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4.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20" yWindow="480" windowWidth="27555" windowHeight="10710"/>
  </bookViews>
  <sheets>
    <sheet name="Contents" sheetId="25" r:id="rId1"/>
    <sheet name="How to use this tool" sheetId="24" r:id="rId2"/>
    <sheet name="Background notes" sheetId="26" r:id="rId3"/>
    <sheet name="Headcount of Social Workers" sheetId="17" r:id="rId4"/>
    <sheet name="Number of SW's per 100k pop" sheetId="23" r:id="rId5"/>
    <sheet name="WTE of Social Workers" sheetId="18" r:id="rId6"/>
    <sheet name="SW WTE Rates per 100k pop" sheetId="22" r:id="rId7"/>
    <sheet name="Detailed Year View" sheetId="14" r:id="rId8"/>
    <sheet name="SW Data" sheetId="15" r:id="rId9"/>
    <sheet name="Population MYE" sheetId="20" r:id="rId10"/>
    <sheet name="Validation Lists" sheetId="16" state="hidden" r:id="rId11"/>
  </sheets>
  <definedNames>
    <definedName name="_xlnm._FilterDatabase" localSheetId="8" hidden="1">'SW Data'!$A$1:$M$1764</definedName>
    <definedName name="Genders">'Validation Lists'!$E$2:$E$5</definedName>
    <definedName name="Modes_of_working">'Validation Lists'!$D$2:$D$4</definedName>
    <definedName name="Postnames">'Validation Lists'!$C$2:$C$4</definedName>
    <definedName name="_xlnm.Print_Area" localSheetId="7">'Detailed Year View'!$A$3:$J$74</definedName>
    <definedName name="_xlnm.Print_Area" localSheetId="3">'Headcount of Social Workers'!$A$5:$L$42</definedName>
    <definedName name="_xlnm.Print_Area" localSheetId="4">'Number of SW''s per 100k pop'!$A$5:$L$402</definedName>
    <definedName name="_xlnm.Print_Area" localSheetId="6">'SW WTE Rates per 100k pop'!$A$5:$L$402</definedName>
    <definedName name="_xlnm.Print_Area" localSheetId="5">'WTE of Social Workers'!$A$5:$L$42</definedName>
    <definedName name="Subsectors">'Validation Lists'!$A$2:$A$6</definedName>
    <definedName name="Years">'Validation Lists'!$B$2:$B$11</definedName>
  </definedNames>
  <calcPr calcId="145621"/>
</workbook>
</file>

<file path=xl/calcChain.xml><?xml version="1.0" encoding="utf-8"?>
<calcChain xmlns="http://schemas.openxmlformats.org/spreadsheetml/2006/main">
  <c r="B41" i="23" l="1"/>
  <c r="C41" i="23"/>
  <c r="D41" i="23"/>
  <c r="E41" i="23"/>
  <c r="F41" i="23"/>
  <c r="G41" i="23"/>
  <c r="H41" i="23"/>
  <c r="I41" i="23"/>
  <c r="J41" i="23"/>
  <c r="K41" i="23"/>
  <c r="B10" i="23"/>
  <c r="C10" i="23"/>
  <c r="D10" i="23"/>
  <c r="E10" i="23"/>
  <c r="F10" i="23"/>
  <c r="G10" i="23"/>
  <c r="H10" i="23"/>
  <c r="I10" i="23"/>
  <c r="J10" i="23"/>
  <c r="K10" i="23"/>
  <c r="B11" i="23"/>
  <c r="C11" i="23"/>
  <c r="D11" i="23"/>
  <c r="E11" i="23"/>
  <c r="F11" i="23"/>
  <c r="G11" i="23"/>
  <c r="H11" i="23"/>
  <c r="I11" i="23"/>
  <c r="J11" i="23"/>
  <c r="K11" i="23"/>
  <c r="B12" i="23"/>
  <c r="C12" i="23"/>
  <c r="D12" i="23"/>
  <c r="E12" i="23"/>
  <c r="F12" i="23"/>
  <c r="G12" i="23"/>
  <c r="H12" i="23"/>
  <c r="I12" i="23"/>
  <c r="J12" i="23"/>
  <c r="K12" i="23"/>
  <c r="B13" i="23"/>
  <c r="C13" i="23"/>
  <c r="D13" i="23"/>
  <c r="E13" i="23"/>
  <c r="F13" i="23"/>
  <c r="G13" i="23"/>
  <c r="H13" i="23"/>
  <c r="I13" i="23"/>
  <c r="J13" i="23"/>
  <c r="K13" i="23"/>
  <c r="B14" i="23"/>
  <c r="C14" i="23"/>
  <c r="D14" i="23"/>
  <c r="E14" i="23"/>
  <c r="F14" i="23"/>
  <c r="G14" i="23"/>
  <c r="H14" i="23"/>
  <c r="I14" i="23"/>
  <c r="J14" i="23"/>
  <c r="K14" i="23"/>
  <c r="B15" i="23"/>
  <c r="C15" i="23"/>
  <c r="D15" i="23"/>
  <c r="E15" i="23"/>
  <c r="F15" i="23"/>
  <c r="G15" i="23"/>
  <c r="H15" i="23"/>
  <c r="I15" i="23"/>
  <c r="J15" i="23"/>
  <c r="K15" i="23"/>
  <c r="B16" i="23"/>
  <c r="C16" i="23"/>
  <c r="D16" i="23"/>
  <c r="E16" i="23"/>
  <c r="F16" i="23"/>
  <c r="G16" i="23"/>
  <c r="H16" i="23"/>
  <c r="I16" i="23"/>
  <c r="J16" i="23"/>
  <c r="K16" i="23"/>
  <c r="B17" i="23"/>
  <c r="C17" i="23"/>
  <c r="D17" i="23"/>
  <c r="E17" i="23"/>
  <c r="F17" i="23"/>
  <c r="G17" i="23"/>
  <c r="H17" i="23"/>
  <c r="I17" i="23"/>
  <c r="J17" i="23"/>
  <c r="K17" i="23"/>
  <c r="B18" i="23"/>
  <c r="C18" i="23"/>
  <c r="D18" i="23"/>
  <c r="E18" i="23"/>
  <c r="F18" i="23"/>
  <c r="G18" i="23"/>
  <c r="H18" i="23"/>
  <c r="I18" i="23"/>
  <c r="J18" i="23"/>
  <c r="K18" i="23"/>
  <c r="B19" i="23"/>
  <c r="C19" i="23"/>
  <c r="D19" i="23"/>
  <c r="E19" i="23"/>
  <c r="F19" i="23"/>
  <c r="G19" i="23"/>
  <c r="H19" i="23"/>
  <c r="I19" i="23"/>
  <c r="J19" i="23"/>
  <c r="K19" i="23"/>
  <c r="B20" i="23"/>
  <c r="C20" i="23"/>
  <c r="D20" i="23"/>
  <c r="E20" i="23"/>
  <c r="F20" i="23"/>
  <c r="G20" i="23"/>
  <c r="H20" i="23"/>
  <c r="I20" i="23"/>
  <c r="J20" i="23"/>
  <c r="K20" i="23"/>
  <c r="B21" i="23"/>
  <c r="C21" i="23"/>
  <c r="D21" i="23"/>
  <c r="E21" i="23"/>
  <c r="F21" i="23"/>
  <c r="G21" i="23"/>
  <c r="H21" i="23"/>
  <c r="I21" i="23"/>
  <c r="J21" i="23"/>
  <c r="K21" i="23"/>
  <c r="B22" i="23"/>
  <c r="C22" i="23"/>
  <c r="D22" i="23"/>
  <c r="E22" i="23"/>
  <c r="F22" i="23"/>
  <c r="G22" i="23"/>
  <c r="H22" i="23"/>
  <c r="I22" i="23"/>
  <c r="J22" i="23"/>
  <c r="K22" i="23"/>
  <c r="B23" i="23"/>
  <c r="C23" i="23"/>
  <c r="D23" i="23"/>
  <c r="E23" i="23"/>
  <c r="F23" i="23"/>
  <c r="G23" i="23"/>
  <c r="H23" i="23"/>
  <c r="I23" i="23"/>
  <c r="J23" i="23"/>
  <c r="K23" i="23"/>
  <c r="B24" i="23"/>
  <c r="C24" i="23"/>
  <c r="D24" i="23"/>
  <c r="E24" i="23"/>
  <c r="F24" i="23"/>
  <c r="G24" i="23"/>
  <c r="H24" i="23"/>
  <c r="I24" i="23"/>
  <c r="J24" i="23"/>
  <c r="K24" i="23"/>
  <c r="B25" i="23"/>
  <c r="C25" i="23"/>
  <c r="D25" i="23"/>
  <c r="E25" i="23"/>
  <c r="F25" i="23"/>
  <c r="G25" i="23"/>
  <c r="H25" i="23"/>
  <c r="I25" i="23"/>
  <c r="J25" i="23"/>
  <c r="K25" i="23"/>
  <c r="B26" i="23"/>
  <c r="C26" i="23"/>
  <c r="D26" i="23"/>
  <c r="E26" i="23"/>
  <c r="F26" i="23"/>
  <c r="G26" i="23"/>
  <c r="H26" i="23"/>
  <c r="I26" i="23"/>
  <c r="J26" i="23"/>
  <c r="K26" i="23"/>
  <c r="B27" i="23"/>
  <c r="C27" i="23"/>
  <c r="D27" i="23"/>
  <c r="E27" i="23"/>
  <c r="F27" i="23"/>
  <c r="G27" i="23"/>
  <c r="H27" i="23"/>
  <c r="I27" i="23"/>
  <c r="J27" i="23"/>
  <c r="K27" i="23"/>
  <c r="B28" i="23"/>
  <c r="C28" i="23"/>
  <c r="D28" i="23"/>
  <c r="E28" i="23"/>
  <c r="F28" i="23"/>
  <c r="G28" i="23"/>
  <c r="H28" i="23"/>
  <c r="I28" i="23"/>
  <c r="J28" i="23"/>
  <c r="K28" i="23"/>
  <c r="B29" i="23"/>
  <c r="C29" i="23"/>
  <c r="D29" i="23"/>
  <c r="E29" i="23"/>
  <c r="F29" i="23"/>
  <c r="G29" i="23"/>
  <c r="H29" i="23"/>
  <c r="I29" i="23"/>
  <c r="J29" i="23"/>
  <c r="K29" i="23"/>
  <c r="B30" i="23"/>
  <c r="C30" i="23"/>
  <c r="D30" i="23"/>
  <c r="E30" i="23"/>
  <c r="F30" i="23"/>
  <c r="G30" i="23"/>
  <c r="H30" i="23"/>
  <c r="I30" i="23"/>
  <c r="J30" i="23"/>
  <c r="K30" i="23"/>
  <c r="B31" i="23"/>
  <c r="C31" i="23"/>
  <c r="D31" i="23"/>
  <c r="E31" i="23"/>
  <c r="F31" i="23"/>
  <c r="G31" i="23"/>
  <c r="H31" i="23"/>
  <c r="I31" i="23"/>
  <c r="J31" i="23"/>
  <c r="K31" i="23"/>
  <c r="B32" i="23"/>
  <c r="C32" i="23"/>
  <c r="D32" i="23"/>
  <c r="E32" i="23"/>
  <c r="F32" i="23"/>
  <c r="G32" i="23"/>
  <c r="H32" i="23"/>
  <c r="I32" i="23"/>
  <c r="J32" i="23"/>
  <c r="K32" i="23"/>
  <c r="B33" i="23"/>
  <c r="C33" i="23"/>
  <c r="D33" i="23"/>
  <c r="E33" i="23"/>
  <c r="F33" i="23"/>
  <c r="G33" i="23"/>
  <c r="H33" i="23"/>
  <c r="I33" i="23"/>
  <c r="J33" i="23"/>
  <c r="K33" i="23"/>
  <c r="B34" i="23"/>
  <c r="C34" i="23"/>
  <c r="D34" i="23"/>
  <c r="E34" i="23"/>
  <c r="F34" i="23"/>
  <c r="G34" i="23"/>
  <c r="H34" i="23"/>
  <c r="I34" i="23"/>
  <c r="J34" i="23"/>
  <c r="K34" i="23"/>
  <c r="B35" i="23"/>
  <c r="C35" i="23"/>
  <c r="D35" i="23"/>
  <c r="E35" i="23"/>
  <c r="F35" i="23"/>
  <c r="G35" i="23"/>
  <c r="H35" i="23"/>
  <c r="I35" i="23"/>
  <c r="J35" i="23"/>
  <c r="K35" i="23"/>
  <c r="B36" i="23"/>
  <c r="C36" i="23"/>
  <c r="D36" i="23"/>
  <c r="E36" i="23"/>
  <c r="F36" i="23"/>
  <c r="G36" i="23"/>
  <c r="H36" i="23"/>
  <c r="I36" i="23"/>
  <c r="J36" i="23"/>
  <c r="K36" i="23"/>
  <c r="B37" i="23"/>
  <c r="C37" i="23"/>
  <c r="D37" i="23"/>
  <c r="E37" i="23"/>
  <c r="F37" i="23"/>
  <c r="G37" i="23"/>
  <c r="H37" i="23"/>
  <c r="I37" i="23"/>
  <c r="J37" i="23"/>
  <c r="K37" i="23"/>
  <c r="B38" i="23"/>
  <c r="C38" i="23"/>
  <c r="D38" i="23"/>
  <c r="E38" i="23"/>
  <c r="F38" i="23"/>
  <c r="G38" i="23"/>
  <c r="H38" i="23"/>
  <c r="I38" i="23"/>
  <c r="J38" i="23"/>
  <c r="K38" i="23"/>
  <c r="B39" i="23"/>
  <c r="C39" i="23"/>
  <c r="D39" i="23"/>
  <c r="E39" i="23"/>
  <c r="F39" i="23"/>
  <c r="G39" i="23"/>
  <c r="H39" i="23"/>
  <c r="I39" i="23"/>
  <c r="J39" i="23"/>
  <c r="K39" i="23"/>
  <c r="B40" i="23"/>
  <c r="C40" i="23"/>
  <c r="D40" i="23"/>
  <c r="E40" i="23"/>
  <c r="F40" i="23"/>
  <c r="G40" i="23"/>
  <c r="H40" i="23"/>
  <c r="I40" i="23"/>
  <c r="J40" i="23"/>
  <c r="K40" i="23"/>
  <c r="B9" i="23"/>
  <c r="C9" i="23"/>
  <c r="D9" i="23"/>
  <c r="E9" i="23"/>
  <c r="F9" i="23"/>
  <c r="G9" i="23"/>
  <c r="H9" i="23"/>
  <c r="I9" i="23"/>
  <c r="J9" i="23"/>
  <c r="K9" i="23"/>
  <c r="A368" i="22" l="1"/>
  <c r="K9" i="22"/>
  <c r="K10" i="22"/>
  <c r="K11" i="22"/>
  <c r="K12" i="22"/>
  <c r="K13" i="22"/>
  <c r="K14" i="22"/>
  <c r="K15" i="22"/>
  <c r="K16" i="22"/>
  <c r="K17" i="22"/>
  <c r="K18" i="22"/>
  <c r="K19" i="22"/>
  <c r="K20" i="22"/>
  <c r="K21" i="22"/>
  <c r="K22" i="22"/>
  <c r="K23" i="22"/>
  <c r="K24" i="22"/>
  <c r="K25" i="22"/>
  <c r="K26" i="22"/>
  <c r="K27" i="22"/>
  <c r="K28" i="22"/>
  <c r="K29" i="22"/>
  <c r="K30" i="22"/>
  <c r="K31" i="22"/>
  <c r="K32" i="22"/>
  <c r="K33" i="22"/>
  <c r="K34" i="22"/>
  <c r="K35" i="22"/>
  <c r="K36" i="22"/>
  <c r="K37" i="22"/>
  <c r="K38" i="22"/>
  <c r="K39" i="22"/>
  <c r="K40" i="22"/>
  <c r="K41" i="22"/>
  <c r="K9" i="18"/>
  <c r="K10" i="18"/>
  <c r="K11" i="18"/>
  <c r="K12" i="18"/>
  <c r="K13" i="18"/>
  <c r="K14" i="18"/>
  <c r="K15" i="18"/>
  <c r="K16" i="18"/>
  <c r="K17" i="18"/>
  <c r="K18" i="18"/>
  <c r="K19" i="18"/>
  <c r="K20" i="18"/>
  <c r="K21" i="18"/>
  <c r="K22" i="18"/>
  <c r="K23" i="18"/>
  <c r="K24" i="18"/>
  <c r="K25" i="18"/>
  <c r="K26" i="18"/>
  <c r="K27" i="18"/>
  <c r="K28" i="18"/>
  <c r="K29" i="18"/>
  <c r="K30" i="18"/>
  <c r="K31" i="18"/>
  <c r="K32" i="18"/>
  <c r="K33" i="18"/>
  <c r="K34" i="18"/>
  <c r="K35" i="18"/>
  <c r="K36" i="18"/>
  <c r="K37" i="18"/>
  <c r="K38" i="18"/>
  <c r="K39" i="18"/>
  <c r="K40" i="18"/>
  <c r="A368" i="23"/>
  <c r="K9" i="17"/>
  <c r="K10" i="17"/>
  <c r="K11" i="17"/>
  <c r="K12" i="17"/>
  <c r="K13" i="17"/>
  <c r="K14" i="17"/>
  <c r="K15" i="17"/>
  <c r="K16" i="17"/>
  <c r="K17" i="17"/>
  <c r="K18" i="17"/>
  <c r="K19" i="17"/>
  <c r="K20" i="17"/>
  <c r="K21" i="17"/>
  <c r="K22" i="17"/>
  <c r="K23" i="17"/>
  <c r="K24" i="17"/>
  <c r="K25" i="17"/>
  <c r="K26" i="17"/>
  <c r="K27" i="17"/>
  <c r="K28" i="17"/>
  <c r="K29" i="17"/>
  <c r="K30" i="17"/>
  <c r="K31" i="17"/>
  <c r="K32" i="17"/>
  <c r="K33" i="17"/>
  <c r="K34" i="17"/>
  <c r="K35" i="17"/>
  <c r="K36" i="17"/>
  <c r="K37" i="17"/>
  <c r="K38" i="17"/>
  <c r="K39" i="17"/>
  <c r="K40" i="17"/>
  <c r="A401" i="23" l="1"/>
  <c r="A399" i="22"/>
  <c r="A399" i="23"/>
  <c r="A395" i="23"/>
  <c r="A391" i="23"/>
  <c r="A387" i="23"/>
  <c r="A383" i="23"/>
  <c r="A379" i="23"/>
  <c r="A375" i="23"/>
  <c r="A371" i="23"/>
  <c r="A401" i="22"/>
  <c r="A397" i="22"/>
  <c r="A393" i="22"/>
  <c r="A389" i="22"/>
  <c r="A385" i="22"/>
  <c r="A381" i="22"/>
  <c r="A377" i="22"/>
  <c r="A373" i="22"/>
  <c r="A398" i="23"/>
  <c r="A394" i="23"/>
  <c r="A390" i="23"/>
  <c r="A386" i="23"/>
  <c r="A382" i="23"/>
  <c r="A378" i="23"/>
  <c r="A374" i="23"/>
  <c r="A370" i="23"/>
  <c r="A400" i="22"/>
  <c r="A396" i="22"/>
  <c r="A392" i="22"/>
  <c r="A388" i="22"/>
  <c r="A384" i="22"/>
  <c r="A380" i="22"/>
  <c r="A376" i="22"/>
  <c r="A372" i="22"/>
  <c r="A397" i="23"/>
  <c r="A393" i="23"/>
  <c r="A389" i="23"/>
  <c r="A385" i="23"/>
  <c r="A381" i="23"/>
  <c r="A377" i="23"/>
  <c r="A373" i="23"/>
  <c r="A395" i="22"/>
  <c r="A391" i="22"/>
  <c r="A387" i="22"/>
  <c r="A383" i="22"/>
  <c r="A379" i="22"/>
  <c r="A375" i="22"/>
  <c r="A371" i="22"/>
  <c r="A400" i="23"/>
  <c r="A396" i="23"/>
  <c r="A392" i="23"/>
  <c r="A388" i="23"/>
  <c r="A384" i="23"/>
  <c r="A380" i="23"/>
  <c r="A376" i="23"/>
  <c r="A372" i="23"/>
  <c r="A398" i="22"/>
  <c r="A394" i="22"/>
  <c r="A390" i="22"/>
  <c r="A386" i="22"/>
  <c r="A382" i="22"/>
  <c r="A378" i="22"/>
  <c r="A374" i="22"/>
  <c r="A370" i="22"/>
  <c r="B370" i="22" s="1"/>
  <c r="C370" i="22" s="1"/>
  <c r="K41" i="18"/>
  <c r="K41" i="17"/>
  <c r="J41" i="22"/>
  <c r="B10" i="22"/>
  <c r="C10" i="22"/>
  <c r="D10" i="22"/>
  <c r="E10" i="22"/>
  <c r="F10" i="22"/>
  <c r="G10" i="22"/>
  <c r="H10" i="22"/>
  <c r="I10" i="22"/>
  <c r="J10" i="22"/>
  <c r="B11" i="22"/>
  <c r="C11" i="22"/>
  <c r="D11" i="22"/>
  <c r="E11" i="22"/>
  <c r="F11" i="22"/>
  <c r="G11" i="22"/>
  <c r="H11" i="22"/>
  <c r="I11" i="22"/>
  <c r="J11" i="22"/>
  <c r="B12" i="22"/>
  <c r="C12" i="22"/>
  <c r="D12" i="22"/>
  <c r="E12" i="22"/>
  <c r="F12" i="22"/>
  <c r="G12" i="22"/>
  <c r="H12" i="22"/>
  <c r="I12" i="22"/>
  <c r="J12" i="22"/>
  <c r="B13" i="22"/>
  <c r="C13" i="22"/>
  <c r="D13" i="22"/>
  <c r="E13" i="22"/>
  <c r="F13" i="22"/>
  <c r="G13" i="22"/>
  <c r="H13" i="22"/>
  <c r="I13" i="22"/>
  <c r="J13" i="22"/>
  <c r="B14" i="22"/>
  <c r="C14" i="22"/>
  <c r="D14" i="22"/>
  <c r="E14" i="22"/>
  <c r="F14" i="22"/>
  <c r="G14" i="22"/>
  <c r="H14" i="22"/>
  <c r="I14" i="22"/>
  <c r="J14" i="22"/>
  <c r="B15" i="22"/>
  <c r="C15" i="22"/>
  <c r="D15" i="22"/>
  <c r="E15" i="22"/>
  <c r="F15" i="22"/>
  <c r="G15" i="22"/>
  <c r="H15" i="22"/>
  <c r="I15" i="22"/>
  <c r="J15" i="22"/>
  <c r="B16" i="22"/>
  <c r="C16" i="22"/>
  <c r="D16" i="22"/>
  <c r="E16" i="22"/>
  <c r="F16" i="22"/>
  <c r="G16" i="22"/>
  <c r="H16" i="22"/>
  <c r="I16" i="22"/>
  <c r="J16" i="22"/>
  <c r="B17" i="22"/>
  <c r="C17" i="22"/>
  <c r="D17" i="22"/>
  <c r="E17" i="22"/>
  <c r="F17" i="22"/>
  <c r="G17" i="22"/>
  <c r="H17" i="22"/>
  <c r="I17" i="22"/>
  <c r="J17" i="22"/>
  <c r="B18" i="22"/>
  <c r="C18" i="22"/>
  <c r="D18" i="22"/>
  <c r="E18" i="22"/>
  <c r="F18" i="22"/>
  <c r="G18" i="22"/>
  <c r="H18" i="22"/>
  <c r="I18" i="22"/>
  <c r="J18" i="22"/>
  <c r="B19" i="22"/>
  <c r="C19" i="22"/>
  <c r="D19" i="22"/>
  <c r="E19" i="22"/>
  <c r="F19" i="22"/>
  <c r="G19" i="22"/>
  <c r="H19" i="22"/>
  <c r="I19" i="22"/>
  <c r="J19" i="22"/>
  <c r="B20" i="22"/>
  <c r="C20" i="22"/>
  <c r="D20" i="22"/>
  <c r="E20" i="22"/>
  <c r="F20" i="22"/>
  <c r="G20" i="22"/>
  <c r="H20" i="22"/>
  <c r="I20" i="22"/>
  <c r="J20" i="22"/>
  <c r="B21" i="22"/>
  <c r="C21" i="22"/>
  <c r="D21" i="22"/>
  <c r="E21" i="22"/>
  <c r="F21" i="22"/>
  <c r="G21" i="22"/>
  <c r="H21" i="22"/>
  <c r="I21" i="22"/>
  <c r="J21" i="22"/>
  <c r="B22" i="22"/>
  <c r="C22" i="22"/>
  <c r="D22" i="22"/>
  <c r="E22" i="22"/>
  <c r="F22" i="22"/>
  <c r="G22" i="22"/>
  <c r="H22" i="22"/>
  <c r="I22" i="22"/>
  <c r="J22" i="22"/>
  <c r="B23" i="22"/>
  <c r="C23" i="22"/>
  <c r="D23" i="22"/>
  <c r="E23" i="22"/>
  <c r="F23" i="22"/>
  <c r="G23" i="22"/>
  <c r="H23" i="22"/>
  <c r="I23" i="22"/>
  <c r="J23" i="22"/>
  <c r="B24" i="22"/>
  <c r="C24" i="22"/>
  <c r="D24" i="22"/>
  <c r="E24" i="22"/>
  <c r="F24" i="22"/>
  <c r="G24" i="22"/>
  <c r="H24" i="22"/>
  <c r="I24" i="22"/>
  <c r="J24" i="22"/>
  <c r="B25" i="22"/>
  <c r="C25" i="22"/>
  <c r="D25" i="22"/>
  <c r="E25" i="22"/>
  <c r="F25" i="22"/>
  <c r="G25" i="22"/>
  <c r="H25" i="22"/>
  <c r="I25" i="22"/>
  <c r="J25" i="22"/>
  <c r="B26" i="22"/>
  <c r="C26" i="22"/>
  <c r="D26" i="22"/>
  <c r="E26" i="22"/>
  <c r="F26" i="22"/>
  <c r="G26" i="22"/>
  <c r="H26" i="22"/>
  <c r="I26" i="22"/>
  <c r="J26" i="22"/>
  <c r="B27" i="22"/>
  <c r="C27" i="22"/>
  <c r="D27" i="22"/>
  <c r="E27" i="22"/>
  <c r="F27" i="22"/>
  <c r="G27" i="22"/>
  <c r="H27" i="22"/>
  <c r="I27" i="22"/>
  <c r="J27" i="22"/>
  <c r="B28" i="22"/>
  <c r="C28" i="22"/>
  <c r="D28" i="22"/>
  <c r="E28" i="22"/>
  <c r="F28" i="22"/>
  <c r="G28" i="22"/>
  <c r="H28" i="22"/>
  <c r="I28" i="22"/>
  <c r="J28" i="22"/>
  <c r="B29" i="22"/>
  <c r="C29" i="22"/>
  <c r="D29" i="22"/>
  <c r="E29" i="22"/>
  <c r="F29" i="22"/>
  <c r="G29" i="22"/>
  <c r="H29" i="22"/>
  <c r="I29" i="22"/>
  <c r="J29" i="22"/>
  <c r="B30" i="22"/>
  <c r="C30" i="22"/>
  <c r="D30" i="22"/>
  <c r="E30" i="22"/>
  <c r="F30" i="22"/>
  <c r="G30" i="22"/>
  <c r="H30" i="22"/>
  <c r="I30" i="22"/>
  <c r="J30" i="22"/>
  <c r="B31" i="22"/>
  <c r="C31" i="22"/>
  <c r="D31" i="22"/>
  <c r="E31" i="22"/>
  <c r="F31" i="22"/>
  <c r="G31" i="22"/>
  <c r="H31" i="22"/>
  <c r="I31" i="22"/>
  <c r="J31" i="22"/>
  <c r="B32" i="22"/>
  <c r="C32" i="22"/>
  <c r="D32" i="22"/>
  <c r="E32" i="22"/>
  <c r="F32" i="22"/>
  <c r="G32" i="22"/>
  <c r="H32" i="22"/>
  <c r="I32" i="22"/>
  <c r="J32" i="22"/>
  <c r="B33" i="22"/>
  <c r="C33" i="22"/>
  <c r="D33" i="22"/>
  <c r="E33" i="22"/>
  <c r="F33" i="22"/>
  <c r="G33" i="22"/>
  <c r="H33" i="22"/>
  <c r="I33" i="22"/>
  <c r="J33" i="22"/>
  <c r="B34" i="22"/>
  <c r="C34" i="22"/>
  <c r="D34" i="22"/>
  <c r="E34" i="22"/>
  <c r="F34" i="22"/>
  <c r="G34" i="22"/>
  <c r="H34" i="22"/>
  <c r="I34" i="22"/>
  <c r="J34" i="22"/>
  <c r="B35" i="22"/>
  <c r="C35" i="22"/>
  <c r="D35" i="22"/>
  <c r="E35" i="22"/>
  <c r="F35" i="22"/>
  <c r="G35" i="22"/>
  <c r="H35" i="22"/>
  <c r="I35" i="22"/>
  <c r="J35" i="22"/>
  <c r="B36" i="22"/>
  <c r="C36" i="22"/>
  <c r="D36" i="22"/>
  <c r="E36" i="22"/>
  <c r="F36" i="22"/>
  <c r="G36" i="22"/>
  <c r="H36" i="22"/>
  <c r="I36" i="22"/>
  <c r="J36" i="22"/>
  <c r="B37" i="22"/>
  <c r="C37" i="22"/>
  <c r="D37" i="22"/>
  <c r="E37" i="22"/>
  <c r="F37" i="22"/>
  <c r="G37" i="22"/>
  <c r="H37" i="22"/>
  <c r="I37" i="22"/>
  <c r="J37" i="22"/>
  <c r="B38" i="22"/>
  <c r="C38" i="22"/>
  <c r="D38" i="22"/>
  <c r="E38" i="22"/>
  <c r="F38" i="22"/>
  <c r="G38" i="22"/>
  <c r="H38" i="22"/>
  <c r="I38" i="22"/>
  <c r="J38" i="22"/>
  <c r="B39" i="22"/>
  <c r="C39" i="22"/>
  <c r="D39" i="22"/>
  <c r="E39" i="22"/>
  <c r="F39" i="22"/>
  <c r="G39" i="22"/>
  <c r="H39" i="22"/>
  <c r="I39" i="22"/>
  <c r="J39" i="22"/>
  <c r="B40" i="22"/>
  <c r="C40" i="22"/>
  <c r="D40" i="22"/>
  <c r="E40" i="22"/>
  <c r="F40" i="22"/>
  <c r="G40" i="22"/>
  <c r="H40" i="22"/>
  <c r="I40" i="22"/>
  <c r="J40" i="22"/>
  <c r="B9" i="22"/>
  <c r="C9" i="22"/>
  <c r="D9" i="22"/>
  <c r="E9" i="22"/>
  <c r="F9" i="22"/>
  <c r="G9" i="22"/>
  <c r="H9" i="22"/>
  <c r="I9" i="22"/>
  <c r="J9" i="22"/>
  <c r="B401" i="22" l="1"/>
  <c r="C401" i="22" s="1"/>
  <c r="B376" i="23"/>
  <c r="C376" i="23" s="1"/>
  <c r="B390" i="23"/>
  <c r="C390" i="23" s="1"/>
  <c r="B389" i="22"/>
  <c r="C389" i="22" s="1"/>
  <c r="B392" i="23"/>
  <c r="C392" i="23" s="1"/>
  <c r="B400" i="22"/>
  <c r="C400" i="22" s="1"/>
  <c r="B375" i="23"/>
  <c r="C375" i="23" s="1"/>
  <c r="B371" i="22"/>
  <c r="C371" i="22" s="1"/>
  <c r="B393" i="23"/>
  <c r="C393" i="23" s="1"/>
  <c r="B380" i="22"/>
  <c r="C380" i="22" s="1"/>
  <c r="B396" i="22"/>
  <c r="C396" i="22" s="1"/>
  <c r="B382" i="22"/>
  <c r="C382" i="22" s="1"/>
  <c r="B389" i="23"/>
  <c r="C389" i="23" s="1"/>
  <c r="B395" i="22"/>
  <c r="C395" i="22" s="1"/>
  <c r="B398" i="22"/>
  <c r="C398" i="22" s="1"/>
  <c r="B374" i="22"/>
  <c r="C374" i="22" s="1"/>
  <c r="B390" i="22"/>
  <c r="C390" i="22" s="1"/>
  <c r="B391" i="23"/>
  <c r="C391" i="23" s="1"/>
  <c r="B379" i="22"/>
  <c r="C379" i="22" s="1"/>
  <c r="B378" i="22"/>
  <c r="C378" i="22" s="1"/>
  <c r="B394" i="22"/>
  <c r="C394" i="22" s="1"/>
  <c r="B380" i="23"/>
  <c r="C380" i="23" s="1"/>
  <c r="B396" i="23"/>
  <c r="C396" i="23" s="1"/>
  <c r="B385" i="23"/>
  <c r="C385" i="23" s="1"/>
  <c r="B386" i="22"/>
  <c r="C386" i="22" s="1"/>
  <c r="B388" i="22"/>
  <c r="C388" i="22" s="1"/>
  <c r="B397" i="23"/>
  <c r="C397" i="23" s="1"/>
  <c r="B386" i="23"/>
  <c r="C386" i="23" s="1"/>
  <c r="B373" i="22"/>
  <c r="C373" i="22" s="1"/>
  <c r="B371" i="23"/>
  <c r="C371" i="23" s="1"/>
  <c r="B387" i="23"/>
  <c r="C387" i="23" s="1"/>
  <c r="B384" i="23"/>
  <c r="C384" i="23" s="1"/>
  <c r="B383" i="22"/>
  <c r="C383" i="22" s="1"/>
  <c r="B373" i="23"/>
  <c r="C373" i="23" s="1"/>
  <c r="B374" i="23"/>
  <c r="C374" i="23" s="1"/>
  <c r="B377" i="22"/>
  <c r="C377" i="22" s="1"/>
  <c r="B393" i="22"/>
  <c r="C393" i="22" s="1"/>
  <c r="B388" i="23"/>
  <c r="C388" i="23" s="1"/>
  <c r="B377" i="23"/>
  <c r="C377" i="23" s="1"/>
  <c r="B392" i="22"/>
  <c r="C392" i="22" s="1"/>
  <c r="B391" i="22"/>
  <c r="C391" i="22" s="1"/>
  <c r="B397" i="22"/>
  <c r="C397" i="22" s="1"/>
  <c r="B370" i="23"/>
  <c r="C370" i="23" s="1"/>
  <c r="B399" i="23"/>
  <c r="C399" i="23" s="1"/>
  <c r="B383" i="23"/>
  <c r="C383" i="23" s="1"/>
  <c r="B398" i="23"/>
  <c r="C398" i="23" s="1"/>
  <c r="B382" i="23"/>
  <c r="C382" i="23" s="1"/>
  <c r="B381" i="23"/>
  <c r="C381" i="23" s="1"/>
  <c r="B372" i="22"/>
  <c r="C372" i="22" s="1"/>
  <c r="B387" i="22"/>
  <c r="C387" i="22" s="1"/>
  <c r="B381" i="22"/>
  <c r="C381" i="22" s="1"/>
  <c r="B378" i="23"/>
  <c r="C378" i="23" s="1"/>
  <c r="B372" i="23"/>
  <c r="C372" i="23" s="1"/>
  <c r="B376" i="22"/>
  <c r="C376" i="22" s="1"/>
  <c r="B385" i="22"/>
  <c r="C385" i="22" s="1"/>
  <c r="B375" i="22"/>
  <c r="C375" i="22" s="1"/>
  <c r="B400" i="23"/>
  <c r="C400" i="23" s="1"/>
  <c r="B401" i="23"/>
  <c r="C401" i="23" s="1"/>
  <c r="B395" i="23"/>
  <c r="C395" i="23" s="1"/>
  <c r="B379" i="23"/>
  <c r="C379" i="23" s="1"/>
  <c r="B394" i="23"/>
  <c r="C394" i="23" s="1"/>
  <c r="B384" i="22"/>
  <c r="C384" i="22" s="1"/>
  <c r="B399" i="22"/>
  <c r="C399" i="22" s="1"/>
  <c r="A332" i="22"/>
  <c r="A296" i="22"/>
  <c r="J9" i="18"/>
  <c r="J10" i="18"/>
  <c r="J11" i="18"/>
  <c r="J12" i="18"/>
  <c r="J13" i="18"/>
  <c r="J14" i="18"/>
  <c r="J15" i="18"/>
  <c r="J16" i="18"/>
  <c r="J17" i="18"/>
  <c r="J18" i="18"/>
  <c r="J19" i="18"/>
  <c r="J20" i="18"/>
  <c r="J21" i="18"/>
  <c r="J22" i="18"/>
  <c r="J23" i="18"/>
  <c r="J24" i="18"/>
  <c r="J25" i="18"/>
  <c r="J26" i="18"/>
  <c r="J27" i="18"/>
  <c r="J28" i="18"/>
  <c r="J29" i="18"/>
  <c r="J30" i="18"/>
  <c r="J31" i="18"/>
  <c r="J32" i="18"/>
  <c r="J33" i="18"/>
  <c r="J34" i="18"/>
  <c r="J35" i="18"/>
  <c r="J36" i="18"/>
  <c r="J37" i="18"/>
  <c r="J38" i="18"/>
  <c r="J39" i="18"/>
  <c r="J40" i="18"/>
  <c r="A332" i="23"/>
  <c r="I9" i="17"/>
  <c r="I10" i="17"/>
  <c r="I11" i="17"/>
  <c r="I12" i="17"/>
  <c r="I13" i="17"/>
  <c r="I14" i="17"/>
  <c r="I15" i="17"/>
  <c r="I16" i="17"/>
  <c r="I17" i="17"/>
  <c r="I18" i="17"/>
  <c r="I19" i="17"/>
  <c r="I20" i="17"/>
  <c r="I21" i="17"/>
  <c r="I22" i="17"/>
  <c r="I23" i="17"/>
  <c r="I24" i="17"/>
  <c r="I25" i="17"/>
  <c r="I26" i="17"/>
  <c r="I27" i="17"/>
  <c r="I28" i="17"/>
  <c r="I29" i="17"/>
  <c r="I30" i="17"/>
  <c r="I31" i="17"/>
  <c r="I32" i="17"/>
  <c r="I33" i="17"/>
  <c r="I34" i="17"/>
  <c r="I35" i="17"/>
  <c r="I36" i="17"/>
  <c r="I37" i="17"/>
  <c r="I38" i="17"/>
  <c r="I39" i="17"/>
  <c r="I40" i="17"/>
  <c r="E393" i="22" l="1"/>
  <c r="F397" i="23"/>
  <c r="E384" i="22"/>
  <c r="E376" i="23"/>
  <c r="F393" i="22"/>
  <c r="F378" i="22"/>
  <c r="E377" i="23"/>
  <c r="F383" i="22"/>
  <c r="F376" i="23"/>
  <c r="F386" i="22"/>
  <c r="F383" i="23"/>
  <c r="F391" i="22"/>
  <c r="F400" i="23"/>
  <c r="E401" i="22"/>
  <c r="F394" i="22"/>
  <c r="F370" i="22"/>
  <c r="E378" i="22"/>
  <c r="F397" i="22"/>
  <c r="E392" i="23"/>
  <c r="E387" i="23"/>
  <c r="E394" i="23"/>
  <c r="F392" i="23"/>
  <c r="F391" i="23"/>
  <c r="E399" i="22"/>
  <c r="F375" i="22"/>
  <c r="F399" i="22"/>
  <c r="E393" i="23"/>
  <c r="E378" i="23"/>
  <c r="F382" i="23"/>
  <c r="F375" i="23"/>
  <c r="F399" i="23"/>
  <c r="E400" i="22"/>
  <c r="E383" i="23"/>
  <c r="E397" i="23"/>
  <c r="E382" i="23"/>
  <c r="F384" i="23"/>
  <c r="E383" i="22"/>
  <c r="E385" i="22"/>
  <c r="E394" i="22"/>
  <c r="F389" i="23"/>
  <c r="E372" i="23"/>
  <c r="E396" i="23"/>
  <c r="E381" i="23"/>
  <c r="E391" i="23"/>
  <c r="E380" i="23"/>
  <c r="E398" i="23"/>
  <c r="F378" i="23"/>
  <c r="F386" i="23"/>
  <c r="F394" i="23"/>
  <c r="F374" i="23"/>
  <c r="F377" i="23"/>
  <c r="F385" i="23"/>
  <c r="F393" i="23"/>
  <c r="F401" i="23"/>
  <c r="E387" i="22"/>
  <c r="E372" i="22"/>
  <c r="E388" i="22"/>
  <c r="E373" i="22"/>
  <c r="E389" i="22"/>
  <c r="E379" i="22"/>
  <c r="E382" i="22"/>
  <c r="E398" i="22"/>
  <c r="F380" i="22"/>
  <c r="F388" i="22"/>
  <c r="F396" i="22"/>
  <c r="F376" i="22"/>
  <c r="F377" i="22"/>
  <c r="F385" i="22"/>
  <c r="F401" i="22"/>
  <c r="E371" i="23"/>
  <c r="E384" i="23"/>
  <c r="E400" i="23"/>
  <c r="E385" i="23"/>
  <c r="E401" i="23"/>
  <c r="E395" i="23"/>
  <c r="E370" i="23"/>
  <c r="E386" i="23"/>
  <c r="F370" i="23"/>
  <c r="F380" i="23"/>
  <c r="F388" i="23"/>
  <c r="F396" i="23"/>
  <c r="F371" i="23"/>
  <c r="F379" i="23"/>
  <c r="F387" i="23"/>
  <c r="F395" i="23"/>
  <c r="E371" i="22"/>
  <c r="E391" i="22"/>
  <c r="E376" i="22"/>
  <c r="E392" i="22"/>
  <c r="E377" i="22"/>
  <c r="E370" i="22"/>
  <c r="E386" i="22"/>
  <c r="F372" i="22"/>
  <c r="F382" i="22"/>
  <c r="F390" i="22"/>
  <c r="F398" i="22"/>
  <c r="F371" i="22"/>
  <c r="F379" i="22"/>
  <c r="F387" i="22"/>
  <c r="F395" i="22"/>
  <c r="E379" i="23"/>
  <c r="E388" i="23"/>
  <c r="E373" i="23"/>
  <c r="E389" i="23"/>
  <c r="E375" i="23"/>
  <c r="E399" i="23"/>
  <c r="E374" i="23"/>
  <c r="E390" i="23"/>
  <c r="F372" i="23"/>
  <c r="F390" i="23"/>
  <c r="F398" i="23"/>
  <c r="F373" i="23"/>
  <c r="F381" i="23"/>
  <c r="E375" i="22"/>
  <c r="E395" i="22"/>
  <c r="E380" i="22"/>
  <c r="E396" i="22"/>
  <c r="E381" i="22"/>
  <c r="E397" i="22"/>
  <c r="E374" i="22"/>
  <c r="E390" i="22"/>
  <c r="F374" i="22"/>
  <c r="F384" i="22"/>
  <c r="F392" i="22"/>
  <c r="F400" i="22"/>
  <c r="F373" i="22"/>
  <c r="F381" i="22"/>
  <c r="F389" i="22"/>
  <c r="A365" i="23"/>
  <c r="A363" i="22"/>
  <c r="A357" i="23"/>
  <c r="A349" i="23"/>
  <c r="A341" i="23"/>
  <c r="A355" i="22"/>
  <c r="A347" i="22"/>
  <c r="A339" i="22"/>
  <c r="A364" i="23"/>
  <c r="A356" i="23"/>
  <c r="A348" i="23"/>
  <c r="A340" i="23"/>
  <c r="A354" i="22"/>
  <c r="A346" i="22"/>
  <c r="A338" i="22"/>
  <c r="I41" i="17"/>
  <c r="A346" i="23"/>
  <c r="A365" i="22"/>
  <c r="A361" i="22"/>
  <c r="A357" i="22"/>
  <c r="A353" i="22"/>
  <c r="A349" i="22"/>
  <c r="A345" i="22"/>
  <c r="A341" i="22"/>
  <c r="A364" i="22"/>
  <c r="A361" i="23"/>
  <c r="A353" i="23"/>
  <c r="A345" i="23"/>
  <c r="A337" i="23"/>
  <c r="A359" i="22"/>
  <c r="A351" i="22"/>
  <c r="A343" i="22"/>
  <c r="A335" i="22"/>
  <c r="A360" i="23"/>
  <c r="A352" i="23"/>
  <c r="A344" i="23"/>
  <c r="A336" i="23"/>
  <c r="A362" i="22"/>
  <c r="A358" i="22"/>
  <c r="A350" i="22"/>
  <c r="A342" i="22"/>
  <c r="A334" i="22"/>
  <c r="B334" i="22" s="1"/>
  <c r="C334" i="22" s="1"/>
  <c r="A362" i="23"/>
  <c r="A358" i="23"/>
  <c r="A354" i="23"/>
  <c r="A350" i="23"/>
  <c r="A335" i="23"/>
  <c r="A339" i="23"/>
  <c r="A343" i="23"/>
  <c r="A347" i="23"/>
  <c r="A351" i="23"/>
  <c r="A355" i="23"/>
  <c r="A359" i="23"/>
  <c r="A363" i="23"/>
  <c r="A337" i="22"/>
  <c r="A336" i="22"/>
  <c r="A340" i="22"/>
  <c r="A344" i="22"/>
  <c r="A348" i="22"/>
  <c r="A352" i="22"/>
  <c r="A356" i="22"/>
  <c r="A360" i="22"/>
  <c r="J41" i="18"/>
  <c r="A334" i="23"/>
  <c r="B334" i="23" s="1"/>
  <c r="C334" i="23" s="1"/>
  <c r="A338" i="23"/>
  <c r="A342" i="23"/>
  <c r="I1" i="23"/>
  <c r="I1" i="22"/>
  <c r="H1" i="22"/>
  <c r="B41" i="22"/>
  <c r="C41" i="22"/>
  <c r="D41" i="22"/>
  <c r="E41" i="22"/>
  <c r="F41" i="22"/>
  <c r="G41" i="22"/>
  <c r="H41" i="22"/>
  <c r="I41" i="22"/>
  <c r="A298" i="22"/>
  <c r="B351" i="22" l="1"/>
  <c r="C351" i="22" s="1"/>
  <c r="B351" i="23"/>
  <c r="B343" i="22"/>
  <c r="C343" i="22" s="1"/>
  <c r="B362" i="23"/>
  <c r="C362" i="23" s="1"/>
  <c r="B354" i="23"/>
  <c r="C354" i="23" s="1"/>
  <c r="B337" i="23"/>
  <c r="C337" i="23" s="1"/>
  <c r="B335" i="22"/>
  <c r="C335" i="22" s="1"/>
  <c r="B342" i="22"/>
  <c r="C342" i="22" s="1"/>
  <c r="B353" i="22"/>
  <c r="C353" i="22" s="1"/>
  <c r="B350" i="22"/>
  <c r="C350" i="22" s="1"/>
  <c r="B341" i="22"/>
  <c r="C341" i="22" s="1"/>
  <c r="B348" i="22"/>
  <c r="B337" i="22"/>
  <c r="C337" i="22" s="1"/>
  <c r="C351" i="23"/>
  <c r="B361" i="23"/>
  <c r="C361" i="23" s="1"/>
  <c r="B336" i="22"/>
  <c r="C336" i="22" s="1"/>
  <c r="B342" i="23"/>
  <c r="C342" i="23" s="1"/>
  <c r="B361" i="22"/>
  <c r="C361" i="22" s="1"/>
  <c r="B344" i="23"/>
  <c r="C344" i="23" s="1"/>
  <c r="B360" i="23"/>
  <c r="C360" i="23" s="1"/>
  <c r="B363" i="23"/>
  <c r="C363" i="23" s="1"/>
  <c r="B350" i="23"/>
  <c r="C350" i="23" s="1"/>
  <c r="B347" i="23"/>
  <c r="C347" i="23" s="1"/>
  <c r="B358" i="23"/>
  <c r="C358" i="23" s="1"/>
  <c r="B365" i="23"/>
  <c r="C365" i="23" s="1"/>
  <c r="B338" i="22"/>
  <c r="C338" i="22" s="1"/>
  <c r="B339" i="22"/>
  <c r="C339" i="22" s="1"/>
  <c r="B360" i="22"/>
  <c r="C360" i="22" s="1"/>
  <c r="B344" i="22"/>
  <c r="B364" i="22"/>
  <c r="C364" i="22" s="1"/>
  <c r="B348" i="23"/>
  <c r="C348" i="23" s="1"/>
  <c r="B364" i="23"/>
  <c r="C364" i="23" s="1"/>
  <c r="A329" i="22"/>
  <c r="A328" i="22"/>
  <c r="A327" i="22"/>
  <c r="A326" i="22"/>
  <c r="A325" i="22"/>
  <c r="A324" i="22"/>
  <c r="A323" i="22"/>
  <c r="A322" i="22"/>
  <c r="A321" i="22"/>
  <c r="A320" i="22"/>
  <c r="A319" i="22"/>
  <c r="A318" i="22"/>
  <c r="A317" i="22"/>
  <c r="A316" i="22"/>
  <c r="A315" i="22"/>
  <c r="A314" i="22"/>
  <c r="A313" i="22"/>
  <c r="A312" i="22"/>
  <c r="A311" i="22"/>
  <c r="A310" i="22"/>
  <c r="A309" i="22"/>
  <c r="A308" i="22"/>
  <c r="A307" i="22"/>
  <c r="A306" i="22"/>
  <c r="A305" i="22"/>
  <c r="A304" i="22"/>
  <c r="A303" i="22"/>
  <c r="A302" i="22"/>
  <c r="A301" i="22"/>
  <c r="A300" i="22"/>
  <c r="A299" i="22"/>
  <c r="B359" i="23"/>
  <c r="C359" i="23" s="1"/>
  <c r="B346" i="23"/>
  <c r="C346" i="23" s="1"/>
  <c r="B340" i="23"/>
  <c r="C340" i="23" s="1"/>
  <c r="B343" i="23"/>
  <c r="C343" i="23" s="1"/>
  <c r="B357" i="23"/>
  <c r="C357" i="23" s="1"/>
  <c r="B341" i="23"/>
  <c r="C341" i="23" s="1"/>
  <c r="B363" i="22"/>
  <c r="C363" i="22" s="1"/>
  <c r="B362" i="22"/>
  <c r="C362" i="22" s="1"/>
  <c r="C348" i="22"/>
  <c r="B355" i="22"/>
  <c r="C355" i="22" s="1"/>
  <c r="B354" i="22"/>
  <c r="C354" i="22" s="1"/>
  <c r="B357" i="22"/>
  <c r="C357" i="22" s="1"/>
  <c r="B356" i="22"/>
  <c r="C356" i="22" s="1"/>
  <c r="B340" i="22"/>
  <c r="C340" i="22" s="1"/>
  <c r="B345" i="22"/>
  <c r="C345" i="22" s="1"/>
  <c r="B365" i="22"/>
  <c r="C365" i="22" s="1"/>
  <c r="B352" i="23"/>
  <c r="C352" i="23" s="1"/>
  <c r="B345" i="23"/>
  <c r="C345" i="23" s="1"/>
  <c r="B335" i="23"/>
  <c r="C335" i="23" s="1"/>
  <c r="B355" i="23"/>
  <c r="C355" i="23" s="1"/>
  <c r="B339" i="23"/>
  <c r="C339" i="23" s="1"/>
  <c r="B338" i="23"/>
  <c r="C338" i="23" s="1"/>
  <c r="B349" i="23"/>
  <c r="C349" i="23" s="1"/>
  <c r="B359" i="22"/>
  <c r="C359" i="22" s="1"/>
  <c r="B358" i="22"/>
  <c r="C358" i="22" s="1"/>
  <c r="C344" i="22"/>
  <c r="B347" i="22"/>
  <c r="C347" i="22" s="1"/>
  <c r="B346" i="22"/>
  <c r="C346" i="22" s="1"/>
  <c r="B349" i="22"/>
  <c r="C349" i="22" s="1"/>
  <c r="B352" i="22"/>
  <c r="C352" i="22" s="1"/>
  <c r="B336" i="23"/>
  <c r="C336" i="23" s="1"/>
  <c r="B356" i="23"/>
  <c r="C356" i="23" s="1"/>
  <c r="B353" i="23"/>
  <c r="C353" i="23" s="1"/>
  <c r="A299" i="23"/>
  <c r="H3" i="23"/>
  <c r="H2" i="23"/>
  <c r="H1" i="23"/>
  <c r="E335" i="23" l="1"/>
  <c r="E345" i="23"/>
  <c r="E334" i="22"/>
  <c r="E334" i="23"/>
  <c r="F335" i="22"/>
  <c r="F356" i="23"/>
  <c r="E346" i="22"/>
  <c r="F335" i="23"/>
  <c r="F334" i="22"/>
  <c r="F348" i="23"/>
  <c r="E356" i="23"/>
  <c r="F336" i="22"/>
  <c r="F334" i="23"/>
  <c r="E337" i="22"/>
  <c r="E341" i="22"/>
  <c r="F346" i="22"/>
  <c r="F339" i="22"/>
  <c r="E343" i="23"/>
  <c r="E336" i="22"/>
  <c r="F342" i="22"/>
  <c r="F356" i="22"/>
  <c r="F361" i="23"/>
  <c r="F340" i="22"/>
  <c r="E337" i="23"/>
  <c r="E335" i="22"/>
  <c r="F337" i="22"/>
  <c r="F365" i="22"/>
  <c r="E353" i="23"/>
  <c r="F363" i="23"/>
  <c r="E345" i="22"/>
  <c r="E343" i="22"/>
  <c r="E354" i="22"/>
  <c r="E344" i="22"/>
  <c r="F358" i="22"/>
  <c r="F354" i="22"/>
  <c r="E357" i="23"/>
  <c r="E362" i="23"/>
  <c r="F341" i="23"/>
  <c r="F360" i="23"/>
  <c r="E342" i="22"/>
  <c r="E359" i="22"/>
  <c r="E339" i="22"/>
  <c r="F343" i="22"/>
  <c r="F341" i="22"/>
  <c r="F338" i="22"/>
  <c r="E352" i="23"/>
  <c r="F350" i="23"/>
  <c r="E340" i="22"/>
  <c r="E353" i="22"/>
  <c r="E338" i="22"/>
  <c r="E355" i="22"/>
  <c r="F351" i="22"/>
  <c r="F349" i="22"/>
  <c r="F353" i="23"/>
  <c r="F348" i="22"/>
  <c r="F361" i="22"/>
  <c r="F360" i="22"/>
  <c r="E364" i="22"/>
  <c r="E341" i="23"/>
  <c r="F346" i="23"/>
  <c r="F352" i="23"/>
  <c r="F351" i="23"/>
  <c r="E349" i="22"/>
  <c r="E362" i="22"/>
  <c r="E357" i="22"/>
  <c r="E352" i="22"/>
  <c r="F359" i="22"/>
  <c r="F355" i="22"/>
  <c r="F362" i="22"/>
  <c r="F357" i="22"/>
  <c r="F364" i="22"/>
  <c r="E339" i="23"/>
  <c r="E365" i="23"/>
  <c r="E351" i="23"/>
  <c r="E361" i="23"/>
  <c r="E364" i="23"/>
  <c r="E338" i="23"/>
  <c r="F364" i="23"/>
  <c r="F340" i="23"/>
  <c r="F355" i="23"/>
  <c r="F345" i="23"/>
  <c r="E361" i="22"/>
  <c r="E355" i="23"/>
  <c r="E358" i="23"/>
  <c r="E349" i="23"/>
  <c r="E359" i="23"/>
  <c r="E346" i="23"/>
  <c r="E360" i="23"/>
  <c r="E347" i="23"/>
  <c r="F357" i="23"/>
  <c r="F354" i="23"/>
  <c r="F359" i="23"/>
  <c r="F336" i="23"/>
  <c r="F347" i="23"/>
  <c r="F338" i="23"/>
  <c r="F337" i="23"/>
  <c r="F362" i="23"/>
  <c r="E347" i="22"/>
  <c r="E350" i="22"/>
  <c r="E356" i="22"/>
  <c r="E358" i="22"/>
  <c r="E365" i="22"/>
  <c r="F345" i="22"/>
  <c r="F344" i="22"/>
  <c r="F363" i="22"/>
  <c r="E348" i="22"/>
  <c r="F347" i="22"/>
  <c r="E348" i="23"/>
  <c r="E363" i="23"/>
  <c r="E340" i="23"/>
  <c r="E344" i="23"/>
  <c r="E354" i="23"/>
  <c r="E336" i="23"/>
  <c r="E342" i="23"/>
  <c r="F349" i="23"/>
  <c r="F342" i="23"/>
  <c r="F343" i="23"/>
  <c r="E350" i="23"/>
  <c r="F339" i="23"/>
  <c r="F344" i="23"/>
  <c r="F358" i="23"/>
  <c r="F365" i="23"/>
  <c r="E363" i="22"/>
  <c r="E360" i="22"/>
  <c r="E351" i="22"/>
  <c r="F350" i="22"/>
  <c r="F353" i="22"/>
  <c r="F352" i="22"/>
  <c r="A5" i="23"/>
  <c r="A247" i="23"/>
  <c r="A148" i="23"/>
  <c r="A194" i="23"/>
  <c r="A176" i="23"/>
  <c r="A298" i="23"/>
  <c r="B299" i="23" s="1"/>
  <c r="C299" i="23" s="1"/>
  <c r="A250" i="23"/>
  <c r="A171" i="23"/>
  <c r="A48" i="23"/>
  <c r="A198" i="23"/>
  <c r="A184" i="23"/>
  <c r="A83" i="23"/>
  <c r="A155" i="23"/>
  <c r="A56" i="23"/>
  <c r="A275" i="23"/>
  <c r="A64" i="23"/>
  <c r="A72" i="23"/>
  <c r="A160" i="23"/>
  <c r="A91" i="23"/>
  <c r="A95" i="23"/>
  <c r="A190" i="23"/>
  <c r="A211" i="23"/>
  <c r="A191" i="23"/>
  <c r="A119" i="23"/>
  <c r="A128" i="23"/>
  <c r="A265" i="23"/>
  <c r="A123" i="23"/>
  <c r="A52" i="23"/>
  <c r="A269" i="23"/>
  <c r="A127" i="23"/>
  <c r="A271" i="23"/>
  <c r="A200" i="23"/>
  <c r="A129" i="23"/>
  <c r="A58" i="23"/>
  <c r="A204" i="23"/>
  <c r="A133" i="23"/>
  <c r="A62" i="23"/>
  <c r="A279" i="23"/>
  <c r="A208" i="23"/>
  <c r="A137" i="23"/>
  <c r="A66" i="23"/>
  <c r="A283" i="23"/>
  <c r="A212" i="23"/>
  <c r="A285" i="23"/>
  <c r="A214" i="23"/>
  <c r="A143" i="23"/>
  <c r="A289" i="23"/>
  <c r="A218" i="23"/>
  <c r="A147" i="23"/>
  <c r="A76" i="23"/>
  <c r="A293" i="23"/>
  <c r="A87" i="23"/>
  <c r="A109" i="23"/>
  <c r="A215" i="23"/>
  <c r="A226" i="23"/>
  <c r="A231" i="23"/>
  <c r="A84" i="23"/>
  <c r="A301" i="23"/>
  <c r="A230" i="23"/>
  <c r="A159" i="23"/>
  <c r="A88" i="23"/>
  <c r="A161" i="23"/>
  <c r="A90" i="23"/>
  <c r="A307" i="23"/>
  <c r="A236" i="23"/>
  <c r="A165" i="23"/>
  <c r="A94" i="23"/>
  <c r="A311" i="23"/>
  <c r="A240" i="23"/>
  <c r="A169" i="23"/>
  <c r="A98" i="23"/>
  <c r="A315" i="23"/>
  <c r="A244" i="23"/>
  <c r="A173" i="23"/>
  <c r="A102" i="23"/>
  <c r="A319" i="23"/>
  <c r="A248" i="23"/>
  <c r="A177" i="23"/>
  <c r="A106" i="23"/>
  <c r="A323" i="23"/>
  <c r="A252" i="23"/>
  <c r="A181" i="23"/>
  <c r="A110" i="23"/>
  <c r="A254" i="23"/>
  <c r="A132" i="23"/>
  <c r="A46" i="23"/>
  <c r="A77" i="23"/>
  <c r="A69" i="23"/>
  <c r="A61" i="23"/>
  <c r="A53" i="23"/>
  <c r="A263" i="23"/>
  <c r="A288" i="23"/>
  <c r="A192" i="23"/>
  <c r="A121" i="23"/>
  <c r="A50" i="23"/>
  <c r="A267" i="23"/>
  <c r="A196" i="23"/>
  <c r="A125" i="23"/>
  <c r="A54" i="23"/>
  <c r="A273" i="23"/>
  <c r="A202" i="23"/>
  <c r="A131" i="23"/>
  <c r="A60" i="23"/>
  <c r="A277" i="23"/>
  <c r="A206" i="23"/>
  <c r="A135" i="23"/>
  <c r="A281" i="23"/>
  <c r="A210" i="23"/>
  <c r="A139" i="23"/>
  <c r="A68" i="23"/>
  <c r="A141" i="23"/>
  <c r="A70" i="23"/>
  <c r="A287" i="23"/>
  <c r="A216" i="23"/>
  <c r="A145" i="23"/>
  <c r="A74" i="23"/>
  <c r="A291" i="23"/>
  <c r="A220" i="23"/>
  <c r="A149" i="23"/>
  <c r="A82" i="23"/>
  <c r="A105" i="23"/>
  <c r="A228" i="23"/>
  <c r="A157" i="23"/>
  <c r="A86" i="23"/>
  <c r="A303" i="23"/>
  <c r="A232" i="23"/>
  <c r="A305" i="23"/>
  <c r="A234" i="23"/>
  <c r="A163" i="23"/>
  <c r="A92" i="23"/>
  <c r="A309" i="23"/>
  <c r="A238" i="23"/>
  <c r="A167" i="23"/>
  <c r="A96" i="23"/>
  <c r="A313" i="23"/>
  <c r="A242" i="23"/>
  <c r="A100" i="23"/>
  <c r="A317" i="23"/>
  <c r="A246" i="23"/>
  <c r="A175" i="23"/>
  <c r="A104" i="23"/>
  <c r="A321" i="23"/>
  <c r="A179" i="23"/>
  <c r="A108" i="23"/>
  <c r="A325" i="23"/>
  <c r="A49" i="23"/>
  <c r="A57" i="23"/>
  <c r="A65" i="23"/>
  <c r="A140" i="23"/>
  <c r="A73" i="23"/>
  <c r="A327" i="23"/>
  <c r="A256" i="23"/>
  <c r="A185" i="23"/>
  <c r="A329" i="23"/>
  <c r="A168" i="23"/>
  <c r="A118" i="23"/>
  <c r="A262" i="23"/>
  <c r="A47" i="23"/>
  <c r="A120" i="23"/>
  <c r="A264" i="23"/>
  <c r="A193" i="23"/>
  <c r="A122" i="23"/>
  <c r="A266" i="23"/>
  <c r="A51" i="23"/>
  <c r="A195" i="23"/>
  <c r="A124" i="23"/>
  <c r="A268" i="23"/>
  <c r="A197" i="23"/>
  <c r="A126" i="23"/>
  <c r="A270" i="23"/>
  <c r="A55" i="23"/>
  <c r="A199" i="23"/>
  <c r="A272" i="23"/>
  <c r="A201" i="23"/>
  <c r="A130" i="23"/>
  <c r="A274" i="23"/>
  <c r="A59" i="23"/>
  <c r="A203" i="23"/>
  <c r="A276" i="23"/>
  <c r="A205" i="23"/>
  <c r="A134" i="23"/>
  <c r="A278" i="23"/>
  <c r="A63" i="23"/>
  <c r="A207" i="23"/>
  <c r="A136" i="23"/>
  <c r="A280" i="23"/>
  <c r="A209" i="23"/>
  <c r="A138" i="23"/>
  <c r="A282" i="23"/>
  <c r="A67" i="23"/>
  <c r="A284" i="23"/>
  <c r="A213" i="23"/>
  <c r="A142" i="23"/>
  <c r="A286" i="23"/>
  <c r="A71" i="23"/>
  <c r="A144" i="23"/>
  <c r="A217" i="23"/>
  <c r="A146" i="23"/>
  <c r="A290" i="23"/>
  <c r="A75" i="23"/>
  <c r="A219" i="23"/>
  <c r="A292" i="23"/>
  <c r="A221" i="23"/>
  <c r="A183" i="23"/>
  <c r="A112" i="23"/>
  <c r="A154" i="23"/>
  <c r="A227" i="23"/>
  <c r="A156" i="23"/>
  <c r="A300" i="23"/>
  <c r="A85" i="23"/>
  <c r="A229" i="23"/>
  <c r="A158" i="23"/>
  <c r="A302" i="23"/>
  <c r="A304" i="23"/>
  <c r="A89" i="23"/>
  <c r="A233" i="23"/>
  <c r="A162" i="23"/>
  <c r="A306" i="23"/>
  <c r="A235" i="23"/>
  <c r="A164" i="23"/>
  <c r="A308" i="23"/>
  <c r="A93" i="23"/>
  <c r="A237" i="23"/>
  <c r="A166" i="23"/>
  <c r="A310" i="23"/>
  <c r="A239" i="23"/>
  <c r="A312" i="23"/>
  <c r="A97" i="23"/>
  <c r="A241" i="23"/>
  <c r="A170" i="23"/>
  <c r="A314" i="23"/>
  <c r="A99" i="23"/>
  <c r="A243" i="23"/>
  <c r="A172" i="23"/>
  <c r="A316" i="23"/>
  <c r="A101" i="23"/>
  <c r="A245" i="23"/>
  <c r="A174" i="23"/>
  <c r="A318" i="23"/>
  <c r="A103" i="23"/>
  <c r="A320" i="23"/>
  <c r="A249" i="23"/>
  <c r="A178" i="23"/>
  <c r="A322" i="23"/>
  <c r="A107" i="23"/>
  <c r="A251" i="23"/>
  <c r="A180" i="23"/>
  <c r="A324" i="23"/>
  <c r="A253" i="23"/>
  <c r="A182" i="23"/>
  <c r="A326" i="23"/>
  <c r="A111" i="23"/>
  <c r="A255" i="23"/>
  <c r="A328" i="23"/>
  <c r="A113" i="23"/>
  <c r="A257" i="23"/>
  <c r="H1" i="18"/>
  <c r="A296" i="23" l="1"/>
  <c r="A152" i="23"/>
  <c r="A260" i="23"/>
  <c r="A116" i="23"/>
  <c r="A224" i="23"/>
  <c r="A80" i="23"/>
  <c r="A188" i="23"/>
  <c r="A44" i="23"/>
  <c r="B298" i="23"/>
  <c r="C298" i="23" s="1"/>
  <c r="B48" i="23"/>
  <c r="C48" i="23" s="1"/>
  <c r="B184" i="23"/>
  <c r="C184" i="23" s="1"/>
  <c r="B148" i="23"/>
  <c r="C148" i="23" s="1"/>
  <c r="B250" i="23"/>
  <c r="C250" i="23" s="1"/>
  <c r="B56" i="23"/>
  <c r="C56" i="23" s="1"/>
  <c r="B155" i="23"/>
  <c r="C155" i="23" s="1"/>
  <c r="B328" i="23"/>
  <c r="C328" i="23" s="1"/>
  <c r="B180" i="23"/>
  <c r="C180" i="23" s="1"/>
  <c r="B243" i="23"/>
  <c r="C243" i="23" s="1"/>
  <c r="B310" i="23"/>
  <c r="C310" i="23" s="1"/>
  <c r="B162" i="23"/>
  <c r="C162" i="23" s="1"/>
  <c r="B300" i="23"/>
  <c r="C300" i="23" s="1"/>
  <c r="B71" i="23"/>
  <c r="C71" i="23" s="1"/>
  <c r="B209" i="23"/>
  <c r="C209" i="23" s="1"/>
  <c r="B276" i="23"/>
  <c r="C276" i="23" s="1"/>
  <c r="B55" i="23"/>
  <c r="C55" i="23" s="1"/>
  <c r="B266" i="23"/>
  <c r="C266" i="23" s="1"/>
  <c r="B168" i="23"/>
  <c r="C168" i="23" s="1"/>
  <c r="B140" i="23"/>
  <c r="C140" i="23" s="1"/>
  <c r="B49" i="23"/>
  <c r="C49" i="23" s="1"/>
  <c r="B175" i="23"/>
  <c r="C175" i="23" s="1"/>
  <c r="B167" i="23"/>
  <c r="C167" i="23" s="1"/>
  <c r="B232" i="23"/>
  <c r="C232" i="23" s="1"/>
  <c r="B220" i="23"/>
  <c r="C220" i="23" s="1"/>
  <c r="B141" i="23"/>
  <c r="C141" i="23" s="1"/>
  <c r="B60" i="23"/>
  <c r="C60" i="23" s="1"/>
  <c r="B267" i="23"/>
  <c r="C267" i="23" s="1"/>
  <c r="B61" i="23"/>
  <c r="C61" i="23" s="1"/>
  <c r="B110" i="23"/>
  <c r="C110" i="23" s="1"/>
  <c r="B319" i="23"/>
  <c r="C319" i="23" s="1"/>
  <c r="B169" i="23"/>
  <c r="C169" i="23" s="1"/>
  <c r="B87" i="23"/>
  <c r="C87" i="23" s="1"/>
  <c r="B212" i="23"/>
  <c r="C212" i="23" s="1"/>
  <c r="B62" i="23"/>
  <c r="C62" i="23" s="1"/>
  <c r="B127" i="23"/>
  <c r="C127" i="23" s="1"/>
  <c r="B211" i="23"/>
  <c r="C211" i="23" s="1"/>
  <c r="B72" i="23"/>
  <c r="C72" i="23" s="1"/>
  <c r="B182" i="23"/>
  <c r="C182" i="23" s="1"/>
  <c r="B178" i="23"/>
  <c r="C178" i="23" s="1"/>
  <c r="B99" i="23"/>
  <c r="C99" i="23" s="1"/>
  <c r="B166" i="23"/>
  <c r="C166" i="23" s="1"/>
  <c r="B233" i="23"/>
  <c r="C233" i="23" s="1"/>
  <c r="B156" i="23"/>
  <c r="C156" i="23" s="1"/>
  <c r="B219" i="23"/>
  <c r="C219" i="23" s="1"/>
  <c r="B286" i="23"/>
  <c r="C286" i="23" s="1"/>
  <c r="B280" i="23"/>
  <c r="C280" i="23" s="1"/>
  <c r="B203" i="23"/>
  <c r="C203" i="23" s="1"/>
  <c r="B270" i="23"/>
  <c r="C270" i="23" s="1"/>
  <c r="B122" i="23"/>
  <c r="C122" i="23" s="1"/>
  <c r="B57" i="23"/>
  <c r="C57" i="23" s="1"/>
  <c r="B179" i="23"/>
  <c r="C179" i="23" s="1"/>
  <c r="B242" i="23"/>
  <c r="C242" i="23" s="1"/>
  <c r="B163" i="23"/>
  <c r="C163" i="23" s="1"/>
  <c r="B228" i="23"/>
  <c r="C228" i="23" s="1"/>
  <c r="B291" i="23"/>
  <c r="C291" i="23" s="1"/>
  <c r="B68" i="23"/>
  <c r="C68" i="23" s="1"/>
  <c r="B131" i="23"/>
  <c r="C131" i="23" s="1"/>
  <c r="B181" i="23"/>
  <c r="C181" i="23" s="1"/>
  <c r="B106" i="23"/>
  <c r="C106" i="23" s="1"/>
  <c r="B240" i="23"/>
  <c r="C240" i="23" s="1"/>
  <c r="B165" i="23"/>
  <c r="C165" i="23" s="1"/>
  <c r="B90" i="23"/>
  <c r="C90" i="23" s="1"/>
  <c r="B159" i="23"/>
  <c r="C159" i="23" s="1"/>
  <c r="B84" i="23"/>
  <c r="C84" i="23" s="1"/>
  <c r="B76" i="23"/>
  <c r="C76" i="23" s="1"/>
  <c r="B143" i="23"/>
  <c r="C143" i="23" s="1"/>
  <c r="B283" i="23"/>
  <c r="C283" i="23" s="1"/>
  <c r="B208" i="23"/>
  <c r="C208" i="23" s="1"/>
  <c r="B133" i="23"/>
  <c r="C133" i="23" s="1"/>
  <c r="B129" i="23"/>
  <c r="C129" i="23" s="1"/>
  <c r="B269" i="23"/>
  <c r="C269" i="23" s="1"/>
  <c r="B128" i="23"/>
  <c r="C128" i="23" s="1"/>
  <c r="B190" i="23"/>
  <c r="C190" i="23" s="1"/>
  <c r="B247" i="23"/>
  <c r="C247" i="23" s="1"/>
  <c r="B91" i="23"/>
  <c r="C91" i="23" s="1"/>
  <c r="B160" i="23"/>
  <c r="C160" i="23" s="1"/>
  <c r="B257" i="23"/>
  <c r="C257" i="23" s="1"/>
  <c r="B255" i="23"/>
  <c r="C255" i="23" s="1"/>
  <c r="B253" i="23"/>
  <c r="C253" i="23" s="1"/>
  <c r="B251" i="23"/>
  <c r="C251" i="23" s="1"/>
  <c r="B249" i="23"/>
  <c r="C249" i="23" s="1"/>
  <c r="B318" i="23"/>
  <c r="C318" i="23" s="1"/>
  <c r="B316" i="23"/>
  <c r="C316" i="23" s="1"/>
  <c r="B314" i="23"/>
  <c r="C314" i="23" s="1"/>
  <c r="B312" i="23"/>
  <c r="C312" i="23" s="1"/>
  <c r="B237" i="23"/>
  <c r="C237" i="23" s="1"/>
  <c r="B235" i="23"/>
  <c r="C235" i="23" s="1"/>
  <c r="B89" i="23"/>
  <c r="C89" i="23" s="1"/>
  <c r="B229" i="23"/>
  <c r="C229" i="23" s="1"/>
  <c r="B227" i="23"/>
  <c r="C227" i="23" s="1"/>
  <c r="B221" i="23"/>
  <c r="C221" i="23" s="1"/>
  <c r="B75" i="23"/>
  <c r="C75" i="23" s="1"/>
  <c r="B144" i="23"/>
  <c r="C144" i="23" s="1"/>
  <c r="B142" i="23"/>
  <c r="C142" i="23" s="1"/>
  <c r="B282" i="23"/>
  <c r="C282" i="23" s="1"/>
  <c r="B136" i="23"/>
  <c r="C136" i="23" s="1"/>
  <c r="B134" i="23"/>
  <c r="C134" i="23" s="1"/>
  <c r="B59" i="23"/>
  <c r="C59" i="23" s="1"/>
  <c r="B272" i="23"/>
  <c r="C272" i="23" s="1"/>
  <c r="B126" i="23"/>
  <c r="C126" i="23" s="1"/>
  <c r="B195" i="23"/>
  <c r="C195" i="23" s="1"/>
  <c r="B193" i="23"/>
  <c r="C193" i="23" s="1"/>
  <c r="B262" i="23"/>
  <c r="C262" i="23" s="1"/>
  <c r="B327" i="23"/>
  <c r="C327" i="23" s="1"/>
  <c r="B65" i="23"/>
  <c r="C65" i="23" s="1"/>
  <c r="B325" i="23"/>
  <c r="C325" i="23" s="1"/>
  <c r="B321" i="23"/>
  <c r="C321" i="23" s="1"/>
  <c r="B317" i="23"/>
  <c r="C317" i="23" s="1"/>
  <c r="B313" i="23"/>
  <c r="C313" i="23" s="1"/>
  <c r="B309" i="23"/>
  <c r="C309" i="23" s="1"/>
  <c r="B234" i="23"/>
  <c r="C234" i="23" s="1"/>
  <c r="B82" i="23"/>
  <c r="C82" i="23" s="1"/>
  <c r="B74" i="23"/>
  <c r="C74" i="23" s="1"/>
  <c r="B139" i="23"/>
  <c r="C139" i="23" s="1"/>
  <c r="B206" i="23"/>
  <c r="C206" i="23" s="1"/>
  <c r="B202" i="23"/>
  <c r="C202" i="23" s="1"/>
  <c r="B125" i="23"/>
  <c r="C125" i="23" s="1"/>
  <c r="B50" i="23"/>
  <c r="C50" i="23" s="1"/>
  <c r="B263" i="23"/>
  <c r="C263" i="23" s="1"/>
  <c r="B77" i="23"/>
  <c r="C77" i="23" s="1"/>
  <c r="B252" i="23"/>
  <c r="C252" i="23" s="1"/>
  <c r="B177" i="23"/>
  <c r="C177" i="23" s="1"/>
  <c r="B102" i="23"/>
  <c r="C102" i="23" s="1"/>
  <c r="B311" i="23"/>
  <c r="C311" i="23" s="1"/>
  <c r="B236" i="23"/>
  <c r="C236" i="23" s="1"/>
  <c r="B161" i="23"/>
  <c r="C161" i="23" s="1"/>
  <c r="B230" i="23"/>
  <c r="C230" i="23" s="1"/>
  <c r="B231" i="23"/>
  <c r="C231" i="23" s="1"/>
  <c r="B147" i="23"/>
  <c r="C147" i="23" s="1"/>
  <c r="B214" i="23"/>
  <c r="C214" i="23" s="1"/>
  <c r="B279" i="23"/>
  <c r="C279" i="23" s="1"/>
  <c r="B204" i="23"/>
  <c r="C204" i="23" s="1"/>
  <c r="B200" i="23"/>
  <c r="C200" i="23" s="1"/>
  <c r="B52" i="23"/>
  <c r="C52" i="23" s="1"/>
  <c r="B119" i="23"/>
  <c r="C119" i="23" s="1"/>
  <c r="B275" i="23"/>
  <c r="C275" i="23" s="1"/>
  <c r="B83" i="23"/>
  <c r="C83" i="23" s="1"/>
  <c r="B64" i="23"/>
  <c r="C64" i="23" s="1"/>
  <c r="B198" i="23"/>
  <c r="C198" i="23" s="1"/>
  <c r="B95" i="23"/>
  <c r="C95" i="23" s="1"/>
  <c r="B326" i="23"/>
  <c r="C326" i="23" s="1"/>
  <c r="B322" i="23"/>
  <c r="C322" i="23" s="1"/>
  <c r="B245" i="23"/>
  <c r="C245" i="23" s="1"/>
  <c r="B241" i="23"/>
  <c r="C241" i="23" s="1"/>
  <c r="B308" i="23"/>
  <c r="C308" i="23" s="1"/>
  <c r="B302" i="23"/>
  <c r="C302" i="23" s="1"/>
  <c r="B112" i="23"/>
  <c r="C112" i="23" s="1"/>
  <c r="B146" i="23"/>
  <c r="C146" i="23" s="1"/>
  <c r="B284" i="23"/>
  <c r="C284" i="23" s="1"/>
  <c r="B63" i="23"/>
  <c r="C63" i="23" s="1"/>
  <c r="B130" i="23"/>
  <c r="C130" i="23" s="1"/>
  <c r="B268" i="23"/>
  <c r="C268" i="23" s="1"/>
  <c r="B120" i="23"/>
  <c r="C120" i="23" s="1"/>
  <c r="B185" i="23"/>
  <c r="C185" i="23" s="1"/>
  <c r="B108" i="23"/>
  <c r="C108" i="23" s="1"/>
  <c r="B100" i="23"/>
  <c r="C100" i="23" s="1"/>
  <c r="B92" i="23"/>
  <c r="C92" i="23" s="1"/>
  <c r="B157" i="23"/>
  <c r="C157" i="23" s="1"/>
  <c r="B216" i="23"/>
  <c r="C216" i="23" s="1"/>
  <c r="B281" i="23"/>
  <c r="C281" i="23" s="1"/>
  <c r="B192" i="23"/>
  <c r="C192" i="23" s="1"/>
  <c r="B132" i="23"/>
  <c r="C132" i="23" s="1"/>
  <c r="B244" i="23"/>
  <c r="C244" i="23" s="1"/>
  <c r="B94" i="23"/>
  <c r="C94" i="23" s="1"/>
  <c r="B88" i="23"/>
  <c r="C88" i="23" s="1"/>
  <c r="B215" i="23"/>
  <c r="C215" i="23" s="1"/>
  <c r="B289" i="23"/>
  <c r="C289" i="23" s="1"/>
  <c r="B137" i="23"/>
  <c r="C137" i="23" s="1"/>
  <c r="B58" i="23"/>
  <c r="C58" i="23" s="1"/>
  <c r="B265" i="23"/>
  <c r="C265" i="23" s="1"/>
  <c r="B194" i="23"/>
  <c r="C194" i="23" s="1"/>
  <c r="B171" i="23"/>
  <c r="C171" i="23" s="1"/>
  <c r="B103" i="23"/>
  <c r="C103" i="23" s="1"/>
  <c r="B101" i="23"/>
  <c r="C101" i="23" s="1"/>
  <c r="B97" i="23"/>
  <c r="C97" i="23" s="1"/>
  <c r="B164" i="23"/>
  <c r="C164" i="23" s="1"/>
  <c r="B158" i="23"/>
  <c r="C158" i="23" s="1"/>
  <c r="B183" i="23"/>
  <c r="C183" i="23" s="1"/>
  <c r="B217" i="23"/>
  <c r="C217" i="23" s="1"/>
  <c r="B67" i="23"/>
  <c r="C67" i="23" s="1"/>
  <c r="B278" i="23"/>
  <c r="C278" i="23" s="1"/>
  <c r="B201" i="23"/>
  <c r="C201" i="23" s="1"/>
  <c r="B124" i="23"/>
  <c r="C124" i="23" s="1"/>
  <c r="B47" i="23"/>
  <c r="C47" i="23" s="1"/>
  <c r="B256" i="23"/>
  <c r="C256" i="23" s="1"/>
  <c r="B246" i="23"/>
  <c r="C246" i="23" s="1"/>
  <c r="B238" i="23"/>
  <c r="C238" i="23" s="1"/>
  <c r="B303" i="23"/>
  <c r="C303" i="23" s="1"/>
  <c r="B105" i="23"/>
  <c r="C105" i="23" s="1"/>
  <c r="B287" i="23"/>
  <c r="C287" i="23" s="1"/>
  <c r="B135" i="23"/>
  <c r="C135" i="23" s="1"/>
  <c r="B54" i="23"/>
  <c r="C54" i="23" s="1"/>
  <c r="B288" i="23"/>
  <c r="C288" i="23" s="1"/>
  <c r="B69" i="23"/>
  <c r="C69" i="23" s="1"/>
  <c r="B315" i="23"/>
  <c r="C315" i="23" s="1"/>
  <c r="B113" i="23"/>
  <c r="C113" i="23" s="1"/>
  <c r="B111" i="23"/>
  <c r="C111" i="23" s="1"/>
  <c r="B324" i="23"/>
  <c r="C324" i="23" s="1"/>
  <c r="B107" i="23"/>
  <c r="C107" i="23" s="1"/>
  <c r="B320" i="23"/>
  <c r="C320" i="23" s="1"/>
  <c r="B174" i="23"/>
  <c r="C174" i="23" s="1"/>
  <c r="B172" i="23"/>
  <c r="C172" i="23" s="1"/>
  <c r="B170" i="23"/>
  <c r="C170" i="23" s="1"/>
  <c r="B239" i="23"/>
  <c r="C239" i="23" s="1"/>
  <c r="B93" i="23"/>
  <c r="C93" i="23" s="1"/>
  <c r="B306" i="23"/>
  <c r="C306" i="23" s="1"/>
  <c r="B304" i="23"/>
  <c r="C304" i="23" s="1"/>
  <c r="B85" i="23"/>
  <c r="C85" i="23" s="1"/>
  <c r="B154" i="23"/>
  <c r="C154" i="23" s="1"/>
  <c r="B292" i="23"/>
  <c r="C292" i="23" s="1"/>
  <c r="B290" i="23"/>
  <c r="C290" i="23" s="1"/>
  <c r="B213" i="23"/>
  <c r="C213" i="23" s="1"/>
  <c r="B138" i="23"/>
  <c r="C138" i="23" s="1"/>
  <c r="B207" i="23"/>
  <c r="C207" i="23" s="1"/>
  <c r="B205" i="23"/>
  <c r="C205" i="23" s="1"/>
  <c r="B274" i="23"/>
  <c r="C274" i="23" s="1"/>
  <c r="B199" i="23"/>
  <c r="C199" i="23" s="1"/>
  <c r="B197" i="23"/>
  <c r="C197" i="23" s="1"/>
  <c r="B51" i="23"/>
  <c r="C51" i="23" s="1"/>
  <c r="B264" i="23"/>
  <c r="C264" i="23" s="1"/>
  <c r="B118" i="23"/>
  <c r="C118" i="23" s="1"/>
  <c r="B329" i="23"/>
  <c r="C329" i="23" s="1"/>
  <c r="B73" i="23"/>
  <c r="C73" i="23" s="1"/>
  <c r="B104" i="23"/>
  <c r="C104" i="23" s="1"/>
  <c r="B96" i="23"/>
  <c r="C96" i="23" s="1"/>
  <c r="B305" i="23"/>
  <c r="C305" i="23" s="1"/>
  <c r="B86" i="23"/>
  <c r="C86" i="23" s="1"/>
  <c r="B149" i="23"/>
  <c r="C149" i="23" s="1"/>
  <c r="B145" i="23"/>
  <c r="C145" i="23" s="1"/>
  <c r="B70" i="23"/>
  <c r="C70" i="23" s="1"/>
  <c r="B210" i="23"/>
  <c r="C210" i="23" s="1"/>
  <c r="B277" i="23"/>
  <c r="C277" i="23" s="1"/>
  <c r="B273" i="23"/>
  <c r="C273" i="23" s="1"/>
  <c r="B196" i="23"/>
  <c r="C196" i="23" s="1"/>
  <c r="B121" i="23"/>
  <c r="C121" i="23" s="1"/>
  <c r="B53" i="23"/>
  <c r="C53" i="23" s="1"/>
  <c r="B46" i="23"/>
  <c r="C46" i="23" s="1"/>
  <c r="B254" i="23"/>
  <c r="C254" i="23" s="1"/>
  <c r="B323" i="23"/>
  <c r="C323" i="23" s="1"/>
  <c r="B248" i="23"/>
  <c r="C248" i="23" s="1"/>
  <c r="B173" i="23"/>
  <c r="C173" i="23" s="1"/>
  <c r="B98" i="23"/>
  <c r="C98" i="23" s="1"/>
  <c r="B307" i="23"/>
  <c r="C307" i="23" s="1"/>
  <c r="B301" i="23"/>
  <c r="C301" i="23" s="1"/>
  <c r="B226" i="23"/>
  <c r="C226" i="23" s="1"/>
  <c r="B109" i="23"/>
  <c r="C109" i="23" s="1"/>
  <c r="B293" i="23"/>
  <c r="C293" i="23" s="1"/>
  <c r="B218" i="23"/>
  <c r="C218" i="23" s="1"/>
  <c r="B285" i="23"/>
  <c r="C285" i="23" s="1"/>
  <c r="B66" i="23"/>
  <c r="C66" i="23" s="1"/>
  <c r="B271" i="23"/>
  <c r="C271" i="23" s="1"/>
  <c r="B123" i="23"/>
  <c r="C123" i="23" s="1"/>
  <c r="B191" i="23"/>
  <c r="C191" i="23" s="1"/>
  <c r="B176" i="23"/>
  <c r="C176" i="23" s="1"/>
  <c r="A149" i="22"/>
  <c r="A190" i="22"/>
  <c r="B190" i="22" s="1"/>
  <c r="C190" i="22" s="1"/>
  <c r="A46" i="22"/>
  <c r="B46" i="22" s="1"/>
  <c r="C46" i="22" s="1"/>
  <c r="A154" i="22"/>
  <c r="B154" i="22" s="1"/>
  <c r="C154" i="22" s="1"/>
  <c r="A113" i="22"/>
  <c r="B298" i="22"/>
  <c r="C298" i="22" s="1"/>
  <c r="A293" i="22"/>
  <c r="A251" i="22"/>
  <c r="A184" i="22"/>
  <c r="A255" i="22"/>
  <c r="A220" i="22"/>
  <c r="A76" i="22"/>
  <c r="A257" i="22"/>
  <c r="A111" i="22"/>
  <c r="A182" i="22"/>
  <c r="A253" i="22"/>
  <c r="A109" i="22"/>
  <c r="A180" i="22"/>
  <c r="A107" i="22"/>
  <c r="A178" i="22"/>
  <c r="A249" i="22"/>
  <c r="A247" i="22"/>
  <c r="A101" i="22"/>
  <c r="A172" i="22"/>
  <c r="A243" i="22"/>
  <c r="A97" i="22"/>
  <c r="A168" i="22"/>
  <c r="A239" i="22"/>
  <c r="A93" i="22"/>
  <c r="A164" i="22"/>
  <c r="A235" i="22"/>
  <c r="A89" i="22"/>
  <c r="A160" i="22"/>
  <c r="A87" i="22"/>
  <c r="A158" i="22"/>
  <c r="A229" i="22"/>
  <c r="A83" i="22"/>
  <c r="A118" i="22"/>
  <c r="B118" i="22" s="1"/>
  <c r="C118" i="22" s="1"/>
  <c r="A221" i="22"/>
  <c r="A292" i="22"/>
  <c r="A75" i="22"/>
  <c r="A146" i="22"/>
  <c r="A217" i="22"/>
  <c r="A288" i="22"/>
  <c r="A71" i="22"/>
  <c r="A142" i="22"/>
  <c r="A213" i="22"/>
  <c r="A284" i="22"/>
  <c r="A67" i="22"/>
  <c r="A138" i="22"/>
  <c r="A65" i="22"/>
  <c r="A136" i="22"/>
  <c r="A207" i="22"/>
  <c r="A278" i="22"/>
  <c r="A61" i="22"/>
  <c r="A132" i="22"/>
  <c r="A203" i="22"/>
  <c r="A274" i="22"/>
  <c r="A57" i="22"/>
  <c r="A272" i="22"/>
  <c r="A128" i="22"/>
  <c r="A199" i="22"/>
  <c r="A55" i="22"/>
  <c r="A270" i="22"/>
  <c r="A126" i="22"/>
  <c r="A197" i="22"/>
  <c r="A53" i="22"/>
  <c r="A268" i="22"/>
  <c r="A124" i="22"/>
  <c r="A105" i="22"/>
  <c r="A176" i="22"/>
  <c r="A103" i="22"/>
  <c r="A174" i="22"/>
  <c r="A245" i="22"/>
  <c r="A99" i="22"/>
  <c r="A170" i="22"/>
  <c r="A241" i="22"/>
  <c r="A95" i="22"/>
  <c r="A166" i="22"/>
  <c r="A237" i="22"/>
  <c r="A91" i="22"/>
  <c r="A162" i="22"/>
  <c r="A233" i="22"/>
  <c r="A231" i="22"/>
  <c r="A85" i="22"/>
  <c r="A156" i="22"/>
  <c r="A227" i="22"/>
  <c r="A262" i="22"/>
  <c r="B262" i="22" s="1"/>
  <c r="C262" i="22" s="1"/>
  <c r="A77" i="22"/>
  <c r="A148" i="22"/>
  <c r="A219" i="22"/>
  <c r="A290" i="22"/>
  <c r="A73" i="22"/>
  <c r="A144" i="22"/>
  <c r="A215" i="22"/>
  <c r="A286" i="22"/>
  <c r="A69" i="22"/>
  <c r="A140" i="22"/>
  <c r="A211" i="22"/>
  <c r="A282" i="22"/>
  <c r="A209" i="22"/>
  <c r="A280" i="22"/>
  <c r="A63" i="22"/>
  <c r="A134" i="22"/>
  <c r="A205" i="22"/>
  <c r="A276" i="22"/>
  <c r="A59" i="22"/>
  <c r="A130" i="22"/>
  <c r="A201" i="22"/>
  <c r="A226" i="22"/>
  <c r="B226" i="22" s="1"/>
  <c r="C226" i="22" s="1"/>
  <c r="A82" i="22"/>
  <c r="A185" i="22"/>
  <c r="A256" i="22"/>
  <c r="A112" i="22"/>
  <c r="A183" i="22"/>
  <c r="A254" i="22"/>
  <c r="A110" i="22"/>
  <c r="A195" i="22"/>
  <c r="A51" i="22"/>
  <c r="A266" i="22"/>
  <c r="A122" i="22"/>
  <c r="A193" i="22"/>
  <c r="A49" i="22"/>
  <c r="A264" i="22"/>
  <c r="A120" i="22"/>
  <c r="A191" i="22"/>
  <c r="B191" i="22" s="1"/>
  <c r="C191" i="22" s="1"/>
  <c r="A47" i="22"/>
  <c r="B47" i="22" s="1"/>
  <c r="C47" i="22" s="1"/>
  <c r="A181" i="22"/>
  <c r="A252" i="22"/>
  <c r="A108" i="22"/>
  <c r="A179" i="22"/>
  <c r="A250" i="22"/>
  <c r="A106" i="22"/>
  <c r="A177" i="22"/>
  <c r="A248" i="22"/>
  <c r="A104" i="22"/>
  <c r="A175" i="22"/>
  <c r="A246" i="22"/>
  <c r="A102" i="22"/>
  <c r="A173" i="22"/>
  <c r="A244" i="22"/>
  <c r="A100" i="22"/>
  <c r="A171" i="22"/>
  <c r="A242" i="22"/>
  <c r="A98" i="22"/>
  <c r="A169" i="22"/>
  <c r="A240" i="22"/>
  <c r="A96" i="22"/>
  <c r="A167" i="22"/>
  <c r="A238" i="22"/>
  <c r="A94" i="22"/>
  <c r="A165" i="22"/>
  <c r="A236" i="22"/>
  <c r="A92" i="22"/>
  <c r="A163" i="22"/>
  <c r="A234" i="22"/>
  <c r="A90" i="22"/>
  <c r="A161" i="22"/>
  <c r="A232" i="22"/>
  <c r="A88" i="22"/>
  <c r="A159" i="22"/>
  <c r="A230" i="22"/>
  <c r="A86" i="22"/>
  <c r="A157" i="22"/>
  <c r="A228" i="22"/>
  <c r="A84" i="22"/>
  <c r="A155" i="22"/>
  <c r="A291" i="22"/>
  <c r="A147" i="22"/>
  <c r="A218" i="22"/>
  <c r="A74" i="22"/>
  <c r="A289" i="22"/>
  <c r="A145" i="22"/>
  <c r="A216" i="22"/>
  <c r="A72" i="22"/>
  <c r="A287" i="22"/>
  <c r="A143" i="22"/>
  <c r="A214" i="22"/>
  <c r="A70" i="22"/>
  <c r="A285" i="22"/>
  <c r="A141" i="22"/>
  <c r="A212" i="22"/>
  <c r="A68" i="22"/>
  <c r="A283" i="22"/>
  <c r="A139" i="22"/>
  <c r="A210" i="22"/>
  <c r="A66" i="22"/>
  <c r="A281" i="22"/>
  <c r="A137" i="22"/>
  <c r="A208" i="22"/>
  <c r="A64" i="22"/>
  <c r="A279" i="22"/>
  <c r="A135" i="22"/>
  <c r="A206" i="22"/>
  <c r="A62" i="22"/>
  <c r="A277" i="22"/>
  <c r="A133" i="22"/>
  <c r="A204" i="22"/>
  <c r="A60" i="22"/>
  <c r="A275" i="22"/>
  <c r="A131" i="22"/>
  <c r="A202" i="22"/>
  <c r="A58" i="22"/>
  <c r="A273" i="22"/>
  <c r="A129" i="22"/>
  <c r="A200" i="22"/>
  <c r="A56" i="22"/>
  <c r="A271" i="22"/>
  <c r="A127" i="22"/>
  <c r="A198" i="22"/>
  <c r="A54" i="22"/>
  <c r="A269" i="22"/>
  <c r="A125" i="22"/>
  <c r="A196" i="22"/>
  <c r="A52" i="22"/>
  <c r="A267" i="22"/>
  <c r="A123" i="22"/>
  <c r="A194" i="22"/>
  <c r="A50" i="22"/>
  <c r="A265" i="22"/>
  <c r="A121" i="22"/>
  <c r="A192" i="22"/>
  <c r="A48" i="22"/>
  <c r="A263" i="22"/>
  <c r="A119" i="22"/>
  <c r="H3" i="22"/>
  <c r="H2" i="22"/>
  <c r="F312" i="22" l="1"/>
  <c r="B228" i="22"/>
  <c r="C228" i="22" s="1"/>
  <c r="A5" i="22"/>
  <c r="A44" i="22" s="1"/>
  <c r="E315" i="23"/>
  <c r="F315" i="23"/>
  <c r="E320" i="23"/>
  <c r="F320" i="23"/>
  <c r="E291" i="23"/>
  <c r="F290" i="23"/>
  <c r="E287" i="23"/>
  <c r="F286" i="23"/>
  <c r="E283" i="23"/>
  <c r="F282" i="23"/>
  <c r="E279" i="23"/>
  <c r="F278" i="23"/>
  <c r="E275" i="23"/>
  <c r="F274" i="23"/>
  <c r="E271" i="23"/>
  <c r="F270" i="23"/>
  <c r="E267" i="23"/>
  <c r="F266" i="23"/>
  <c r="E263" i="23"/>
  <c r="F262" i="23"/>
  <c r="F293" i="23"/>
  <c r="E290" i="23"/>
  <c r="F289" i="23"/>
  <c r="E286" i="23"/>
  <c r="F285" i="23"/>
  <c r="E282" i="23"/>
  <c r="F281" i="23"/>
  <c r="E278" i="23"/>
  <c r="F277" i="23"/>
  <c r="E274" i="23"/>
  <c r="F273" i="23"/>
  <c r="E270" i="23"/>
  <c r="F269" i="23"/>
  <c r="E266" i="23"/>
  <c r="F265" i="23"/>
  <c r="E262" i="23"/>
  <c r="E293" i="23"/>
  <c r="F288" i="23"/>
  <c r="E285" i="23"/>
  <c r="F280" i="23"/>
  <c r="E277" i="23"/>
  <c r="F272" i="23"/>
  <c r="E269" i="23"/>
  <c r="F264" i="23"/>
  <c r="F291" i="23"/>
  <c r="E288" i="23"/>
  <c r="F283" i="23"/>
  <c r="E280" i="23"/>
  <c r="F275" i="23"/>
  <c r="E272" i="23"/>
  <c r="F267" i="23"/>
  <c r="E264" i="23"/>
  <c r="F292" i="23"/>
  <c r="E289" i="23"/>
  <c r="F276" i="23"/>
  <c r="E273" i="23"/>
  <c r="E292" i="23"/>
  <c r="F279" i="23"/>
  <c r="E276" i="23"/>
  <c r="F263" i="23"/>
  <c r="F284" i="23"/>
  <c r="E265" i="23"/>
  <c r="E284" i="23"/>
  <c r="F271" i="23"/>
  <c r="E281" i="23"/>
  <c r="F268" i="23"/>
  <c r="E268" i="23"/>
  <c r="F287" i="23"/>
  <c r="E219" i="23"/>
  <c r="F218" i="23"/>
  <c r="F221" i="23"/>
  <c r="E218" i="23"/>
  <c r="F217" i="23"/>
  <c r="E214" i="23"/>
  <c r="F213" i="23"/>
  <c r="E210" i="23"/>
  <c r="F209" i="23"/>
  <c r="E206" i="23"/>
  <c r="F205" i="23"/>
  <c r="E202" i="23"/>
  <c r="F201" i="23"/>
  <c r="E198" i="23"/>
  <c r="F197" i="23"/>
  <c r="E221" i="23"/>
  <c r="F216" i="23"/>
  <c r="F215" i="23"/>
  <c r="F214" i="23"/>
  <c r="E213" i="23"/>
  <c r="E212" i="23"/>
  <c r="E211" i="23"/>
  <c r="F200" i="23"/>
  <c r="F199" i="23"/>
  <c r="F198" i="23"/>
  <c r="E197" i="23"/>
  <c r="E196" i="23"/>
  <c r="E195" i="23"/>
  <c r="E194" i="23"/>
  <c r="F193" i="23"/>
  <c r="E190" i="23"/>
  <c r="F219" i="23"/>
  <c r="E216" i="23"/>
  <c r="E215" i="23"/>
  <c r="F204" i="23"/>
  <c r="F203" i="23"/>
  <c r="F202" i="23"/>
  <c r="E201" i="23"/>
  <c r="E200" i="23"/>
  <c r="E199" i="23"/>
  <c r="E193" i="23"/>
  <c r="F192" i="23"/>
  <c r="F207" i="23"/>
  <c r="E205" i="23"/>
  <c r="E203" i="23"/>
  <c r="F191" i="23"/>
  <c r="F211" i="23"/>
  <c r="E209" i="23"/>
  <c r="E207" i="23"/>
  <c r="F196" i="23"/>
  <c r="F194" i="23"/>
  <c r="E191" i="23"/>
  <c r="E217" i="23"/>
  <c r="F208" i="23"/>
  <c r="E204" i="23"/>
  <c r="E192" i="23"/>
  <c r="F212" i="23"/>
  <c r="E208" i="23"/>
  <c r="F195" i="23"/>
  <c r="F220" i="23"/>
  <c r="F206" i="23"/>
  <c r="F190" i="23"/>
  <c r="E220" i="23"/>
  <c r="F210" i="23"/>
  <c r="E183" i="23"/>
  <c r="F182" i="23"/>
  <c r="E179" i="23"/>
  <c r="F178" i="23"/>
  <c r="E175" i="23"/>
  <c r="F174" i="23"/>
  <c r="E171" i="23"/>
  <c r="F170" i="23"/>
  <c r="E167" i="23"/>
  <c r="F166" i="23"/>
  <c r="E163" i="23"/>
  <c r="F162" i="23"/>
  <c r="E159" i="23"/>
  <c r="F158" i="23"/>
  <c r="E155" i="23"/>
  <c r="F154" i="23"/>
  <c r="F185" i="23"/>
  <c r="E182" i="23"/>
  <c r="F181" i="23"/>
  <c r="E178" i="23"/>
  <c r="F177" i="23"/>
  <c r="E174" i="23"/>
  <c r="F173" i="23"/>
  <c r="E170" i="23"/>
  <c r="F169" i="23"/>
  <c r="E166" i="23"/>
  <c r="F165" i="23"/>
  <c r="E162" i="23"/>
  <c r="F161" i="23"/>
  <c r="E158" i="23"/>
  <c r="F157" i="23"/>
  <c r="E154" i="23"/>
  <c r="F184" i="23"/>
  <c r="E181" i="23"/>
  <c r="F176" i="23"/>
  <c r="E173" i="23"/>
  <c r="F168" i="23"/>
  <c r="E165" i="23"/>
  <c r="F160" i="23"/>
  <c r="E157" i="23"/>
  <c r="E184" i="23"/>
  <c r="F179" i="23"/>
  <c r="E176" i="23"/>
  <c r="F171" i="23"/>
  <c r="E168" i="23"/>
  <c r="F163" i="23"/>
  <c r="E160" i="23"/>
  <c r="F155" i="23"/>
  <c r="E185" i="23"/>
  <c r="F172" i="23"/>
  <c r="E169" i="23"/>
  <c r="F156" i="23"/>
  <c r="F175" i="23"/>
  <c r="E172" i="23"/>
  <c r="F159" i="23"/>
  <c r="E156" i="23"/>
  <c r="F180" i="23"/>
  <c r="E177" i="23"/>
  <c r="F164" i="23"/>
  <c r="E161" i="23"/>
  <c r="F183" i="23"/>
  <c r="E180" i="23"/>
  <c r="F167" i="23"/>
  <c r="E164" i="23"/>
  <c r="E112" i="23"/>
  <c r="F111" i="23"/>
  <c r="E108" i="23"/>
  <c r="F107" i="23"/>
  <c r="E104" i="23"/>
  <c r="F103" i="23"/>
  <c r="E100" i="23"/>
  <c r="F99" i="23"/>
  <c r="F110" i="23"/>
  <c r="F109" i="23"/>
  <c r="F108" i="23"/>
  <c r="E107" i="23"/>
  <c r="E106" i="23"/>
  <c r="E105" i="23"/>
  <c r="E95" i="23"/>
  <c r="F94" i="23"/>
  <c r="E91" i="23"/>
  <c r="F90" i="23"/>
  <c r="E87" i="23"/>
  <c r="F86" i="23"/>
  <c r="E83" i="23"/>
  <c r="F82" i="23"/>
  <c r="F113" i="23"/>
  <c r="F112" i="23"/>
  <c r="E111" i="23"/>
  <c r="E110" i="23"/>
  <c r="E109" i="23"/>
  <c r="F98" i="23"/>
  <c r="F97" i="23"/>
  <c r="E94" i="23"/>
  <c r="F93" i="23"/>
  <c r="E90" i="23"/>
  <c r="F89" i="23"/>
  <c r="E86" i="23"/>
  <c r="F85" i="23"/>
  <c r="E82" i="23"/>
  <c r="F101" i="23"/>
  <c r="E99" i="23"/>
  <c r="E97" i="23"/>
  <c r="F92" i="23"/>
  <c r="E89" i="23"/>
  <c r="F84" i="23"/>
  <c r="F105" i="23"/>
  <c r="E103" i="23"/>
  <c r="E101" i="23"/>
  <c r="F95" i="23"/>
  <c r="E92" i="23"/>
  <c r="F87" i="23"/>
  <c r="E84" i="23"/>
  <c r="E113" i="23"/>
  <c r="F102" i="23"/>
  <c r="F100" i="23"/>
  <c r="E98" i="23"/>
  <c r="F96" i="23"/>
  <c r="E93" i="23"/>
  <c r="F88" i="23"/>
  <c r="E85" i="23"/>
  <c r="F104" i="23"/>
  <c r="E96" i="23"/>
  <c r="F83" i="23"/>
  <c r="E102" i="23"/>
  <c r="E88" i="23"/>
  <c r="F106" i="23"/>
  <c r="F91" i="23"/>
  <c r="E256" i="23"/>
  <c r="F255" i="23"/>
  <c r="E255" i="23"/>
  <c r="F254" i="23"/>
  <c r="F257" i="23"/>
  <c r="E254" i="23"/>
  <c r="F253" i="23"/>
  <c r="E250" i="23"/>
  <c r="F249" i="23"/>
  <c r="E246" i="23"/>
  <c r="F245" i="23"/>
  <c r="E242" i="23"/>
  <c r="F241" i="23"/>
  <c r="E238" i="23"/>
  <c r="F237" i="23"/>
  <c r="E234" i="23"/>
  <c r="F233" i="23"/>
  <c r="E230" i="23"/>
  <c r="F229" i="23"/>
  <c r="E226" i="23"/>
  <c r="E257" i="23"/>
  <c r="E253" i="23"/>
  <c r="F252" i="23"/>
  <c r="E249" i="23"/>
  <c r="F248" i="23"/>
  <c r="E245" i="23"/>
  <c r="F244" i="23"/>
  <c r="E241" i="23"/>
  <c r="F240" i="23"/>
  <c r="E237" i="23"/>
  <c r="F236" i="23"/>
  <c r="E233" i="23"/>
  <c r="F232" i="23"/>
  <c r="E229" i="23"/>
  <c r="F228" i="23"/>
  <c r="E252" i="23"/>
  <c r="F247" i="23"/>
  <c r="E244" i="23"/>
  <c r="F239" i="23"/>
  <c r="E236" i="23"/>
  <c r="F231" i="23"/>
  <c r="E228" i="23"/>
  <c r="F256" i="23"/>
  <c r="F250" i="23"/>
  <c r="E247" i="23"/>
  <c r="F242" i="23"/>
  <c r="E239" i="23"/>
  <c r="F234" i="23"/>
  <c r="E231" i="23"/>
  <c r="F226" i="23"/>
  <c r="F251" i="23"/>
  <c r="E248" i="23"/>
  <c r="F235" i="23"/>
  <c r="E232" i="23"/>
  <c r="E251" i="23"/>
  <c r="F238" i="23"/>
  <c r="E235" i="23"/>
  <c r="E240" i="23"/>
  <c r="F227" i="23"/>
  <c r="F246" i="23"/>
  <c r="E227" i="23"/>
  <c r="F243" i="23"/>
  <c r="F230" i="23"/>
  <c r="E243" i="23"/>
  <c r="E148" i="23"/>
  <c r="F147" i="23"/>
  <c r="E144" i="23"/>
  <c r="F143" i="23"/>
  <c r="E140" i="23"/>
  <c r="F139" i="23"/>
  <c r="E147" i="23"/>
  <c r="F146" i="23"/>
  <c r="E143" i="23"/>
  <c r="F142" i="23"/>
  <c r="E139" i="23"/>
  <c r="F138" i="23"/>
  <c r="E135" i="23"/>
  <c r="F134" i="23"/>
  <c r="E131" i="23"/>
  <c r="F130" i="23"/>
  <c r="E127" i="23"/>
  <c r="F126" i="23"/>
  <c r="E123" i="23"/>
  <c r="F122" i="23"/>
  <c r="E119" i="23"/>
  <c r="F118" i="23"/>
  <c r="F145" i="23"/>
  <c r="E142" i="23"/>
  <c r="F133" i="23"/>
  <c r="F132" i="23"/>
  <c r="F131" i="23"/>
  <c r="E130" i="23"/>
  <c r="E129" i="23"/>
  <c r="E128" i="23"/>
  <c r="F148" i="23"/>
  <c r="E145" i="23"/>
  <c r="F140" i="23"/>
  <c r="F137" i="23"/>
  <c r="F136" i="23"/>
  <c r="F135" i="23"/>
  <c r="E134" i="23"/>
  <c r="E133" i="23"/>
  <c r="E132" i="23"/>
  <c r="F121" i="23"/>
  <c r="F120" i="23"/>
  <c r="F119" i="23"/>
  <c r="E118" i="23"/>
  <c r="F149" i="23"/>
  <c r="E146" i="23"/>
  <c r="E137" i="23"/>
  <c r="F124" i="23"/>
  <c r="E122" i="23"/>
  <c r="E120" i="23"/>
  <c r="E149" i="23"/>
  <c r="F128" i="23"/>
  <c r="E126" i="23"/>
  <c r="E124" i="23"/>
  <c r="F141" i="23"/>
  <c r="E138" i="23"/>
  <c r="E136" i="23"/>
  <c r="F125" i="23"/>
  <c r="F123" i="23"/>
  <c r="E121" i="23"/>
  <c r="F144" i="23"/>
  <c r="E125" i="23"/>
  <c r="E141" i="23"/>
  <c r="F129" i="23"/>
  <c r="F127" i="23"/>
  <c r="F329" i="23"/>
  <c r="F321" i="23"/>
  <c r="F313" i="23"/>
  <c r="F305" i="23"/>
  <c r="E329" i="23"/>
  <c r="E321" i="23"/>
  <c r="E313" i="23"/>
  <c r="E305" i="23"/>
  <c r="F327" i="23"/>
  <c r="F311" i="23"/>
  <c r="E327" i="23"/>
  <c r="E311" i="23"/>
  <c r="E328" i="23"/>
  <c r="F318" i="23"/>
  <c r="F323" i="23"/>
  <c r="F325" i="23"/>
  <c r="F309" i="23"/>
  <c r="F301" i="23"/>
  <c r="E325" i="23"/>
  <c r="E309" i="23"/>
  <c r="E301" i="23"/>
  <c r="F303" i="23"/>
  <c r="E303" i="23"/>
  <c r="F302" i="23"/>
  <c r="F310" i="23"/>
  <c r="E322" i="23"/>
  <c r="E306" i="23"/>
  <c r="E298" i="23"/>
  <c r="F316" i="23"/>
  <c r="F300" i="23"/>
  <c r="E300" i="23"/>
  <c r="F298" i="23"/>
  <c r="E307" i="23"/>
  <c r="E326" i="23"/>
  <c r="E318" i="23"/>
  <c r="E310" i="23"/>
  <c r="E302" i="23"/>
  <c r="F328" i="23"/>
  <c r="F312" i="23"/>
  <c r="F304" i="23"/>
  <c r="E324" i="23"/>
  <c r="E308" i="23"/>
  <c r="F322" i="23"/>
  <c r="F306" i="23"/>
  <c r="F307" i="23"/>
  <c r="E323" i="23"/>
  <c r="F317" i="23"/>
  <c r="E317" i="23"/>
  <c r="F319" i="23"/>
  <c r="E319" i="23"/>
  <c r="E312" i="23"/>
  <c r="F326" i="23"/>
  <c r="E314" i="23"/>
  <c r="F324" i="23"/>
  <c r="F308" i="23"/>
  <c r="E316" i="23"/>
  <c r="F314" i="23"/>
  <c r="F299" i="23"/>
  <c r="E299" i="23"/>
  <c r="E304" i="23"/>
  <c r="E76" i="23"/>
  <c r="F75" i="23"/>
  <c r="E72" i="23"/>
  <c r="F71" i="23"/>
  <c r="E68" i="23"/>
  <c r="F67" i="23"/>
  <c r="E64" i="23"/>
  <c r="F63" i="23"/>
  <c r="E60" i="23"/>
  <c r="F59" i="23"/>
  <c r="E56" i="23"/>
  <c r="F55" i="23"/>
  <c r="E52" i="23"/>
  <c r="F51" i="23"/>
  <c r="E48" i="23"/>
  <c r="F47" i="23"/>
  <c r="E75" i="23"/>
  <c r="F74" i="23"/>
  <c r="E71" i="23"/>
  <c r="F70" i="23"/>
  <c r="E67" i="23"/>
  <c r="F66" i="23"/>
  <c r="E63" i="23"/>
  <c r="F62" i="23"/>
  <c r="E59" i="23"/>
  <c r="F58" i="23"/>
  <c r="E55" i="23"/>
  <c r="F54" i="23"/>
  <c r="E51" i="23"/>
  <c r="F50" i="23"/>
  <c r="E47" i="23"/>
  <c r="F46" i="23"/>
  <c r="F77" i="23"/>
  <c r="E74" i="23"/>
  <c r="F69" i="23"/>
  <c r="E66" i="23"/>
  <c r="F61" i="23"/>
  <c r="E58" i="23"/>
  <c r="F53" i="23"/>
  <c r="E50" i="23"/>
  <c r="E77" i="23"/>
  <c r="F72" i="23"/>
  <c r="E69" i="23"/>
  <c r="F64" i="23"/>
  <c r="E61" i="23"/>
  <c r="F56" i="23"/>
  <c r="E53" i="23"/>
  <c r="F48" i="23"/>
  <c r="F73" i="23"/>
  <c r="E70" i="23"/>
  <c r="F65" i="23"/>
  <c r="E62" i="23"/>
  <c r="F57" i="23"/>
  <c r="E54" i="23"/>
  <c r="F49" i="23"/>
  <c r="E46" i="23"/>
  <c r="E73" i="23"/>
  <c r="F60" i="23"/>
  <c r="E65" i="23"/>
  <c r="F52" i="23"/>
  <c r="F76" i="23"/>
  <c r="E57" i="23"/>
  <c r="F68" i="23"/>
  <c r="E49" i="23"/>
  <c r="B300" i="22"/>
  <c r="C300" i="22" s="1"/>
  <c r="B86" i="22"/>
  <c r="C86" i="22" s="1"/>
  <c r="B229" i="22"/>
  <c r="C229" i="22" s="1"/>
  <c r="B263" i="22"/>
  <c r="C263" i="22" s="1"/>
  <c r="B121" i="22"/>
  <c r="C121" i="22" s="1"/>
  <c r="B196" i="22"/>
  <c r="C196" i="22" s="1"/>
  <c r="B54" i="22"/>
  <c r="C54" i="22" s="1"/>
  <c r="B305" i="22"/>
  <c r="C305" i="22" s="1"/>
  <c r="B193" i="22"/>
  <c r="C193" i="22" s="1"/>
  <c r="B51" i="22"/>
  <c r="C51" i="22" s="1"/>
  <c r="B303" i="22"/>
  <c r="C303" i="22" s="1"/>
  <c r="B49" i="22"/>
  <c r="C49" i="22" s="1"/>
  <c r="B48" i="22"/>
  <c r="C48" i="22" s="1"/>
  <c r="B129" i="22"/>
  <c r="C129" i="22" s="1"/>
  <c r="B62" i="22"/>
  <c r="C62" i="22" s="1"/>
  <c r="B137" i="22"/>
  <c r="C137" i="22" s="1"/>
  <c r="B70" i="22"/>
  <c r="C70" i="22" s="1"/>
  <c r="B287" i="22"/>
  <c r="C287" i="22" s="1"/>
  <c r="B230" i="22"/>
  <c r="C230" i="22" s="1"/>
  <c r="B251" i="22"/>
  <c r="C251" i="22" s="1"/>
  <c r="B88" i="22"/>
  <c r="C88" i="22" s="1"/>
  <c r="B163" i="22"/>
  <c r="C163" i="22" s="1"/>
  <c r="B238" i="22"/>
  <c r="C238" i="22" s="1"/>
  <c r="B96" i="22"/>
  <c r="C96" i="22" s="1"/>
  <c r="B171" i="22"/>
  <c r="C171" i="22" s="1"/>
  <c r="B104" i="22"/>
  <c r="C104" i="22" s="1"/>
  <c r="B321" i="22"/>
  <c r="C321" i="22" s="1"/>
  <c r="B327" i="22"/>
  <c r="C327" i="22" s="1"/>
  <c r="B276" i="22"/>
  <c r="C276" i="22" s="1"/>
  <c r="B271" i="22"/>
  <c r="C271" i="22" s="1"/>
  <c r="B204" i="22"/>
  <c r="C204" i="22" s="1"/>
  <c r="B279" i="22"/>
  <c r="C279" i="22" s="1"/>
  <c r="B212" i="22"/>
  <c r="C212" i="22" s="1"/>
  <c r="B145" i="22"/>
  <c r="C145" i="22" s="1"/>
  <c r="B155" i="22"/>
  <c r="C155" i="22" s="1"/>
  <c r="B313" i="22"/>
  <c r="C313" i="22" s="1"/>
  <c r="B246" i="22"/>
  <c r="C246" i="22" s="1"/>
  <c r="B179" i="22"/>
  <c r="C179" i="22" s="1"/>
  <c r="B110" i="22"/>
  <c r="C110" i="22" s="1"/>
  <c r="B185" i="22"/>
  <c r="C185" i="22" s="1"/>
  <c r="B201" i="22"/>
  <c r="C201" i="22" s="1"/>
  <c r="B211" i="22"/>
  <c r="C211" i="22" s="1"/>
  <c r="B286" i="22"/>
  <c r="C286" i="22" s="1"/>
  <c r="B77" i="22"/>
  <c r="C77" i="22" s="1"/>
  <c r="B156" i="22"/>
  <c r="C156" i="22" s="1"/>
  <c r="B255" i="22"/>
  <c r="C255" i="22" s="1"/>
  <c r="B184" i="22"/>
  <c r="C184" i="22" s="1"/>
  <c r="B231" i="22"/>
  <c r="C231" i="22" s="1"/>
  <c r="B91" i="22"/>
  <c r="C91" i="22" s="1"/>
  <c r="B166" i="22"/>
  <c r="C166" i="22" s="1"/>
  <c r="B241" i="22"/>
  <c r="C241" i="22" s="1"/>
  <c r="B316" i="22"/>
  <c r="C316" i="22" s="1"/>
  <c r="B176" i="22"/>
  <c r="C176" i="22" s="1"/>
  <c r="B197" i="22"/>
  <c r="C197" i="22" s="1"/>
  <c r="B55" i="22"/>
  <c r="C55" i="22" s="1"/>
  <c r="B272" i="22"/>
  <c r="C272" i="22" s="1"/>
  <c r="B203" i="22"/>
  <c r="C203" i="22" s="1"/>
  <c r="B278" i="22"/>
  <c r="C278" i="22" s="1"/>
  <c r="B284" i="22"/>
  <c r="C284" i="22" s="1"/>
  <c r="B75" i="22"/>
  <c r="C75" i="22" s="1"/>
  <c r="B160" i="22"/>
  <c r="C160" i="22" s="1"/>
  <c r="B235" i="22"/>
  <c r="C235" i="22" s="1"/>
  <c r="B310" i="22"/>
  <c r="C310" i="22" s="1"/>
  <c r="B101" i="22"/>
  <c r="C101" i="22" s="1"/>
  <c r="B107" i="22"/>
  <c r="C107" i="22" s="1"/>
  <c r="B109" i="22"/>
  <c r="C109" i="22" s="1"/>
  <c r="B111" i="22"/>
  <c r="C111" i="22" s="1"/>
  <c r="B76" i="22"/>
  <c r="C76" i="22" s="1"/>
  <c r="B119" i="22"/>
  <c r="C119" i="22" s="1"/>
  <c r="B194" i="22"/>
  <c r="C194" i="22" s="1"/>
  <c r="B52" i="22"/>
  <c r="C52" i="22" s="1"/>
  <c r="B269" i="22"/>
  <c r="C269" i="22" s="1"/>
  <c r="B127" i="22"/>
  <c r="C127" i="22" s="1"/>
  <c r="B202" i="22"/>
  <c r="C202" i="22" s="1"/>
  <c r="B60" i="22"/>
  <c r="C60" i="22" s="1"/>
  <c r="B277" i="22"/>
  <c r="C277" i="22" s="1"/>
  <c r="B135" i="22"/>
  <c r="C135" i="22" s="1"/>
  <c r="B210" i="22"/>
  <c r="C210" i="22" s="1"/>
  <c r="B68" i="22"/>
  <c r="C68" i="22" s="1"/>
  <c r="B285" i="22"/>
  <c r="C285" i="22" s="1"/>
  <c r="B143" i="22"/>
  <c r="C143" i="22" s="1"/>
  <c r="B218" i="22"/>
  <c r="C218" i="22" s="1"/>
  <c r="B161" i="22"/>
  <c r="C161" i="22" s="1"/>
  <c r="B236" i="22"/>
  <c r="C236" i="22" s="1"/>
  <c r="B94" i="22"/>
  <c r="C94" i="22" s="1"/>
  <c r="B311" i="22"/>
  <c r="C311" i="22" s="1"/>
  <c r="B169" i="22"/>
  <c r="C169" i="22" s="1"/>
  <c r="B244" i="22"/>
  <c r="C244" i="22" s="1"/>
  <c r="B102" i="22"/>
  <c r="C102" i="22" s="1"/>
  <c r="B319" i="22"/>
  <c r="C319" i="22" s="1"/>
  <c r="B177" i="22"/>
  <c r="C177" i="22" s="1"/>
  <c r="B252" i="22"/>
  <c r="C252" i="22" s="1"/>
  <c r="B266" i="22"/>
  <c r="C266" i="22" s="1"/>
  <c r="B325" i="22"/>
  <c r="C325" i="22" s="1"/>
  <c r="B183" i="22"/>
  <c r="C183" i="22" s="1"/>
  <c r="B63" i="22"/>
  <c r="C63" i="22" s="1"/>
  <c r="B282" i="22"/>
  <c r="C282" i="22" s="1"/>
  <c r="B73" i="22"/>
  <c r="C73" i="22" s="1"/>
  <c r="B148" i="22"/>
  <c r="C148" i="22" s="1"/>
  <c r="B227" i="22"/>
  <c r="C227" i="22" s="1"/>
  <c r="B302" i="22"/>
  <c r="C302" i="22" s="1"/>
  <c r="B162" i="22"/>
  <c r="C162" i="22" s="1"/>
  <c r="B237" i="22"/>
  <c r="C237" i="22" s="1"/>
  <c r="B312" i="22"/>
  <c r="C312" i="22" s="1"/>
  <c r="B103" i="22"/>
  <c r="C103" i="22" s="1"/>
  <c r="B322" i="22"/>
  <c r="C322" i="22" s="1"/>
  <c r="B53" i="22"/>
  <c r="C53" i="22" s="1"/>
  <c r="B270" i="22"/>
  <c r="C270" i="22" s="1"/>
  <c r="B128" i="22"/>
  <c r="C128" i="22" s="1"/>
  <c r="B274" i="22"/>
  <c r="C274" i="22" s="1"/>
  <c r="B65" i="22"/>
  <c r="C65" i="22" s="1"/>
  <c r="B71" i="22"/>
  <c r="C71" i="22" s="1"/>
  <c r="B146" i="22"/>
  <c r="C146" i="22" s="1"/>
  <c r="B221" i="22"/>
  <c r="C221" i="22" s="1"/>
  <c r="B306" i="22"/>
  <c r="C306" i="22" s="1"/>
  <c r="B97" i="22"/>
  <c r="C97" i="22" s="1"/>
  <c r="B172" i="22"/>
  <c r="C172" i="22" s="1"/>
  <c r="B247" i="22"/>
  <c r="C247" i="22" s="1"/>
  <c r="B178" i="22"/>
  <c r="C178" i="22" s="1"/>
  <c r="B324" i="22"/>
  <c r="C324" i="22" s="1"/>
  <c r="B182" i="22"/>
  <c r="C182" i="22" s="1"/>
  <c r="B257" i="22"/>
  <c r="C257" i="22" s="1"/>
  <c r="B149" i="22"/>
  <c r="C149" i="22" s="1"/>
  <c r="B265" i="22"/>
  <c r="C265" i="22" s="1"/>
  <c r="B123" i="22"/>
  <c r="C123" i="22" s="1"/>
  <c r="B198" i="22"/>
  <c r="C198" i="22" s="1"/>
  <c r="B56" i="22"/>
  <c r="C56" i="22" s="1"/>
  <c r="B273" i="22"/>
  <c r="C273" i="22" s="1"/>
  <c r="B131" i="22"/>
  <c r="C131" i="22" s="1"/>
  <c r="B206" i="22"/>
  <c r="C206" i="22" s="1"/>
  <c r="B64" i="22"/>
  <c r="C64" i="22" s="1"/>
  <c r="B281" i="22"/>
  <c r="C281" i="22" s="1"/>
  <c r="B139" i="22"/>
  <c r="C139" i="22" s="1"/>
  <c r="B214" i="22"/>
  <c r="C214" i="22" s="1"/>
  <c r="B72" i="22"/>
  <c r="C72" i="22" s="1"/>
  <c r="B289" i="22"/>
  <c r="C289" i="22" s="1"/>
  <c r="B147" i="22"/>
  <c r="C147" i="22" s="1"/>
  <c r="B299" i="22"/>
  <c r="C299" i="22" s="1"/>
  <c r="B157" i="22"/>
  <c r="C157" i="22" s="1"/>
  <c r="B232" i="22"/>
  <c r="C232" i="22" s="1"/>
  <c r="B90" i="22"/>
  <c r="C90" i="22" s="1"/>
  <c r="B307" i="22"/>
  <c r="C307" i="22" s="1"/>
  <c r="B165" i="22"/>
  <c r="C165" i="22" s="1"/>
  <c r="B240" i="22"/>
  <c r="C240" i="22" s="1"/>
  <c r="B98" i="22"/>
  <c r="C98" i="22" s="1"/>
  <c r="B315" i="22"/>
  <c r="C315" i="22" s="1"/>
  <c r="B173" i="22"/>
  <c r="C173" i="22" s="1"/>
  <c r="B248" i="22"/>
  <c r="C248" i="22" s="1"/>
  <c r="B106" i="22"/>
  <c r="C106" i="22" s="1"/>
  <c r="B323" i="22"/>
  <c r="C323" i="22" s="1"/>
  <c r="B181" i="22"/>
  <c r="C181" i="22" s="1"/>
  <c r="B120" i="22"/>
  <c r="C120" i="22" s="1"/>
  <c r="B195" i="22"/>
  <c r="C195" i="22" s="1"/>
  <c r="B254" i="22"/>
  <c r="C254" i="22" s="1"/>
  <c r="B112" i="22"/>
  <c r="C112" i="22" s="1"/>
  <c r="B329" i="22"/>
  <c r="C329" i="22" s="1"/>
  <c r="B130" i="22"/>
  <c r="C130" i="22" s="1"/>
  <c r="B205" i="22"/>
  <c r="C205" i="22" s="1"/>
  <c r="B280" i="22"/>
  <c r="C280" i="22" s="1"/>
  <c r="B140" i="22"/>
  <c r="C140" i="22" s="1"/>
  <c r="B215" i="22"/>
  <c r="C215" i="22" s="1"/>
  <c r="B290" i="22"/>
  <c r="C290" i="22" s="1"/>
  <c r="B85" i="22"/>
  <c r="C85" i="22" s="1"/>
  <c r="B304" i="22"/>
  <c r="C304" i="22" s="1"/>
  <c r="B95" i="22"/>
  <c r="C95" i="22" s="1"/>
  <c r="B170" i="22"/>
  <c r="C170" i="22" s="1"/>
  <c r="B245" i="22"/>
  <c r="C245" i="22" s="1"/>
  <c r="B105" i="22"/>
  <c r="C105" i="22" s="1"/>
  <c r="B124" i="22"/>
  <c r="C124" i="22" s="1"/>
  <c r="B199" i="22"/>
  <c r="C199" i="22" s="1"/>
  <c r="B57" i="22"/>
  <c r="C57" i="22" s="1"/>
  <c r="B132" i="22"/>
  <c r="C132" i="22" s="1"/>
  <c r="B207" i="22"/>
  <c r="C207" i="22" s="1"/>
  <c r="B138" i="22"/>
  <c r="C138" i="22" s="1"/>
  <c r="B213" i="22"/>
  <c r="C213" i="22" s="1"/>
  <c r="B288" i="22"/>
  <c r="C288" i="22" s="1"/>
  <c r="B83" i="22"/>
  <c r="C83" i="22" s="1"/>
  <c r="B158" i="22"/>
  <c r="C158" i="22" s="1"/>
  <c r="B89" i="22"/>
  <c r="C89" i="22" s="1"/>
  <c r="B164" i="22"/>
  <c r="C164" i="22" s="1"/>
  <c r="B239" i="22"/>
  <c r="C239" i="22" s="1"/>
  <c r="B314" i="22"/>
  <c r="C314" i="22" s="1"/>
  <c r="B320" i="22"/>
  <c r="C320" i="22" s="1"/>
  <c r="B253" i="22"/>
  <c r="C253" i="22" s="1"/>
  <c r="B220" i="22"/>
  <c r="C220" i="22" s="1"/>
  <c r="B293" i="22"/>
  <c r="C293" i="22" s="1"/>
  <c r="B192" i="22"/>
  <c r="C192" i="22" s="1"/>
  <c r="B50" i="22"/>
  <c r="C50" i="22" s="1"/>
  <c r="B267" i="22"/>
  <c r="C267" i="22" s="1"/>
  <c r="B125" i="22"/>
  <c r="C125" i="22" s="1"/>
  <c r="B200" i="22"/>
  <c r="C200" i="22" s="1"/>
  <c r="B58" i="22"/>
  <c r="C58" i="22" s="1"/>
  <c r="B275" i="22"/>
  <c r="C275" i="22" s="1"/>
  <c r="B133" i="22"/>
  <c r="C133" i="22" s="1"/>
  <c r="B208" i="22"/>
  <c r="C208" i="22" s="1"/>
  <c r="B66" i="22"/>
  <c r="C66" i="22" s="1"/>
  <c r="B283" i="22"/>
  <c r="C283" i="22" s="1"/>
  <c r="B141" i="22"/>
  <c r="C141" i="22" s="1"/>
  <c r="B216" i="22"/>
  <c r="C216" i="22" s="1"/>
  <c r="B74" i="22"/>
  <c r="C74" i="22" s="1"/>
  <c r="B291" i="22"/>
  <c r="C291" i="22" s="1"/>
  <c r="B84" i="22"/>
  <c r="C84" i="22" s="1"/>
  <c r="B301" i="22"/>
  <c r="C301" i="22" s="1"/>
  <c r="B159" i="22"/>
  <c r="C159" i="22" s="1"/>
  <c r="B234" i="22"/>
  <c r="C234" i="22" s="1"/>
  <c r="B92" i="22"/>
  <c r="C92" i="22" s="1"/>
  <c r="B309" i="22"/>
  <c r="C309" i="22" s="1"/>
  <c r="B167" i="22"/>
  <c r="C167" i="22" s="1"/>
  <c r="B242" i="22"/>
  <c r="C242" i="22" s="1"/>
  <c r="B100" i="22"/>
  <c r="C100" i="22" s="1"/>
  <c r="B317" i="22"/>
  <c r="C317" i="22" s="1"/>
  <c r="B175" i="22"/>
  <c r="C175" i="22" s="1"/>
  <c r="B250" i="22"/>
  <c r="C250" i="22" s="1"/>
  <c r="B108" i="22"/>
  <c r="C108" i="22" s="1"/>
  <c r="B264" i="22"/>
  <c r="C264" i="22" s="1"/>
  <c r="B122" i="22"/>
  <c r="C122" i="22" s="1"/>
  <c r="B256" i="22"/>
  <c r="C256" i="22" s="1"/>
  <c r="B113" i="22"/>
  <c r="C113" i="22" s="1"/>
  <c r="B82" i="22"/>
  <c r="C82" i="22" s="1"/>
  <c r="B59" i="22"/>
  <c r="C59" i="22" s="1"/>
  <c r="B134" i="22"/>
  <c r="C134" i="22" s="1"/>
  <c r="B209" i="22"/>
  <c r="C209" i="22" s="1"/>
  <c r="B69" i="22"/>
  <c r="C69" i="22" s="1"/>
  <c r="B144" i="22"/>
  <c r="C144" i="22" s="1"/>
  <c r="B219" i="22"/>
  <c r="C219" i="22" s="1"/>
  <c r="B233" i="22"/>
  <c r="C233" i="22" s="1"/>
  <c r="B308" i="22"/>
  <c r="C308" i="22" s="1"/>
  <c r="B99" i="22"/>
  <c r="C99" i="22" s="1"/>
  <c r="B174" i="22"/>
  <c r="C174" i="22" s="1"/>
  <c r="B268" i="22"/>
  <c r="C268" i="22" s="1"/>
  <c r="B126" i="22"/>
  <c r="C126" i="22" s="1"/>
  <c r="B61" i="22"/>
  <c r="C61" i="22" s="1"/>
  <c r="B136" i="22"/>
  <c r="C136" i="22" s="1"/>
  <c r="B67" i="22"/>
  <c r="C67" i="22" s="1"/>
  <c r="B142" i="22"/>
  <c r="C142" i="22" s="1"/>
  <c r="B217" i="22"/>
  <c r="C217" i="22" s="1"/>
  <c r="B292" i="22"/>
  <c r="C292" i="22" s="1"/>
  <c r="B87" i="22"/>
  <c r="C87" i="22" s="1"/>
  <c r="B93" i="22"/>
  <c r="C93" i="22" s="1"/>
  <c r="B168" i="22"/>
  <c r="C168" i="22" s="1"/>
  <c r="B243" i="22"/>
  <c r="C243" i="22" s="1"/>
  <c r="B318" i="22"/>
  <c r="C318" i="22" s="1"/>
  <c r="B249" i="22"/>
  <c r="C249" i="22" s="1"/>
  <c r="B180" i="22"/>
  <c r="C180" i="22" s="1"/>
  <c r="B328" i="22"/>
  <c r="C328" i="22" s="1"/>
  <c r="B326" i="22"/>
  <c r="C326" i="22" s="1"/>
  <c r="F327" i="22" l="1"/>
  <c r="F329" i="22"/>
  <c r="F304" i="22"/>
  <c r="F301" i="22"/>
  <c r="F309" i="22"/>
  <c r="F325" i="22"/>
  <c r="F324" i="22"/>
  <c r="F319" i="22"/>
  <c r="F298" i="22"/>
  <c r="F314" i="22"/>
  <c r="F300" i="22"/>
  <c r="F316" i="22"/>
  <c r="F299" i="22"/>
  <c r="F307" i="22"/>
  <c r="F315" i="22"/>
  <c r="F323" i="22"/>
  <c r="F302" i="22"/>
  <c r="F318" i="22"/>
  <c r="F320" i="22"/>
  <c r="F317" i="22"/>
  <c r="F306" i="22"/>
  <c r="F308" i="22"/>
  <c r="F322" i="22"/>
  <c r="F303" i="22"/>
  <c r="F311" i="22"/>
  <c r="F310" i="22"/>
  <c r="F328" i="22"/>
  <c r="F326" i="22"/>
  <c r="F305" i="22"/>
  <c r="F313" i="22"/>
  <c r="F321" i="22"/>
  <c r="A152" i="22"/>
  <c r="A224" i="22"/>
  <c r="A260" i="22"/>
  <c r="A188" i="22"/>
  <c r="A116" i="22"/>
  <c r="A80" i="22"/>
  <c r="E210" i="22"/>
  <c r="F67" i="22"/>
  <c r="E145" i="22"/>
  <c r="E285" i="22"/>
  <c r="F145" i="22"/>
  <c r="F220" i="22"/>
  <c r="F248" i="22"/>
  <c r="E248" i="22"/>
  <c r="F285" i="22"/>
  <c r="E60" i="22"/>
  <c r="E73" i="22"/>
  <c r="F73" i="22"/>
  <c r="E67" i="22"/>
  <c r="E220" i="22"/>
  <c r="E315" i="22"/>
  <c r="E181" i="22"/>
  <c r="F181" i="22"/>
  <c r="E283" i="22"/>
  <c r="F210" i="22"/>
  <c r="E51" i="22"/>
  <c r="E219" i="22"/>
  <c r="F283" i="22"/>
  <c r="E214" i="22"/>
  <c r="F198" i="22"/>
  <c r="F279" i="22"/>
  <c r="F255" i="22"/>
  <c r="E216" i="22"/>
  <c r="F137" i="22"/>
  <c r="F207" i="22"/>
  <c r="E267" i="22"/>
  <c r="F51" i="22"/>
  <c r="E144" i="22"/>
  <c r="F60" i="22"/>
  <c r="F263" i="22"/>
  <c r="E72" i="22"/>
  <c r="E314" i="22"/>
  <c r="E298" i="22"/>
  <c r="E311" i="22"/>
  <c r="E325" i="22"/>
  <c r="E309" i="22"/>
  <c r="E324" i="22"/>
  <c r="E308" i="22"/>
  <c r="E303" i="22"/>
  <c r="E326" i="22"/>
  <c r="E310" i="22"/>
  <c r="E323" i="22"/>
  <c r="E307" i="22"/>
  <c r="E321" i="22"/>
  <c r="E305" i="22"/>
  <c r="E320" i="22"/>
  <c r="E304" i="22"/>
  <c r="E318" i="22"/>
  <c r="E313" i="22"/>
  <c r="E312" i="22"/>
  <c r="E306" i="22"/>
  <c r="E299" i="22"/>
  <c r="E301" i="22"/>
  <c r="E300" i="22"/>
  <c r="E302" i="22"/>
  <c r="E329" i="22"/>
  <c r="E328" i="22"/>
  <c r="E327" i="22"/>
  <c r="E319" i="22"/>
  <c r="E317" i="22"/>
  <c r="E322" i="22"/>
  <c r="E316" i="22"/>
  <c r="E253" i="22"/>
  <c r="F257" i="22"/>
  <c r="F251" i="22"/>
  <c r="F213" i="22"/>
  <c r="E190" i="22"/>
  <c r="E134" i="22"/>
  <c r="F121" i="22"/>
  <c r="F56" i="22"/>
  <c r="E57" i="22"/>
  <c r="F147" i="22"/>
  <c r="F140" i="22"/>
  <c r="E133" i="22"/>
  <c r="F278" i="22"/>
  <c r="F275" i="22"/>
  <c r="E289" i="22"/>
  <c r="E236" i="22"/>
  <c r="E239" i="22"/>
  <c r="F238" i="22"/>
  <c r="F233" i="22"/>
  <c r="E227" i="22"/>
  <c r="E257" i="22"/>
  <c r="F226" i="22"/>
  <c r="F227" i="22"/>
  <c r="E213" i="22"/>
  <c r="E218" i="22"/>
  <c r="F218" i="22"/>
  <c r="F221" i="22"/>
  <c r="E201" i="22"/>
  <c r="E206" i="22"/>
  <c r="F212" i="22"/>
  <c r="F215" i="22"/>
  <c r="F138" i="22"/>
  <c r="E143" i="22"/>
  <c r="E127" i="22"/>
  <c r="E147" i="22"/>
  <c r="E123" i="22"/>
  <c r="F134" i="22"/>
  <c r="F125" i="22"/>
  <c r="F119" i="22"/>
  <c r="F250" i="22"/>
  <c r="F132" i="22"/>
  <c r="E135" i="22"/>
  <c r="E119" i="22"/>
  <c r="F71" i="22"/>
  <c r="E66" i="22"/>
  <c r="F131" i="22"/>
  <c r="E142" i="22"/>
  <c r="F291" i="22"/>
  <c r="F281" i="22"/>
  <c r="E263" i="22"/>
  <c r="F267" i="22"/>
  <c r="E287" i="22"/>
  <c r="F273" i="22"/>
  <c r="E286" i="22"/>
  <c r="F289" i="22"/>
  <c r="E275" i="22"/>
  <c r="F276" i="22"/>
  <c r="F269" i="22"/>
  <c r="E268" i="22"/>
  <c r="E279" i="22"/>
  <c r="F282" i="22"/>
  <c r="F271" i="22"/>
  <c r="F57" i="22"/>
  <c r="F76" i="22"/>
  <c r="F75" i="22"/>
  <c r="F59" i="22"/>
  <c r="F74" i="22"/>
  <c r="F54" i="22"/>
  <c r="E70" i="22"/>
  <c r="E54" i="22"/>
  <c r="E56" i="22"/>
  <c r="E77" i="22"/>
  <c r="E61" i="22"/>
  <c r="E76" i="22"/>
  <c r="E52" i="22"/>
  <c r="E59" i="22"/>
  <c r="F65" i="22"/>
  <c r="F49" i="22"/>
  <c r="F68" i="22"/>
  <c r="F52" i="22"/>
  <c r="F66" i="22"/>
  <c r="F46" i="22"/>
  <c r="E62" i="22"/>
  <c r="E46" i="22"/>
  <c r="E63" i="22"/>
  <c r="E69" i="22"/>
  <c r="E53" i="22"/>
  <c r="E68" i="22"/>
  <c r="E75" i="22"/>
  <c r="E47" i="22"/>
  <c r="E58" i="22"/>
  <c r="F61" i="22"/>
  <c r="F48" i="22"/>
  <c r="F47" i="22"/>
  <c r="E49" i="22"/>
  <c r="F62" i="22"/>
  <c r="F58" i="22"/>
  <c r="E55" i="22"/>
  <c r="E64" i="22"/>
  <c r="F77" i="22"/>
  <c r="F64" i="22"/>
  <c r="F63" i="22"/>
  <c r="E74" i="22"/>
  <c r="E65" i="22"/>
  <c r="F245" i="22"/>
  <c r="F229" i="22"/>
  <c r="F228" i="22"/>
  <c r="F230" i="22"/>
  <c r="E230" i="22"/>
  <c r="E231" i="22"/>
  <c r="E229" i="22"/>
  <c r="E247" i="22"/>
  <c r="F253" i="22"/>
  <c r="F237" i="22"/>
  <c r="F244" i="22"/>
  <c r="F246" i="22"/>
  <c r="E246" i="22"/>
  <c r="E251" i="22"/>
  <c r="E245" i="22"/>
  <c r="E244" i="22"/>
  <c r="F231" i="22"/>
  <c r="E235" i="22"/>
  <c r="F232" i="22"/>
  <c r="E233" i="22"/>
  <c r="F234" i="22"/>
  <c r="E232" i="22"/>
  <c r="F247" i="22"/>
  <c r="E234" i="22"/>
  <c r="F254" i="22"/>
  <c r="E242" i="22"/>
  <c r="E202" i="22"/>
  <c r="E146" i="22"/>
  <c r="F149" i="22"/>
  <c r="F143" i="22"/>
  <c r="E128" i="22"/>
  <c r="F50" i="22"/>
  <c r="E265" i="22"/>
  <c r="E281" i="22"/>
  <c r="E264" i="22"/>
  <c r="E269" i="22"/>
  <c r="E290" i="22"/>
  <c r="F292" i="22"/>
  <c r="F264" i="22"/>
  <c r="F209" i="22"/>
  <c r="F193" i="22"/>
  <c r="F202" i="22"/>
  <c r="F194" i="22"/>
  <c r="E194" i="22"/>
  <c r="E221" i="22"/>
  <c r="E203" i="22"/>
  <c r="F217" i="22"/>
  <c r="F201" i="22"/>
  <c r="F214" i="22"/>
  <c r="E215" i="22"/>
  <c r="E205" i="22"/>
  <c r="E204" i="22"/>
  <c r="E195" i="22"/>
  <c r="F195" i="22"/>
  <c r="F196" i="22"/>
  <c r="E193" i="22"/>
  <c r="F204" i="22"/>
  <c r="E198" i="22"/>
  <c r="E211" i="22"/>
  <c r="F211" i="22"/>
  <c r="E109" i="22"/>
  <c r="E252" i="22"/>
  <c r="E228" i="22"/>
  <c r="F252" i="22"/>
  <c r="F241" i="22"/>
  <c r="E240" i="22"/>
  <c r="E243" i="22"/>
  <c r="F242" i="22"/>
  <c r="F235" i="22"/>
  <c r="E192" i="22"/>
  <c r="E199" i="22"/>
  <c r="F200" i="22"/>
  <c r="F197" i="22"/>
  <c r="E191" i="22"/>
  <c r="E217" i="22"/>
  <c r="F190" i="22"/>
  <c r="F191" i="22"/>
  <c r="E139" i="22"/>
  <c r="F126" i="22"/>
  <c r="E149" i="22"/>
  <c r="F128" i="22"/>
  <c r="E129" i="22"/>
  <c r="F129" i="22"/>
  <c r="E138" i="22"/>
  <c r="E140" i="22"/>
  <c r="F142" i="22"/>
  <c r="E118" i="22"/>
  <c r="F118" i="22"/>
  <c r="E136" i="22"/>
  <c r="E120" i="22"/>
  <c r="F122" i="22"/>
  <c r="F133" i="22"/>
  <c r="F127" i="22"/>
  <c r="E250" i="22"/>
  <c r="F203" i="22"/>
  <c r="E209" i="22"/>
  <c r="F146" i="22"/>
  <c r="E141" i="22"/>
  <c r="F53" i="22"/>
  <c r="F55" i="22"/>
  <c r="E50" i="22"/>
  <c r="E48" i="22"/>
  <c r="F144" i="22"/>
  <c r="E122" i="22"/>
  <c r="E124" i="22"/>
  <c r="F69" i="22"/>
  <c r="F274" i="22"/>
  <c r="E266" i="22"/>
  <c r="E270" i="22"/>
  <c r="E282" i="22"/>
  <c r="E271" i="22"/>
  <c r="F262" i="22"/>
  <c r="E291" i="22"/>
  <c r="E272" i="22"/>
  <c r="F266" i="22"/>
  <c r="F277" i="22"/>
  <c r="E288" i="22"/>
  <c r="E262" i="22"/>
  <c r="F270" i="22"/>
  <c r="E254" i="22"/>
  <c r="E241" i="22"/>
  <c r="F240" i="22"/>
  <c r="E197" i="22"/>
  <c r="F208" i="22"/>
  <c r="F123" i="22"/>
  <c r="E132" i="22"/>
  <c r="E137" i="22"/>
  <c r="F148" i="22"/>
  <c r="E249" i="22"/>
  <c r="E126" i="22"/>
  <c r="F179" i="22"/>
  <c r="F171" i="22"/>
  <c r="F163" i="22"/>
  <c r="F155" i="22"/>
  <c r="F174" i="22"/>
  <c r="F160" i="22"/>
  <c r="F172" i="22"/>
  <c r="F154" i="22"/>
  <c r="E170" i="22"/>
  <c r="E154" i="22"/>
  <c r="E163" i="22"/>
  <c r="E165" i="22"/>
  <c r="E180" i="22"/>
  <c r="E164" i="22"/>
  <c r="E167" i="22"/>
  <c r="F185" i="22"/>
  <c r="F177" i="22"/>
  <c r="F169" i="22"/>
  <c r="F161" i="22"/>
  <c r="F182" i="22"/>
  <c r="F170" i="22"/>
  <c r="F156" i="22"/>
  <c r="F168" i="22"/>
  <c r="E182" i="22"/>
  <c r="E166" i="22"/>
  <c r="E183" i="22"/>
  <c r="E159" i="22"/>
  <c r="E177" i="22"/>
  <c r="E161" i="22"/>
  <c r="E176" i="22"/>
  <c r="E160" i="22"/>
  <c r="F173" i="22"/>
  <c r="F157" i="22"/>
  <c r="F164" i="22"/>
  <c r="F158" i="22"/>
  <c r="E158" i="22"/>
  <c r="E185" i="22"/>
  <c r="E157" i="22"/>
  <c r="E156" i="22"/>
  <c r="F183" i="22"/>
  <c r="F167" i="22"/>
  <c r="F180" i="22"/>
  <c r="F184" i="22"/>
  <c r="E178" i="22"/>
  <c r="E179" i="22"/>
  <c r="E184" i="22"/>
  <c r="E175" i="22"/>
  <c r="F165" i="22"/>
  <c r="F178" i="22"/>
  <c r="F176" i="22"/>
  <c r="E174" i="22"/>
  <c r="E171" i="22"/>
  <c r="E173" i="22"/>
  <c r="E172" i="22"/>
  <c r="E169" i="22"/>
  <c r="F175" i="22"/>
  <c r="E162" i="22"/>
  <c r="E168" i="22"/>
  <c r="F159" i="22"/>
  <c r="E155" i="22"/>
  <c r="F166" i="22"/>
  <c r="F162" i="22"/>
  <c r="E277" i="22"/>
  <c r="F286" i="22"/>
  <c r="F113" i="22"/>
  <c r="F105" i="22"/>
  <c r="F97" i="22"/>
  <c r="F89" i="22"/>
  <c r="F112" i="22"/>
  <c r="F100" i="22"/>
  <c r="F107" i="22"/>
  <c r="F95" i="22"/>
  <c r="F85" i="22"/>
  <c r="F104" i="22"/>
  <c r="F86" i="22"/>
  <c r="F96" i="22"/>
  <c r="E105" i="22"/>
  <c r="E99" i="22"/>
  <c r="E96" i="22"/>
  <c r="E95" i="22"/>
  <c r="E90" i="22"/>
  <c r="E112" i="22"/>
  <c r="E86" i="22"/>
  <c r="E92" i="22"/>
  <c r="F103" i="22"/>
  <c r="F93" i="22"/>
  <c r="F83" i="22"/>
  <c r="F98" i="22"/>
  <c r="F82" i="22"/>
  <c r="F92" i="22"/>
  <c r="E104" i="22"/>
  <c r="E91" i="22"/>
  <c r="E85" i="22"/>
  <c r="E113" i="22"/>
  <c r="E82" i="22"/>
  <c r="E110" i="22"/>
  <c r="E100" i="22"/>
  <c r="E103" i="22"/>
  <c r="F111" i="22"/>
  <c r="F101" i="22"/>
  <c r="F91" i="22"/>
  <c r="F108" i="22"/>
  <c r="F94" i="22"/>
  <c r="F110" i="22"/>
  <c r="F88" i="22"/>
  <c r="E88" i="22"/>
  <c r="E83" i="22"/>
  <c r="E97" i="22"/>
  <c r="E106" i="22"/>
  <c r="E101" i="22"/>
  <c r="E102" i="22"/>
  <c r="E84" i="22"/>
  <c r="E87" i="22"/>
  <c r="E107" i="22"/>
  <c r="F109" i="22"/>
  <c r="F90" i="22"/>
  <c r="E108" i="22"/>
  <c r="E94" i="22"/>
  <c r="F99" i="22"/>
  <c r="F102" i="22"/>
  <c r="E111" i="22"/>
  <c r="E93" i="22"/>
  <c r="F87" i="22"/>
  <c r="F84" i="22"/>
  <c r="E98" i="22"/>
  <c r="F106" i="22"/>
  <c r="E89" i="22"/>
  <c r="E293" i="22"/>
  <c r="F265" i="22"/>
  <c r="E237" i="22"/>
  <c r="E238" i="22"/>
  <c r="F236" i="22"/>
  <c r="F249" i="22"/>
  <c r="E256" i="22"/>
  <c r="E226" i="22"/>
  <c r="F256" i="22"/>
  <c r="F243" i="22"/>
  <c r="E212" i="22"/>
  <c r="E200" i="22"/>
  <c r="F192" i="22"/>
  <c r="F205" i="22"/>
  <c r="E196" i="22"/>
  <c r="E207" i="22"/>
  <c r="F206" i="22"/>
  <c r="F199" i="22"/>
  <c r="F139" i="22"/>
  <c r="F124" i="22"/>
  <c r="E125" i="22"/>
  <c r="E121" i="22"/>
  <c r="E130" i="22"/>
  <c r="F136" i="22"/>
  <c r="F141" i="22"/>
  <c r="F135" i="22"/>
  <c r="F239" i="22"/>
  <c r="E255" i="22"/>
  <c r="F216" i="22"/>
  <c r="E208" i="22"/>
  <c r="F120" i="22"/>
  <c r="E148" i="22"/>
  <c r="F72" i="22"/>
  <c r="F70" i="22"/>
  <c r="E71" i="22"/>
  <c r="F130" i="22"/>
  <c r="E131" i="22"/>
  <c r="F219" i="22"/>
  <c r="F268" i="22"/>
  <c r="E276" i="22"/>
  <c r="F272" i="22"/>
  <c r="E280" i="22"/>
  <c r="F290" i="22"/>
  <c r="E292" i="22"/>
  <c r="F288" i="22"/>
  <c r="E284" i="22"/>
  <c r="E274" i="22"/>
  <c r="F280" i="22"/>
  <c r="F293" i="22"/>
  <c r="E273" i="22"/>
  <c r="E278" i="22"/>
  <c r="F284" i="22"/>
  <c r="F287" i="22"/>
  <c r="B10" i="18" l="1"/>
  <c r="C10" i="18"/>
  <c r="D10" i="18"/>
  <c r="E10" i="18"/>
  <c r="F10" i="18"/>
  <c r="G10" i="18"/>
  <c r="H10" i="18"/>
  <c r="I10" i="18"/>
  <c r="B11" i="18"/>
  <c r="C11" i="18"/>
  <c r="D11" i="18"/>
  <c r="E11" i="18"/>
  <c r="F11" i="18"/>
  <c r="G11" i="18"/>
  <c r="H11" i="18"/>
  <c r="I11" i="18"/>
  <c r="B12" i="18"/>
  <c r="C12" i="18"/>
  <c r="D12" i="18"/>
  <c r="E12" i="18"/>
  <c r="F12" i="18"/>
  <c r="G12" i="18"/>
  <c r="H12" i="18"/>
  <c r="I12" i="18"/>
  <c r="B13" i="18"/>
  <c r="C13" i="18"/>
  <c r="D13" i="18"/>
  <c r="E13" i="18"/>
  <c r="F13" i="18"/>
  <c r="G13" i="18"/>
  <c r="H13" i="18"/>
  <c r="I13" i="18"/>
  <c r="B14" i="18"/>
  <c r="C14" i="18"/>
  <c r="D14" i="18"/>
  <c r="E14" i="18"/>
  <c r="F14" i="18"/>
  <c r="G14" i="18"/>
  <c r="H14" i="18"/>
  <c r="I14" i="18"/>
  <c r="B15" i="18"/>
  <c r="C15" i="18"/>
  <c r="D15" i="18"/>
  <c r="E15" i="18"/>
  <c r="F15" i="18"/>
  <c r="G15" i="18"/>
  <c r="H15" i="18"/>
  <c r="I15" i="18"/>
  <c r="B16" i="18"/>
  <c r="C16" i="18"/>
  <c r="D16" i="18"/>
  <c r="E16" i="18"/>
  <c r="F16" i="18"/>
  <c r="G16" i="18"/>
  <c r="H16" i="18"/>
  <c r="I16" i="18"/>
  <c r="B17" i="18"/>
  <c r="C17" i="18"/>
  <c r="D17" i="18"/>
  <c r="E17" i="18"/>
  <c r="F17" i="18"/>
  <c r="G17" i="18"/>
  <c r="H17" i="18"/>
  <c r="I17" i="18"/>
  <c r="B18" i="18"/>
  <c r="C18" i="18"/>
  <c r="D18" i="18"/>
  <c r="E18" i="18"/>
  <c r="F18" i="18"/>
  <c r="G18" i="18"/>
  <c r="H18" i="18"/>
  <c r="I18" i="18"/>
  <c r="B19" i="18"/>
  <c r="C19" i="18"/>
  <c r="D19" i="18"/>
  <c r="E19" i="18"/>
  <c r="F19" i="18"/>
  <c r="G19" i="18"/>
  <c r="H19" i="18"/>
  <c r="I19" i="18"/>
  <c r="B20" i="18"/>
  <c r="C20" i="18"/>
  <c r="D20" i="18"/>
  <c r="E20" i="18"/>
  <c r="F20" i="18"/>
  <c r="G20" i="18"/>
  <c r="H20" i="18"/>
  <c r="I20" i="18"/>
  <c r="B21" i="18"/>
  <c r="C21" i="18"/>
  <c r="D21" i="18"/>
  <c r="E21" i="18"/>
  <c r="F21" i="18"/>
  <c r="G21" i="18"/>
  <c r="H21" i="18"/>
  <c r="I21" i="18"/>
  <c r="B22" i="18"/>
  <c r="C22" i="18"/>
  <c r="D22" i="18"/>
  <c r="E22" i="18"/>
  <c r="F22" i="18"/>
  <c r="G22" i="18"/>
  <c r="H22" i="18"/>
  <c r="I22" i="18"/>
  <c r="B23" i="18"/>
  <c r="C23" i="18"/>
  <c r="D23" i="18"/>
  <c r="E23" i="18"/>
  <c r="F23" i="18"/>
  <c r="G23" i="18"/>
  <c r="H23" i="18"/>
  <c r="I23" i="18"/>
  <c r="B24" i="18"/>
  <c r="C24" i="18"/>
  <c r="D24" i="18"/>
  <c r="E24" i="18"/>
  <c r="F24" i="18"/>
  <c r="G24" i="18"/>
  <c r="H24" i="18"/>
  <c r="I24" i="18"/>
  <c r="B25" i="18"/>
  <c r="C25" i="18"/>
  <c r="D25" i="18"/>
  <c r="E25" i="18"/>
  <c r="F25" i="18"/>
  <c r="G25" i="18"/>
  <c r="H25" i="18"/>
  <c r="I25" i="18"/>
  <c r="B26" i="18"/>
  <c r="C26" i="18"/>
  <c r="D26" i="18"/>
  <c r="E26" i="18"/>
  <c r="F26" i="18"/>
  <c r="G26" i="18"/>
  <c r="H26" i="18"/>
  <c r="I26" i="18"/>
  <c r="B27" i="18"/>
  <c r="C27" i="18"/>
  <c r="D27" i="18"/>
  <c r="E27" i="18"/>
  <c r="F27" i="18"/>
  <c r="G27" i="18"/>
  <c r="H27" i="18"/>
  <c r="I27" i="18"/>
  <c r="B28" i="18"/>
  <c r="C28" i="18"/>
  <c r="D28" i="18"/>
  <c r="E28" i="18"/>
  <c r="F28" i="18"/>
  <c r="G28" i="18"/>
  <c r="H28" i="18"/>
  <c r="I28" i="18"/>
  <c r="B29" i="18"/>
  <c r="C29" i="18"/>
  <c r="D29" i="18"/>
  <c r="E29" i="18"/>
  <c r="F29" i="18"/>
  <c r="G29" i="18"/>
  <c r="H29" i="18"/>
  <c r="I29" i="18"/>
  <c r="B30" i="18"/>
  <c r="C30" i="18"/>
  <c r="D30" i="18"/>
  <c r="E30" i="18"/>
  <c r="F30" i="18"/>
  <c r="G30" i="18"/>
  <c r="H30" i="18"/>
  <c r="I30" i="18"/>
  <c r="B31" i="18"/>
  <c r="C31" i="18"/>
  <c r="D31" i="18"/>
  <c r="E31" i="18"/>
  <c r="F31" i="18"/>
  <c r="G31" i="18"/>
  <c r="H31" i="18"/>
  <c r="I31" i="18"/>
  <c r="B32" i="18"/>
  <c r="C32" i="18"/>
  <c r="D32" i="18"/>
  <c r="E32" i="18"/>
  <c r="F32" i="18"/>
  <c r="G32" i="18"/>
  <c r="H32" i="18"/>
  <c r="I32" i="18"/>
  <c r="B33" i="18"/>
  <c r="C33" i="18"/>
  <c r="D33" i="18"/>
  <c r="E33" i="18"/>
  <c r="F33" i="18"/>
  <c r="G33" i="18"/>
  <c r="H33" i="18"/>
  <c r="I33" i="18"/>
  <c r="B34" i="18"/>
  <c r="C34" i="18"/>
  <c r="D34" i="18"/>
  <c r="E34" i="18"/>
  <c r="F34" i="18"/>
  <c r="G34" i="18"/>
  <c r="H34" i="18"/>
  <c r="I34" i="18"/>
  <c r="B35" i="18"/>
  <c r="C35" i="18"/>
  <c r="D35" i="18"/>
  <c r="E35" i="18"/>
  <c r="F35" i="18"/>
  <c r="G35" i="18"/>
  <c r="H35" i="18"/>
  <c r="I35" i="18"/>
  <c r="B36" i="18"/>
  <c r="C36" i="18"/>
  <c r="D36" i="18"/>
  <c r="E36" i="18"/>
  <c r="F36" i="18"/>
  <c r="G36" i="18"/>
  <c r="H36" i="18"/>
  <c r="I36" i="18"/>
  <c r="B37" i="18"/>
  <c r="C37" i="18"/>
  <c r="D37" i="18"/>
  <c r="E37" i="18"/>
  <c r="F37" i="18"/>
  <c r="G37" i="18"/>
  <c r="H37" i="18"/>
  <c r="I37" i="18"/>
  <c r="B38" i="18"/>
  <c r="C38" i="18"/>
  <c r="D38" i="18"/>
  <c r="E38" i="18"/>
  <c r="F38" i="18"/>
  <c r="G38" i="18"/>
  <c r="H38" i="18"/>
  <c r="I38" i="18"/>
  <c r="B39" i="18"/>
  <c r="C39" i="18"/>
  <c r="D39" i="18"/>
  <c r="E39" i="18"/>
  <c r="F39" i="18"/>
  <c r="G39" i="18"/>
  <c r="H39" i="18"/>
  <c r="I39" i="18"/>
  <c r="B40" i="18"/>
  <c r="C40" i="18"/>
  <c r="D40" i="18"/>
  <c r="E40" i="18"/>
  <c r="F40" i="18"/>
  <c r="G40" i="18"/>
  <c r="H40" i="18"/>
  <c r="I40" i="18"/>
  <c r="B9" i="18"/>
  <c r="C9" i="18"/>
  <c r="D9" i="18"/>
  <c r="E9" i="18"/>
  <c r="F9" i="18"/>
  <c r="G9" i="18"/>
  <c r="H9" i="18"/>
  <c r="I9" i="18"/>
  <c r="H3" i="18"/>
  <c r="H2" i="18"/>
  <c r="B10" i="17"/>
  <c r="C10" i="17"/>
  <c r="D10" i="17"/>
  <c r="E10" i="17"/>
  <c r="F10" i="17"/>
  <c r="G10" i="17"/>
  <c r="H10" i="17"/>
  <c r="J10" i="17"/>
  <c r="B11" i="17"/>
  <c r="C11" i="17"/>
  <c r="D11" i="17"/>
  <c r="E11" i="17"/>
  <c r="F11" i="17"/>
  <c r="G11" i="17"/>
  <c r="H11" i="17"/>
  <c r="J11" i="17"/>
  <c r="B12" i="17"/>
  <c r="C12" i="17"/>
  <c r="D12" i="17"/>
  <c r="E12" i="17"/>
  <c r="F12" i="17"/>
  <c r="G12" i="17"/>
  <c r="H12" i="17"/>
  <c r="J12" i="17"/>
  <c r="B13" i="17"/>
  <c r="C13" i="17"/>
  <c r="D13" i="17"/>
  <c r="E13" i="17"/>
  <c r="F13" i="17"/>
  <c r="G13" i="17"/>
  <c r="H13" i="17"/>
  <c r="J13" i="17"/>
  <c r="B14" i="17"/>
  <c r="C14" i="17"/>
  <c r="D14" i="17"/>
  <c r="E14" i="17"/>
  <c r="F14" i="17"/>
  <c r="G14" i="17"/>
  <c r="H14" i="17"/>
  <c r="J14" i="17"/>
  <c r="B15" i="17"/>
  <c r="C15" i="17"/>
  <c r="D15" i="17"/>
  <c r="E15" i="17"/>
  <c r="F15" i="17"/>
  <c r="G15" i="17"/>
  <c r="H15" i="17"/>
  <c r="J15" i="17"/>
  <c r="B16" i="17"/>
  <c r="C16" i="17"/>
  <c r="D16" i="17"/>
  <c r="E16" i="17"/>
  <c r="F16" i="17"/>
  <c r="G16" i="17"/>
  <c r="H16" i="17"/>
  <c r="J16" i="17"/>
  <c r="B17" i="17"/>
  <c r="C17" i="17"/>
  <c r="D17" i="17"/>
  <c r="E17" i="17"/>
  <c r="F17" i="17"/>
  <c r="G17" i="17"/>
  <c r="H17" i="17"/>
  <c r="J17" i="17"/>
  <c r="B18" i="17"/>
  <c r="C18" i="17"/>
  <c r="D18" i="17"/>
  <c r="E18" i="17"/>
  <c r="F18" i="17"/>
  <c r="G18" i="17"/>
  <c r="H18" i="17"/>
  <c r="J18" i="17"/>
  <c r="B19" i="17"/>
  <c r="C19" i="17"/>
  <c r="D19" i="17"/>
  <c r="E19" i="17"/>
  <c r="F19" i="17"/>
  <c r="G19" i="17"/>
  <c r="H19" i="17"/>
  <c r="J19" i="17"/>
  <c r="B20" i="17"/>
  <c r="C20" i="17"/>
  <c r="D20" i="17"/>
  <c r="E20" i="17"/>
  <c r="F20" i="17"/>
  <c r="G20" i="17"/>
  <c r="H20" i="17"/>
  <c r="J20" i="17"/>
  <c r="B21" i="17"/>
  <c r="C21" i="17"/>
  <c r="D21" i="17"/>
  <c r="E21" i="17"/>
  <c r="F21" i="17"/>
  <c r="G21" i="17"/>
  <c r="H21" i="17"/>
  <c r="J21" i="17"/>
  <c r="B22" i="17"/>
  <c r="C22" i="17"/>
  <c r="D22" i="17"/>
  <c r="E22" i="17"/>
  <c r="F22" i="17"/>
  <c r="G22" i="17"/>
  <c r="H22" i="17"/>
  <c r="J22" i="17"/>
  <c r="B23" i="17"/>
  <c r="C23" i="17"/>
  <c r="D23" i="17"/>
  <c r="E23" i="17"/>
  <c r="F23" i="17"/>
  <c r="G23" i="17"/>
  <c r="H23" i="17"/>
  <c r="J23" i="17"/>
  <c r="B24" i="17"/>
  <c r="C24" i="17"/>
  <c r="D24" i="17"/>
  <c r="E24" i="17"/>
  <c r="F24" i="17"/>
  <c r="G24" i="17"/>
  <c r="H24" i="17"/>
  <c r="J24" i="17"/>
  <c r="B25" i="17"/>
  <c r="C25" i="17"/>
  <c r="D25" i="17"/>
  <c r="E25" i="17"/>
  <c r="F25" i="17"/>
  <c r="G25" i="17"/>
  <c r="H25" i="17"/>
  <c r="J25" i="17"/>
  <c r="B26" i="17"/>
  <c r="C26" i="17"/>
  <c r="D26" i="17"/>
  <c r="E26" i="17"/>
  <c r="F26" i="17"/>
  <c r="G26" i="17"/>
  <c r="H26" i="17"/>
  <c r="J26" i="17"/>
  <c r="B27" i="17"/>
  <c r="C27" i="17"/>
  <c r="D27" i="17"/>
  <c r="E27" i="17"/>
  <c r="F27" i="17"/>
  <c r="G27" i="17"/>
  <c r="H27" i="17"/>
  <c r="J27" i="17"/>
  <c r="B28" i="17"/>
  <c r="C28" i="17"/>
  <c r="D28" i="17"/>
  <c r="E28" i="17"/>
  <c r="F28" i="17"/>
  <c r="G28" i="17"/>
  <c r="H28" i="17"/>
  <c r="J28" i="17"/>
  <c r="B29" i="17"/>
  <c r="C29" i="17"/>
  <c r="D29" i="17"/>
  <c r="E29" i="17"/>
  <c r="F29" i="17"/>
  <c r="G29" i="17"/>
  <c r="H29" i="17"/>
  <c r="J29" i="17"/>
  <c r="B30" i="17"/>
  <c r="C30" i="17"/>
  <c r="D30" i="17"/>
  <c r="E30" i="17"/>
  <c r="F30" i="17"/>
  <c r="G30" i="17"/>
  <c r="H30" i="17"/>
  <c r="J30" i="17"/>
  <c r="B31" i="17"/>
  <c r="C31" i="17"/>
  <c r="D31" i="17"/>
  <c r="E31" i="17"/>
  <c r="F31" i="17"/>
  <c r="G31" i="17"/>
  <c r="H31" i="17"/>
  <c r="J31" i="17"/>
  <c r="B32" i="17"/>
  <c r="C32" i="17"/>
  <c r="D32" i="17"/>
  <c r="E32" i="17"/>
  <c r="F32" i="17"/>
  <c r="G32" i="17"/>
  <c r="H32" i="17"/>
  <c r="J32" i="17"/>
  <c r="B33" i="17"/>
  <c r="C33" i="17"/>
  <c r="D33" i="17"/>
  <c r="E33" i="17"/>
  <c r="F33" i="17"/>
  <c r="G33" i="17"/>
  <c r="H33" i="17"/>
  <c r="J33" i="17"/>
  <c r="B34" i="17"/>
  <c r="C34" i="17"/>
  <c r="D34" i="17"/>
  <c r="E34" i="17"/>
  <c r="F34" i="17"/>
  <c r="G34" i="17"/>
  <c r="H34" i="17"/>
  <c r="J34" i="17"/>
  <c r="B35" i="17"/>
  <c r="C35" i="17"/>
  <c r="D35" i="17"/>
  <c r="E35" i="17"/>
  <c r="F35" i="17"/>
  <c r="G35" i="17"/>
  <c r="H35" i="17"/>
  <c r="J35" i="17"/>
  <c r="B36" i="17"/>
  <c r="C36" i="17"/>
  <c r="D36" i="17"/>
  <c r="E36" i="17"/>
  <c r="F36" i="17"/>
  <c r="G36" i="17"/>
  <c r="H36" i="17"/>
  <c r="J36" i="17"/>
  <c r="B37" i="17"/>
  <c r="C37" i="17"/>
  <c r="D37" i="17"/>
  <c r="E37" i="17"/>
  <c r="F37" i="17"/>
  <c r="G37" i="17"/>
  <c r="H37" i="17"/>
  <c r="J37" i="17"/>
  <c r="B38" i="17"/>
  <c r="C38" i="17"/>
  <c r="D38" i="17"/>
  <c r="E38" i="17"/>
  <c r="F38" i="17"/>
  <c r="G38" i="17"/>
  <c r="H38" i="17"/>
  <c r="J38" i="17"/>
  <c r="B39" i="17"/>
  <c r="C39" i="17"/>
  <c r="D39" i="17"/>
  <c r="E39" i="17"/>
  <c r="F39" i="17"/>
  <c r="G39" i="17"/>
  <c r="H39" i="17"/>
  <c r="J39" i="17"/>
  <c r="B40" i="17"/>
  <c r="C40" i="17"/>
  <c r="D40" i="17"/>
  <c r="E40" i="17"/>
  <c r="F40" i="17"/>
  <c r="G40" i="17"/>
  <c r="H40" i="17"/>
  <c r="J40" i="17"/>
  <c r="B9" i="17"/>
  <c r="C9" i="17"/>
  <c r="D9" i="17"/>
  <c r="E9" i="17"/>
  <c r="F9" i="17"/>
  <c r="G9" i="17"/>
  <c r="H9" i="17"/>
  <c r="J9" i="17"/>
  <c r="A5" i="18" l="1"/>
  <c r="E41" i="18"/>
  <c r="B41" i="18"/>
  <c r="C41" i="18"/>
  <c r="G41" i="18"/>
  <c r="F41" i="18"/>
  <c r="D41" i="18"/>
  <c r="H41" i="18"/>
  <c r="I41" i="18"/>
  <c r="H2" i="17"/>
  <c r="H3" i="17"/>
  <c r="H1" i="17"/>
  <c r="A3" i="14"/>
  <c r="A5" i="17" l="1"/>
  <c r="G41" i="17"/>
  <c r="C41" i="17"/>
  <c r="H41" i="17"/>
  <c r="D41" i="17"/>
  <c r="J41" i="17"/>
  <c r="E41" i="17"/>
  <c r="B41" i="17"/>
  <c r="F41" i="17"/>
  <c r="G8" i="14"/>
  <c r="J10" i="14"/>
  <c r="J11" i="14"/>
  <c r="J12" i="14"/>
  <c r="J13" i="14"/>
  <c r="J14" i="14"/>
  <c r="J15" i="14"/>
  <c r="J16" i="14"/>
  <c r="J17" i="14"/>
  <c r="J18" i="14"/>
  <c r="J19" i="14"/>
  <c r="J20" i="14"/>
  <c r="J21" i="14"/>
  <c r="J22" i="14"/>
  <c r="J23" i="14"/>
  <c r="J24" i="14"/>
  <c r="J25" i="14"/>
  <c r="J26" i="14"/>
  <c r="J27" i="14"/>
  <c r="J28" i="14"/>
  <c r="J29" i="14"/>
  <c r="J30" i="14"/>
  <c r="J31" i="14"/>
  <c r="J32" i="14"/>
  <c r="J33" i="14"/>
  <c r="J34" i="14"/>
  <c r="J35" i="14"/>
  <c r="J36" i="14"/>
  <c r="J37" i="14"/>
  <c r="J38" i="14"/>
  <c r="J39" i="14"/>
  <c r="J40" i="14"/>
  <c r="J41" i="14"/>
  <c r="J42" i="14"/>
  <c r="J43" i="14"/>
  <c r="J44" i="14"/>
  <c r="J45" i="14"/>
  <c r="J46" i="14"/>
  <c r="J47" i="14"/>
  <c r="J48" i="14"/>
  <c r="J49" i="14"/>
  <c r="J50" i="14"/>
  <c r="J51" i="14"/>
  <c r="J52" i="14"/>
  <c r="J53" i="14"/>
  <c r="J54" i="14"/>
  <c r="J55" i="14"/>
  <c r="J56" i="14"/>
  <c r="J57" i="14"/>
  <c r="J58" i="14"/>
  <c r="J59" i="14"/>
  <c r="J60" i="14"/>
  <c r="J61" i="14"/>
  <c r="J62" i="14"/>
  <c r="J63" i="14"/>
  <c r="J64" i="14"/>
  <c r="J65" i="14"/>
  <c r="J66" i="14"/>
  <c r="J67" i="14"/>
  <c r="J68" i="14"/>
  <c r="J69" i="14"/>
  <c r="J70" i="14"/>
  <c r="J71" i="14"/>
  <c r="J9" i="14"/>
  <c r="J8" i="14"/>
  <c r="F71" i="14"/>
  <c r="F70" i="14"/>
  <c r="F69" i="14"/>
  <c r="F68" i="14"/>
  <c r="F67" i="14"/>
  <c r="F66" i="14"/>
  <c r="F65" i="14"/>
  <c r="F64" i="14"/>
  <c r="F63" i="14"/>
  <c r="F62" i="14"/>
  <c r="F61" i="14"/>
  <c r="F60" i="14"/>
  <c r="F59" i="14"/>
  <c r="F58" i="14"/>
  <c r="F57" i="14"/>
  <c r="F56" i="14"/>
  <c r="F55" i="14"/>
  <c r="F54" i="14"/>
  <c r="F53" i="14"/>
  <c r="F52" i="14"/>
  <c r="F51" i="14"/>
  <c r="F50" i="14"/>
  <c r="F49" i="14"/>
  <c r="F48" i="14"/>
  <c r="F47" i="14"/>
  <c r="F46" i="14"/>
  <c r="F45" i="14"/>
  <c r="F44" i="14"/>
  <c r="F43" i="14"/>
  <c r="F42" i="14"/>
  <c r="F41" i="14"/>
  <c r="F40" i="14"/>
  <c r="F39" i="14"/>
  <c r="F38" i="14"/>
  <c r="F37" i="14"/>
  <c r="F36" i="14"/>
  <c r="F35" i="14"/>
  <c r="F34" i="14"/>
  <c r="F33" i="14"/>
  <c r="F32" i="14"/>
  <c r="F31" i="14"/>
  <c r="F30" i="14"/>
  <c r="F29" i="14"/>
  <c r="F28" i="14"/>
  <c r="F27" i="14"/>
  <c r="F26" i="14"/>
  <c r="F25" i="14"/>
  <c r="F24" i="14"/>
  <c r="F23" i="14"/>
  <c r="F22" i="14"/>
  <c r="F21" i="14"/>
  <c r="F20" i="14"/>
  <c r="F19" i="14"/>
  <c r="F18" i="14"/>
  <c r="F17" i="14"/>
  <c r="F16" i="14"/>
  <c r="F15" i="14"/>
  <c r="F14" i="14"/>
  <c r="F13" i="14"/>
  <c r="F12" i="14"/>
  <c r="F11" i="14"/>
  <c r="F10" i="14"/>
  <c r="F9" i="14"/>
  <c r="F8" i="14"/>
  <c r="E71" i="14"/>
  <c r="E70" i="14"/>
  <c r="E69" i="14"/>
  <c r="E68" i="14"/>
  <c r="E67" i="14"/>
  <c r="E66" i="14"/>
  <c r="E65" i="14"/>
  <c r="E64" i="14"/>
  <c r="E63" i="14"/>
  <c r="E62" i="14"/>
  <c r="E61" i="14"/>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E15" i="14"/>
  <c r="E14" i="14"/>
  <c r="E13" i="14"/>
  <c r="E12" i="14"/>
  <c r="E11" i="14"/>
  <c r="E10" i="14"/>
  <c r="E9" i="14"/>
  <c r="E8" i="14"/>
  <c r="D71" i="14"/>
  <c r="D70" i="14"/>
  <c r="D69" i="14"/>
  <c r="D68" i="14"/>
  <c r="D67" i="14"/>
  <c r="D66" i="14"/>
  <c r="D65" i="14"/>
  <c r="D64" i="14"/>
  <c r="D63" i="14"/>
  <c r="D62" i="14"/>
  <c r="D61" i="14"/>
  <c r="D60" i="14"/>
  <c r="D59" i="14"/>
  <c r="D58" i="14"/>
  <c r="D57" i="14"/>
  <c r="D56" i="14"/>
  <c r="D55" i="14"/>
  <c r="D54" i="14"/>
  <c r="D53" i="14"/>
  <c r="D52" i="14"/>
  <c r="D51" i="14"/>
  <c r="D50" i="14"/>
  <c r="D49" i="14"/>
  <c r="D48" i="14"/>
  <c r="D47" i="14"/>
  <c r="D46" i="14"/>
  <c r="D45" i="14"/>
  <c r="D44" i="14"/>
  <c r="D43" i="14"/>
  <c r="D42" i="14"/>
  <c r="D41" i="14"/>
  <c r="D40" i="14"/>
  <c r="D39" i="14"/>
  <c r="D38" i="14"/>
  <c r="D37" i="14"/>
  <c r="D36" i="14"/>
  <c r="D35" i="14"/>
  <c r="D34" i="14"/>
  <c r="D33" i="14"/>
  <c r="D32" i="14"/>
  <c r="D31" i="14"/>
  <c r="D30" i="14"/>
  <c r="D29" i="14"/>
  <c r="D28" i="14"/>
  <c r="D27" i="14"/>
  <c r="D26" i="14"/>
  <c r="D25" i="14"/>
  <c r="D24" i="14"/>
  <c r="D23" i="14"/>
  <c r="D22" i="14"/>
  <c r="D21" i="14"/>
  <c r="D20" i="14"/>
  <c r="D19" i="14"/>
  <c r="D18" i="14"/>
  <c r="D17" i="14"/>
  <c r="D16" i="14"/>
  <c r="D15" i="14"/>
  <c r="D14" i="14"/>
  <c r="D13" i="14"/>
  <c r="D12" i="14"/>
  <c r="D11" i="14"/>
  <c r="D10" i="14"/>
  <c r="D9" i="14"/>
  <c r="D8" i="14"/>
  <c r="C71" i="14"/>
  <c r="C70" i="14"/>
  <c r="C69" i="14"/>
  <c r="C68" i="14"/>
  <c r="C67" i="14"/>
  <c r="C66" i="14"/>
  <c r="C65" i="14"/>
  <c r="C64" i="14"/>
  <c r="C63" i="14"/>
  <c r="C62" i="14"/>
  <c r="C61" i="14"/>
  <c r="C60" i="14"/>
  <c r="C59" i="14"/>
  <c r="C58" i="14"/>
  <c r="C57" i="14"/>
  <c r="C56" i="14"/>
  <c r="C55" i="14"/>
  <c r="C54" i="14"/>
  <c r="C53" i="14"/>
  <c r="C52" i="14"/>
  <c r="C51" i="14"/>
  <c r="C50" i="14"/>
  <c r="C49" i="14"/>
  <c r="C48" i="14"/>
  <c r="C47" i="14"/>
  <c r="C46" i="14"/>
  <c r="C45" i="14"/>
  <c r="C44" i="14"/>
  <c r="C43" i="14"/>
  <c r="C42" i="14"/>
  <c r="C41" i="14"/>
  <c r="C40" i="14"/>
  <c r="C39" i="14"/>
  <c r="C38" i="14"/>
  <c r="C37" i="14"/>
  <c r="C36" i="14"/>
  <c r="C35" i="14"/>
  <c r="C34" i="14"/>
  <c r="C33" i="14"/>
  <c r="C32" i="14"/>
  <c r="C31" i="14"/>
  <c r="C30" i="14"/>
  <c r="C29" i="14"/>
  <c r="C28" i="14"/>
  <c r="C27" i="14"/>
  <c r="C26" i="14"/>
  <c r="C25" i="14"/>
  <c r="C24" i="14"/>
  <c r="C23" i="14"/>
  <c r="C22" i="14"/>
  <c r="C21" i="14"/>
  <c r="C20" i="14"/>
  <c r="C19" i="14"/>
  <c r="C18" i="14"/>
  <c r="C17" i="14"/>
  <c r="C16" i="14"/>
  <c r="C15" i="14"/>
  <c r="C14" i="14"/>
  <c r="C13" i="14"/>
  <c r="C12" i="14"/>
  <c r="C11" i="14"/>
  <c r="C10" i="14"/>
  <c r="C9" i="14"/>
  <c r="C8" i="14"/>
  <c r="I71" i="14"/>
  <c r="I70" i="14"/>
  <c r="I69" i="14"/>
  <c r="I68" i="14"/>
  <c r="I67" i="14"/>
  <c r="I66" i="14"/>
  <c r="I65" i="14"/>
  <c r="I64" i="14"/>
  <c r="I63" i="14"/>
  <c r="I62" i="14"/>
  <c r="I61" i="14"/>
  <c r="I60" i="14"/>
  <c r="I59" i="14"/>
  <c r="I58" i="14"/>
  <c r="I57" i="14"/>
  <c r="I56" i="14"/>
  <c r="I55" i="14"/>
  <c r="I54" i="14"/>
  <c r="I53" i="14"/>
  <c r="I52" i="14"/>
  <c r="I51" i="14"/>
  <c r="I50" i="14"/>
  <c r="I49" i="14"/>
  <c r="I48" i="14"/>
  <c r="I47" i="14"/>
  <c r="I46" i="14"/>
  <c r="I45" i="14"/>
  <c r="I44" i="14"/>
  <c r="I43" i="14"/>
  <c r="I42" i="14"/>
  <c r="I41" i="14"/>
  <c r="I40" i="14"/>
  <c r="I39" i="14"/>
  <c r="I38" i="14"/>
  <c r="I37" i="14"/>
  <c r="I36" i="14"/>
  <c r="I35" i="14"/>
  <c r="I34" i="14"/>
  <c r="I33" i="14"/>
  <c r="I32" i="14"/>
  <c r="I31" i="14"/>
  <c r="I30" i="14"/>
  <c r="I29" i="14"/>
  <c r="I28" i="14"/>
  <c r="I27" i="14"/>
  <c r="I26" i="14"/>
  <c r="I25" i="14"/>
  <c r="I24" i="14"/>
  <c r="I23" i="14"/>
  <c r="I22" i="14"/>
  <c r="I21" i="14"/>
  <c r="I20" i="14"/>
  <c r="I19" i="14"/>
  <c r="I18" i="14"/>
  <c r="I17" i="14"/>
  <c r="I16" i="14"/>
  <c r="I15" i="14"/>
  <c r="I14" i="14"/>
  <c r="I13" i="14"/>
  <c r="I12" i="14"/>
  <c r="I11" i="14"/>
  <c r="I10" i="14"/>
  <c r="I9" i="14"/>
  <c r="I8" i="14"/>
  <c r="H71" i="14"/>
  <c r="H70" i="14"/>
  <c r="H69" i="14"/>
  <c r="H68" i="14"/>
  <c r="H67" i="14"/>
  <c r="H66" i="14"/>
  <c r="H65" i="14"/>
  <c r="H64" i="14"/>
  <c r="H63" i="14"/>
  <c r="H62" i="14"/>
  <c r="H61" i="14"/>
  <c r="H60" i="14"/>
  <c r="H59" i="14"/>
  <c r="H58" i="14"/>
  <c r="H57" i="14"/>
  <c r="H56" i="14"/>
  <c r="H55" i="14"/>
  <c r="H54" i="14"/>
  <c r="H53" i="14"/>
  <c r="H52" i="14"/>
  <c r="H51" i="14"/>
  <c r="H50" i="14"/>
  <c r="H49" i="14"/>
  <c r="H48" i="14"/>
  <c r="H47" i="14"/>
  <c r="H46" i="14"/>
  <c r="H45" i="14"/>
  <c r="H44" i="14"/>
  <c r="H43" i="14"/>
  <c r="H42" i="14"/>
  <c r="H41" i="14"/>
  <c r="H40" i="14"/>
  <c r="H39" i="14"/>
  <c r="H38" i="14"/>
  <c r="H37" i="14"/>
  <c r="H36" i="14"/>
  <c r="H35" i="14"/>
  <c r="H34" i="14"/>
  <c r="H33" i="14"/>
  <c r="H32" i="14"/>
  <c r="H31" i="14"/>
  <c r="H30" i="14"/>
  <c r="H29" i="14"/>
  <c r="H28" i="14"/>
  <c r="H27" i="14"/>
  <c r="H26" i="14"/>
  <c r="H25" i="14"/>
  <c r="H24" i="14"/>
  <c r="H23" i="14"/>
  <c r="H22" i="14"/>
  <c r="H21" i="14"/>
  <c r="H20" i="14"/>
  <c r="H19" i="14"/>
  <c r="H18" i="14"/>
  <c r="H17" i="14"/>
  <c r="H16" i="14"/>
  <c r="H15" i="14"/>
  <c r="H14" i="14"/>
  <c r="H13" i="14"/>
  <c r="H12" i="14"/>
  <c r="H11" i="14"/>
  <c r="H10" i="14"/>
  <c r="H9" i="14"/>
  <c r="H8" i="14"/>
  <c r="G71" i="14"/>
  <c r="G70" i="14"/>
  <c r="G69" i="14"/>
  <c r="G68" i="14"/>
  <c r="G67" i="14"/>
  <c r="G66" i="14"/>
  <c r="G65" i="14"/>
  <c r="G64" i="14"/>
  <c r="G63" i="14"/>
  <c r="G62" i="14"/>
  <c r="G61" i="14"/>
  <c r="G60" i="14"/>
  <c r="G59" i="14"/>
  <c r="G58" i="14"/>
  <c r="G57" i="14"/>
  <c r="G56" i="14"/>
  <c r="G55" i="14"/>
  <c r="G54" i="14"/>
  <c r="G53" i="14"/>
  <c r="G52" i="14"/>
  <c r="G51" i="14"/>
  <c r="G50" i="14"/>
  <c r="G49" i="14"/>
  <c r="G48" i="14"/>
  <c r="G47" i="14"/>
  <c r="G46" i="14"/>
  <c r="G45" i="14"/>
  <c r="G44" i="14"/>
  <c r="G43" i="14"/>
  <c r="G42" i="14"/>
  <c r="G41" i="14"/>
  <c r="G40" i="14"/>
  <c r="G39" i="14"/>
  <c r="G38" i="14"/>
  <c r="G37" i="14"/>
  <c r="G36" i="14"/>
  <c r="G35" i="14"/>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J73" i="14" l="1"/>
  <c r="J72" i="14"/>
  <c r="I72" i="14"/>
  <c r="I73" i="14"/>
  <c r="E72" i="14"/>
  <c r="H72" i="14"/>
  <c r="F72" i="14"/>
  <c r="C72" i="14"/>
  <c r="C73" i="14"/>
  <c r="D73" i="14"/>
  <c r="G72" i="14"/>
  <c r="H73" i="14"/>
  <c r="G73" i="14"/>
  <c r="F73" i="14"/>
  <c r="E73" i="14"/>
  <c r="D72" i="14"/>
  <c r="J74" i="14" l="1"/>
  <c r="I74" i="14"/>
  <c r="E74" i="14"/>
  <c r="D74" i="14"/>
  <c r="H74" i="14"/>
  <c r="G74" i="14"/>
  <c r="F74" i="14"/>
  <c r="C74" i="14"/>
</calcChain>
</file>

<file path=xl/sharedStrings.xml><?xml version="1.0" encoding="utf-8"?>
<sst xmlns="http://schemas.openxmlformats.org/spreadsheetml/2006/main" count="7056" uniqueCount="118">
  <si>
    <t>Scotland</t>
  </si>
  <si>
    <t>Full time</t>
  </si>
  <si>
    <t>Part time</t>
  </si>
  <si>
    <t>Total</t>
  </si>
  <si>
    <t>Number of persons</t>
  </si>
  <si>
    <t>Type of post</t>
  </si>
  <si>
    <t>Number</t>
  </si>
  <si>
    <t>WTE</t>
  </si>
  <si>
    <t>Female</t>
  </si>
  <si>
    <t>Male</t>
  </si>
  <si>
    <t>a</t>
  </si>
  <si>
    <t>b</t>
  </si>
  <si>
    <t>c</t>
  </si>
  <si>
    <t>a+c</t>
  </si>
  <si>
    <t>a+b</t>
  </si>
  <si>
    <t>Senior social workers</t>
  </si>
  <si>
    <t>Main grade social workers</t>
  </si>
  <si>
    <t>Aberdeen City</t>
  </si>
  <si>
    <t>Aberdeenshire</t>
  </si>
  <si>
    <t>Angus</t>
  </si>
  <si>
    <t>Argyll &amp; Bute</t>
  </si>
  <si>
    <t>Clackmannanshire</t>
  </si>
  <si>
    <t>Dumfries &amp; Galloway</t>
  </si>
  <si>
    <t>Dundee City</t>
  </si>
  <si>
    <t>East Ayrshire</t>
  </si>
  <si>
    <t>East Dunbartonshire</t>
  </si>
  <si>
    <t>East Lothian</t>
  </si>
  <si>
    <t>East Renfrewshire</t>
  </si>
  <si>
    <t>Edinburgh, City of</t>
  </si>
  <si>
    <t>Falkirk</t>
  </si>
  <si>
    <t>Fife</t>
  </si>
  <si>
    <t>Glasgow City</t>
  </si>
  <si>
    <t>Highland</t>
  </si>
  <si>
    <t>Inverclyde</t>
  </si>
  <si>
    <t>Midlothian</t>
  </si>
  <si>
    <t>Moray</t>
  </si>
  <si>
    <t>North Ayrshire</t>
  </si>
  <si>
    <t>North Lanarkshire</t>
  </si>
  <si>
    <t>Orkney Islands</t>
  </si>
  <si>
    <t>Perth &amp; Kinross</t>
  </si>
  <si>
    <t>Renfrewshire</t>
  </si>
  <si>
    <t>Scottish Borders</t>
  </si>
  <si>
    <t>Shetland Islands</t>
  </si>
  <si>
    <t>South Ayrshire</t>
  </si>
  <si>
    <t>South Lanarkshire</t>
  </si>
  <si>
    <t>Stirling</t>
  </si>
  <si>
    <t>West Dunbartonshire</t>
  </si>
  <si>
    <t>West Lothian</t>
  </si>
  <si>
    <t>Local Authority</t>
  </si>
  <si>
    <t>Na h-Eileanan Siar</t>
  </si>
  <si>
    <t>Grand Total</t>
  </si>
  <si>
    <t>Trend</t>
  </si>
  <si>
    <t>All Fieldwork Services Teams</t>
  </si>
  <si>
    <t>Fieldwork Service (Offenders)</t>
  </si>
  <si>
    <t>Fieldwork Service (Children)</t>
  </si>
  <si>
    <t>Fieldwork Service (Adults)</t>
  </si>
  <si>
    <t>Fieldwork Service (Generic)</t>
  </si>
  <si>
    <t>Year</t>
  </si>
  <si>
    <t>Local_Authority</t>
  </si>
  <si>
    <t>Post</t>
  </si>
  <si>
    <t>Postname</t>
  </si>
  <si>
    <t>Subsector</t>
  </si>
  <si>
    <t>Headcount_FullTime</t>
  </si>
  <si>
    <t>Headcount_PartTime</t>
  </si>
  <si>
    <t>PartTime_WTE</t>
  </si>
  <si>
    <t>Total_WTE</t>
  </si>
  <si>
    <t>Total_Headcount</t>
  </si>
  <si>
    <t>Gender_Unknown</t>
  </si>
  <si>
    <t>Senior Social Workers</t>
  </si>
  <si>
    <t>Main Grade Social Workers</t>
  </si>
  <si>
    <t>Unknown</t>
  </si>
  <si>
    <t>Mode of Working</t>
  </si>
  <si>
    <t>Full Time</t>
  </si>
  <si>
    <t>Part Time</t>
  </si>
  <si>
    <t>All</t>
  </si>
  <si>
    <t>Gender</t>
  </si>
  <si>
    <t>Unknown/Other</t>
  </si>
  <si>
    <t>Any</t>
  </si>
  <si>
    <t>Postnames</t>
  </si>
  <si>
    <t>Select subsector:</t>
  </si>
  <si>
    <t>Select post:</t>
  </si>
  <si>
    <t>Select mode of working:</t>
  </si>
  <si>
    <t>All Social Workers</t>
  </si>
  <si>
    <t>Local Authority Area</t>
  </si>
  <si>
    <t>Select Year:</t>
  </si>
  <si>
    <t>N Rank</t>
  </si>
  <si>
    <t>LA</t>
  </si>
  <si>
    <t>WTE/100k</t>
  </si>
  <si>
    <t>RANK()</t>
  </si>
  <si>
    <t>Count</t>
  </si>
  <si>
    <t>Unique Rank</t>
  </si>
  <si>
    <t>All Ages</t>
  </si>
  <si>
    <t>Ages 0 to 17</t>
  </si>
  <si>
    <t>Ages 18 and over</t>
  </si>
  <si>
    <t>Mid-year estimates of population by local authority area</t>
  </si>
  <si>
    <t>Interactive Social Worker Data Tool</t>
  </si>
  <si>
    <t>Contents</t>
  </si>
  <si>
    <t>Description</t>
  </si>
  <si>
    <t>Sheet</t>
  </si>
  <si>
    <t>Headcount of Social Workers</t>
  </si>
  <si>
    <t>Number of SW's per 100k pop</t>
  </si>
  <si>
    <t>WTE of Social Workers</t>
  </si>
  <si>
    <t>SW WTE Rates per 100k pop</t>
  </si>
  <si>
    <t>Detailed Year View</t>
  </si>
  <si>
    <t>SW Data</t>
  </si>
  <si>
    <t>Population MYE</t>
  </si>
  <si>
    <t>Background notes on the data.</t>
  </si>
  <si>
    <t>Underlying population data from NRS.</t>
  </si>
  <si>
    <t>Underlying data file on social worker posts.</t>
  </si>
  <si>
    <t>Detailed view of headcount, WTE and gender by local authority.</t>
  </si>
  <si>
    <t>Time series headcounts of social workers by local authority.</t>
  </si>
  <si>
    <t>Time series headcounts of social workers  per 100,000 of the population by local authority.</t>
  </si>
  <si>
    <t>Time series whole time equivalent (WTE) of social workers by local authority.</t>
  </si>
  <si>
    <t>Time series whole time equivalent (WTE) of social workers per 100,000 of the population by local authority.</t>
  </si>
  <si>
    <t>How to use this tool</t>
  </si>
  <si>
    <t>Instructions on how the tool works.</t>
  </si>
  <si>
    <t>Background notes</t>
  </si>
  <si>
    <t>Contains NRS data © Crown copyright and database right 2009-2018.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</si>
</sst>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9" x14ac:knownFonts="1">
    <font>
      <sz val="11"/>
      <color theme="1"/>
      <name val="Calibri"/>
      <family val="2"/>
      <scheme val="minor"/>
    </font>
    <font>
      <b/>
      <sz val="11"/>
      <color theme="1"/>
      <name val="Verdana"/>
      <family val="2"/>
    </font>
    <font>
      <sz val="9"/>
      <color theme="1"/>
      <name val="Verdana"/>
      <family val="2"/>
    </font>
    <font>
      <b/>
      <sz val="9"/>
      <color theme="1"/>
      <name val="Verdana"/>
      <family val="2"/>
    </font>
    <font>
      <sz val="10"/>
      <name val="Arial"/>
      <family val="2"/>
    </font>
    <font>
      <b/>
      <sz val="10"/>
      <name val="Arial"/>
      <family val="2"/>
    </font>
    <font>
      <b/>
      <sz val="11"/>
      <color theme="0"/>
      <name val="Verdana"/>
      <family val="2"/>
    </font>
    <font>
      <b/>
      <sz val="11"/>
      <color theme="1"/>
      <name val="Calibri"/>
      <family val="2"/>
      <scheme val="minor"/>
    </font>
    <font>
      <sz val="11"/>
      <color theme="0"/>
      <name val="Calibri"/>
      <family val="2"/>
      <scheme val="minor"/>
    </font>
    <font>
      <sz val="11"/>
      <color theme="1"/>
      <name val="Calibri"/>
      <family val="2"/>
      <scheme val="minor"/>
    </font>
    <font>
      <sz val="8"/>
      <name val="Arial"/>
      <family val="2"/>
    </font>
    <font>
      <b/>
      <sz val="9"/>
      <name val="Verdana"/>
      <family val="2"/>
    </font>
    <font>
      <sz val="9"/>
      <name val="Verdana"/>
      <family val="2"/>
    </font>
    <font>
      <i/>
      <sz val="9"/>
      <name val="Verdana"/>
      <family val="2"/>
    </font>
    <font>
      <u/>
      <sz val="11"/>
      <color theme="10"/>
      <name val="Calibri"/>
      <family val="2"/>
      <scheme val="minor"/>
    </font>
    <font>
      <sz val="11"/>
      <color theme="1"/>
      <name val="Verdana"/>
      <family val="2"/>
    </font>
    <font>
      <u/>
      <sz val="11"/>
      <color theme="10"/>
      <name val="Verdana"/>
      <family val="2"/>
    </font>
    <font>
      <b/>
      <sz val="14"/>
      <color theme="1"/>
      <name val="Verdana"/>
      <family val="2"/>
    </font>
    <font>
      <sz val="1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s>
  <borders count="21">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bottom/>
      <diagonal/>
    </border>
    <border>
      <left/>
      <right style="thin">
        <color indexed="64"/>
      </right>
      <top/>
      <bottom style="thin">
        <color indexed="64"/>
      </bottom>
      <diagonal/>
    </border>
    <border>
      <left/>
      <right/>
      <top/>
      <bottom style="double">
        <color indexed="64"/>
      </bottom>
      <diagonal/>
    </border>
    <border>
      <left/>
      <right/>
      <top style="thin">
        <color indexed="64"/>
      </top>
      <bottom style="thin">
        <color theme="0" tint="-0.14993743705557422"/>
      </bottom>
      <diagonal/>
    </border>
    <border>
      <left/>
      <right/>
      <top style="thin">
        <color theme="0" tint="-0.14993743705557422"/>
      </top>
      <bottom style="thin">
        <color indexed="64"/>
      </bottom>
      <diagonal/>
    </border>
    <border>
      <left style="thin">
        <color indexed="64"/>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thin">
        <color indexed="64"/>
      </bottom>
      <diagonal/>
    </border>
  </borders>
  <cellStyleXfs count="7">
    <xf numFmtId="0" fontId="0" fillId="0" borderId="0"/>
    <xf numFmtId="0" fontId="4" fillId="0" borderId="0"/>
    <xf numFmtId="0" fontId="10" fillId="0" borderId="0"/>
    <xf numFmtId="0" fontId="10" fillId="0" borderId="0"/>
    <xf numFmtId="0" fontId="4" fillId="0" borderId="0"/>
    <xf numFmtId="0" fontId="9" fillId="0" borderId="0"/>
    <xf numFmtId="0" fontId="14" fillId="0" borderId="0" applyNumberFormat="0" applyFill="0" applyBorder="0" applyAlignment="0" applyProtection="0"/>
  </cellStyleXfs>
  <cellXfs count="123">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2" fillId="0" borderId="0" xfId="0" applyFont="1" applyAlignment="1">
      <alignment vertical="center" wrapText="1"/>
    </xf>
    <xf numFmtId="0" fontId="3" fillId="0" borderId="1" xfId="0" applyFont="1" applyBorder="1" applyAlignment="1">
      <alignment vertical="center" wrapText="1"/>
    </xf>
    <xf numFmtId="0" fontId="3" fillId="0" borderId="2" xfId="0" applyFont="1" applyBorder="1" applyAlignment="1">
      <alignment horizontal="centerContinuous" vertical="center" wrapText="1"/>
    </xf>
    <xf numFmtId="0" fontId="3" fillId="0" borderId="1" xfId="0" applyFont="1" applyBorder="1" applyAlignment="1">
      <alignment horizontal="centerContinuous" vertical="center" wrapText="1"/>
    </xf>
    <xf numFmtId="0" fontId="3" fillId="0" borderId="3" xfId="0" applyFont="1" applyBorder="1" applyAlignment="1">
      <alignment horizontal="centerContinuous" vertical="center" wrapText="1"/>
    </xf>
    <xf numFmtId="0" fontId="3" fillId="0" borderId="4" xfId="0" applyFont="1" applyBorder="1" applyAlignment="1">
      <alignment horizontal="centerContinuous" vertical="center" wrapText="1"/>
    </xf>
    <xf numFmtId="0" fontId="3" fillId="0" borderId="0" xfId="0" applyFont="1" applyBorder="1" applyAlignment="1">
      <alignmen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horizontal="centerContinuous" vertical="center" wrapText="1"/>
    </xf>
    <xf numFmtId="0" fontId="3" fillId="0" borderId="8" xfId="0" applyFont="1" applyBorder="1" applyAlignment="1">
      <alignment horizontal="centerContinuous" vertical="center" wrapText="1"/>
    </xf>
    <xf numFmtId="0" fontId="3" fillId="0" borderId="9" xfId="0" applyFont="1" applyBorder="1" applyAlignment="1">
      <alignment horizontal="centerContinuous" vertical="center" wrapText="1"/>
    </xf>
    <xf numFmtId="0" fontId="3" fillId="0" borderId="10" xfId="0" applyFont="1" applyBorder="1" applyAlignment="1">
      <alignment vertical="center" wrapText="1"/>
    </xf>
    <xf numFmtId="0" fontId="3" fillId="2" borderId="11" xfId="0" applyFont="1" applyFill="1" applyBorder="1" applyAlignment="1">
      <alignment vertical="center" wrapText="1"/>
    </xf>
    <xf numFmtId="3" fontId="0" fillId="0" borderId="0" xfId="0" applyNumberFormat="1"/>
    <xf numFmtId="0" fontId="3" fillId="0" borderId="4"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2" borderId="14" xfId="0" applyFont="1" applyFill="1" applyBorder="1" applyAlignment="1">
      <alignment vertical="center" wrapText="1"/>
    </xf>
    <xf numFmtId="3" fontId="3" fillId="2" borderId="14" xfId="0" applyNumberFormat="1" applyFont="1" applyFill="1" applyBorder="1" applyAlignment="1">
      <alignment vertical="center" wrapText="1"/>
    </xf>
    <xf numFmtId="0" fontId="3" fillId="2" borderId="9" xfId="0" applyFont="1" applyFill="1" applyBorder="1" applyAlignment="1">
      <alignment vertical="center" wrapText="1"/>
    </xf>
    <xf numFmtId="3" fontId="3" fillId="2" borderId="9" xfId="0" applyNumberFormat="1" applyFont="1" applyFill="1" applyBorder="1" applyAlignment="1">
      <alignment vertical="center" wrapText="1"/>
    </xf>
    <xf numFmtId="0" fontId="2" fillId="0" borderId="0" xfId="0" applyFont="1"/>
    <xf numFmtId="0" fontId="2" fillId="0" borderId="15" xfId="0" applyFont="1" applyBorder="1" applyAlignment="1">
      <alignment vertical="center" wrapText="1"/>
    </xf>
    <xf numFmtId="3" fontId="2" fillId="0" borderId="15" xfId="0" applyNumberFormat="1" applyFont="1" applyBorder="1" applyAlignment="1">
      <alignment vertical="center" wrapText="1"/>
    </xf>
    <xf numFmtId="0" fontId="2" fillId="0" borderId="16" xfId="0" applyFont="1" applyBorder="1" applyAlignment="1">
      <alignment vertical="center" wrapText="1"/>
    </xf>
    <xf numFmtId="3" fontId="2" fillId="0" borderId="16" xfId="0" applyNumberFormat="1" applyFont="1" applyBorder="1" applyAlignment="1">
      <alignment vertical="center" wrapText="1"/>
    </xf>
    <xf numFmtId="0" fontId="1" fillId="0" borderId="0" xfId="0" applyFont="1" applyAlignment="1">
      <alignment horizontal="left" vertical="center"/>
    </xf>
    <xf numFmtId="3" fontId="3" fillId="2" borderId="11" xfId="0" applyNumberFormat="1" applyFont="1" applyFill="1" applyBorder="1" applyAlignment="1">
      <alignment horizontal="right" vertical="center" wrapText="1"/>
    </xf>
    <xf numFmtId="0" fontId="3" fillId="0" borderId="6" xfId="0" applyFont="1" applyBorder="1" applyAlignment="1">
      <alignment horizontal="right"/>
    </xf>
    <xf numFmtId="0" fontId="6" fillId="0" borderId="0" xfId="0" applyFont="1" applyAlignment="1">
      <alignment vertical="center"/>
    </xf>
    <xf numFmtId="0" fontId="0" fillId="0" borderId="0" xfId="0" applyAlignment="1"/>
    <xf numFmtId="0" fontId="7" fillId="0" borderId="9" xfId="0" applyFont="1" applyBorder="1" applyAlignment="1">
      <alignment horizontal="right"/>
    </xf>
    <xf numFmtId="0" fontId="1" fillId="3" borderId="0" xfId="0" applyFont="1" applyFill="1" applyAlignment="1">
      <alignment horizontal="left"/>
    </xf>
    <xf numFmtId="0" fontId="0" fillId="0" borderId="17" xfId="0" applyBorder="1" applyAlignment="1"/>
    <xf numFmtId="0" fontId="0" fillId="0" borderId="9" xfId="0" applyBorder="1" applyAlignment="1">
      <alignment horizontal="centerContinuous" vertical="center"/>
    </xf>
    <xf numFmtId="0" fontId="7" fillId="0" borderId="3" xfId="0" applyFont="1" applyBorder="1" applyAlignment="1">
      <alignment vertical="center" wrapText="1"/>
    </xf>
    <xf numFmtId="0" fontId="8" fillId="0" borderId="0" xfId="0" applyFont="1"/>
    <xf numFmtId="0" fontId="12" fillId="0" borderId="0" xfId="1" applyFont="1"/>
    <xf numFmtId="3" fontId="3" fillId="2" borderId="11" xfId="0" applyNumberFormat="1" applyFont="1" applyFill="1" applyBorder="1" applyAlignment="1">
      <alignment horizontal="left" vertical="center" wrapText="1"/>
    </xf>
    <xf numFmtId="0" fontId="11" fillId="0" borderId="0" xfId="2" applyFont="1" applyFill="1" applyBorder="1"/>
    <xf numFmtId="0" fontId="12" fillId="0" borderId="0" xfId="2" applyFont="1" applyFill="1" applyBorder="1"/>
    <xf numFmtId="0" fontId="12" fillId="0" borderId="0" xfId="1" applyFont="1" applyBorder="1"/>
    <xf numFmtId="1" fontId="11" fillId="0" borderId="9" xfId="2" applyNumberFormat="1" applyFont="1" applyFill="1" applyBorder="1" applyAlignment="1">
      <alignment horizontal="right" vertical="center"/>
    </xf>
    <xf numFmtId="0" fontId="12" fillId="0" borderId="1" xfId="1" applyFont="1" applyBorder="1"/>
    <xf numFmtId="164" fontId="3" fillId="2" borderId="11" xfId="0" applyNumberFormat="1" applyFont="1" applyFill="1" applyBorder="1" applyAlignment="1">
      <alignment horizontal="right" vertical="center" wrapText="1"/>
    </xf>
    <xf numFmtId="0" fontId="0" fillId="0" borderId="0" xfId="0" applyAlignment="1">
      <alignment horizontal="right"/>
    </xf>
    <xf numFmtId="0" fontId="2" fillId="0" borderId="18" xfId="0" applyFont="1" applyBorder="1"/>
    <xf numFmtId="3" fontId="2" fillId="0" borderId="18" xfId="0" applyNumberFormat="1" applyFont="1" applyBorder="1" applyAlignment="1">
      <alignment horizontal="right"/>
    </xf>
    <xf numFmtId="0" fontId="0" fillId="0" borderId="18" xfId="0" applyBorder="1"/>
    <xf numFmtId="0" fontId="2" fillId="0" borderId="19" xfId="0" applyFont="1" applyBorder="1"/>
    <xf numFmtId="3" fontId="2" fillId="0" borderId="19" xfId="0" applyNumberFormat="1" applyFont="1" applyBorder="1" applyAlignment="1">
      <alignment horizontal="right"/>
    </xf>
    <xf numFmtId="0" fontId="0" fillId="0" borderId="19" xfId="0" applyBorder="1"/>
    <xf numFmtId="0" fontId="2" fillId="0" borderId="20" xfId="0" applyFont="1" applyBorder="1"/>
    <xf numFmtId="3" fontId="2" fillId="0" borderId="20" xfId="0" applyNumberFormat="1" applyFont="1" applyBorder="1" applyAlignment="1">
      <alignment horizontal="right"/>
    </xf>
    <xf numFmtId="0" fontId="0" fillId="0" borderId="20" xfId="0" applyBorder="1"/>
    <xf numFmtId="164" fontId="2" fillId="0" borderId="18" xfId="0" applyNumberFormat="1" applyFont="1" applyBorder="1" applyAlignment="1">
      <alignment horizontal="right"/>
    </xf>
    <xf numFmtId="3" fontId="12" fillId="0" borderId="18" xfId="3" applyNumberFormat="1" applyFont="1" applyFill="1" applyBorder="1" applyAlignment="1">
      <alignment vertical="center"/>
    </xf>
    <xf numFmtId="3" fontId="12" fillId="0" borderId="18" xfId="2" applyNumberFormat="1" applyFont="1" applyFill="1" applyBorder="1" applyAlignment="1">
      <alignment vertical="center"/>
    </xf>
    <xf numFmtId="3" fontId="12" fillId="0" borderId="18" xfId="2" applyNumberFormat="1" applyFont="1" applyBorder="1" applyAlignment="1">
      <alignment vertical="center"/>
    </xf>
    <xf numFmtId="0" fontId="12" fillId="0" borderId="18" xfId="1" applyFont="1" applyBorder="1"/>
    <xf numFmtId="3" fontId="12" fillId="0" borderId="19" xfId="3" applyNumberFormat="1" applyFont="1" applyFill="1" applyBorder="1" applyAlignment="1">
      <alignment vertical="center"/>
    </xf>
    <xf numFmtId="3" fontId="12" fillId="0" borderId="19" xfId="2" applyNumberFormat="1" applyFont="1" applyFill="1" applyBorder="1" applyAlignment="1">
      <alignment vertical="center"/>
    </xf>
    <xf numFmtId="3" fontId="12" fillId="0" borderId="19" xfId="2" applyNumberFormat="1" applyFont="1" applyBorder="1" applyAlignment="1">
      <alignment vertical="center"/>
    </xf>
    <xf numFmtId="0" fontId="12" fillId="0" borderId="19" xfId="1" applyFont="1" applyBorder="1"/>
    <xf numFmtId="3" fontId="12" fillId="0" borderId="20" xfId="3" applyNumberFormat="1" applyFont="1" applyFill="1" applyBorder="1" applyAlignment="1">
      <alignment vertical="center"/>
    </xf>
    <xf numFmtId="3" fontId="12" fillId="0" borderId="20" xfId="2" applyNumberFormat="1" applyFont="1" applyFill="1" applyBorder="1" applyAlignment="1">
      <alignment vertical="center"/>
    </xf>
    <xf numFmtId="3" fontId="12" fillId="0" borderId="20" xfId="2" applyNumberFormat="1" applyFont="1" applyBorder="1" applyAlignment="1">
      <alignment vertical="center"/>
    </xf>
    <xf numFmtId="0" fontId="12" fillId="0" borderId="20" xfId="1" applyFont="1" applyBorder="1"/>
    <xf numFmtId="0" fontId="7" fillId="0" borderId="0" xfId="0" applyFont="1" applyAlignment="1">
      <alignment horizontal="right"/>
    </xf>
    <xf numFmtId="0" fontId="7" fillId="0" borderId="0" xfId="0" applyFont="1"/>
    <xf numFmtId="164" fontId="0" fillId="0" borderId="0" xfId="0" applyNumberFormat="1"/>
    <xf numFmtId="165" fontId="0" fillId="0" borderId="0" xfId="0" applyNumberFormat="1"/>
    <xf numFmtId="165" fontId="8" fillId="0" borderId="0" xfId="0" applyNumberFormat="1" applyFont="1"/>
    <xf numFmtId="0" fontId="8" fillId="0" borderId="0" xfId="0" applyFont="1" applyFill="1"/>
    <xf numFmtId="165" fontId="8" fillId="0" borderId="0" xfId="0" applyNumberFormat="1" applyFont="1" applyFill="1"/>
    <xf numFmtId="0" fontId="0" fillId="0" borderId="0" xfId="0" applyAlignment="1"/>
    <xf numFmtId="0" fontId="11" fillId="0" borderId="0" xfId="2" applyFont="1" applyFill="1" applyBorder="1" applyAlignment="1"/>
    <xf numFmtId="0" fontId="0" fillId="0" borderId="0" xfId="0" applyAlignment="1"/>
    <xf numFmtId="0" fontId="0" fillId="0" borderId="0" xfId="0" applyAlignment="1">
      <alignment horizontal="left" vertical="center" wrapText="1"/>
    </xf>
    <xf numFmtId="164" fontId="2" fillId="0" borderId="19" xfId="0" applyNumberFormat="1" applyFont="1" applyBorder="1" applyAlignment="1">
      <alignment horizontal="right"/>
    </xf>
    <xf numFmtId="164" fontId="2" fillId="0" borderId="20" xfId="0" applyNumberFormat="1" applyFont="1" applyBorder="1" applyAlignment="1">
      <alignment horizontal="right"/>
    </xf>
    <xf numFmtId="0" fontId="0" fillId="0" borderId="0" xfId="0" applyAlignment="1">
      <alignment horizontal="left" vertical="center"/>
    </xf>
    <xf numFmtId="0" fontId="15" fillId="0" borderId="0" xfId="0" applyFont="1"/>
    <xf numFmtId="0" fontId="16" fillId="0" borderId="0" xfId="6" applyFont="1"/>
    <xf numFmtId="0" fontId="17" fillId="0" borderId="0" xfId="0" applyFont="1"/>
    <xf numFmtId="0" fontId="1" fillId="0" borderId="0" xfId="0" applyFont="1"/>
    <xf numFmtId="0" fontId="18" fillId="0" borderId="0" xfId="0" applyFont="1" applyFill="1"/>
    <xf numFmtId="0" fontId="18" fillId="0" borderId="0" xfId="0" applyFont="1"/>
    <xf numFmtId="0" fontId="0" fillId="0" borderId="0" xfId="0" applyFont="1" applyFill="1"/>
    <xf numFmtId="0" fontId="0" fillId="0" borderId="0" xfId="0" applyFont="1"/>
    <xf numFmtId="0" fontId="0" fillId="0" borderId="0" xfId="0" applyFont="1" applyFill="1" applyAlignment="1"/>
    <xf numFmtId="0" fontId="8" fillId="0" borderId="0" xfId="0" applyFont="1" applyFill="1" applyAlignment="1"/>
    <xf numFmtId="0" fontId="8" fillId="0" borderId="0" xfId="0" applyFont="1" applyAlignment="1"/>
    <xf numFmtId="0" fontId="18" fillId="0" borderId="0" xfId="0" applyFont="1" applyFill="1" applyAlignment="1"/>
    <xf numFmtId="0" fontId="1" fillId="3" borderId="0" xfId="0" applyFont="1" applyFill="1" applyAlignment="1"/>
    <xf numFmtId="0" fontId="0" fillId="3" borderId="0" xfId="0" applyFill="1" applyAlignment="1"/>
    <xf numFmtId="0" fontId="3" fillId="0" borderId="1" xfId="0" applyFont="1" applyBorder="1" applyAlignment="1">
      <alignment vertical="center"/>
    </xf>
    <xf numFmtId="0" fontId="2" fillId="0" borderId="6" xfId="0" applyFont="1" applyBorder="1" applyAlignment="1">
      <alignment vertical="center"/>
    </xf>
    <xf numFmtId="0" fontId="1" fillId="0" borderId="0" xfId="0" applyFont="1" applyAlignment="1">
      <alignment horizontal="right"/>
    </xf>
    <xf numFmtId="0" fontId="0" fillId="0" borderId="0" xfId="0" applyAlignment="1"/>
    <xf numFmtId="0" fontId="3" fillId="0" borderId="9" xfId="0" applyFont="1" applyBorder="1" applyAlignment="1">
      <alignment horizontal="center"/>
    </xf>
    <xf numFmtId="0" fontId="0" fillId="0" borderId="9" xfId="0" applyBorder="1" applyAlignment="1">
      <alignment horizontal="center"/>
    </xf>
    <xf numFmtId="0" fontId="1" fillId="0" borderId="0" xfId="0" applyFont="1" applyAlignment="1">
      <alignment horizontal="left" vertical="center" wrapText="1"/>
    </xf>
    <xf numFmtId="0" fontId="0" fillId="0" borderId="0" xfId="0" applyAlignment="1">
      <alignment horizontal="left" vertical="center" wrapText="1"/>
    </xf>
    <xf numFmtId="0" fontId="5" fillId="0" borderId="1" xfId="1" applyFont="1" applyBorder="1" applyAlignment="1">
      <alignment horizontal="left" vertical="center"/>
    </xf>
    <xf numFmtId="0" fontId="5" fillId="0" borderId="6" xfId="1" applyFont="1" applyBorder="1" applyAlignment="1">
      <alignment horizontal="left" vertical="center"/>
    </xf>
    <xf numFmtId="0" fontId="1" fillId="0" borderId="0" xfId="0" applyFont="1" applyAlignment="1">
      <alignment horizontal="right" vertical="center"/>
    </xf>
    <xf numFmtId="0" fontId="0" fillId="0" borderId="0" xfId="0" applyAlignment="1">
      <alignment horizontal="right" vertical="center"/>
    </xf>
    <xf numFmtId="0" fontId="3" fillId="2" borderId="1" xfId="0" applyFont="1" applyFill="1" applyBorder="1" applyAlignment="1">
      <alignment vertical="center" wrapText="1"/>
    </xf>
    <xf numFmtId="0" fontId="0" fillId="0" borderId="0" xfId="0" applyAlignment="1">
      <alignment vertical="center" wrapText="1"/>
    </xf>
    <xf numFmtId="0" fontId="0" fillId="0" borderId="14" xfId="0" applyBorder="1" applyAlignment="1">
      <alignment vertical="center" wrapText="1"/>
    </xf>
    <xf numFmtId="0" fontId="1" fillId="3" borderId="0" xfId="0" applyFont="1" applyFill="1" applyAlignment="1">
      <alignment horizontal="left" vertical="center"/>
    </xf>
    <xf numFmtId="0" fontId="0" fillId="0" borderId="0" xfId="0" applyAlignment="1">
      <alignment vertical="center"/>
    </xf>
    <xf numFmtId="0" fontId="13" fillId="0" borderId="0" xfId="1" applyFont="1" applyAlignment="1"/>
    <xf numFmtId="3" fontId="11" fillId="0" borderId="1" xfId="2" applyNumberFormat="1" applyFont="1" applyFill="1" applyBorder="1" applyAlignment="1">
      <alignment vertical="center"/>
    </xf>
    <xf numFmtId="0" fontId="0" fillId="0" borderId="6" xfId="0" applyBorder="1" applyAlignment="1"/>
    <xf numFmtId="0" fontId="11" fillId="0" borderId="1" xfId="2" applyFont="1" applyFill="1" applyBorder="1" applyAlignment="1">
      <alignment horizontal="center"/>
    </xf>
    <xf numFmtId="0" fontId="0" fillId="0" borderId="1" xfId="0" applyBorder="1" applyAlignment="1">
      <alignment horizontal="center"/>
    </xf>
    <xf numFmtId="0" fontId="11" fillId="0" borderId="0" xfId="2" applyFont="1" applyFill="1" applyBorder="1" applyAlignment="1"/>
  </cellXfs>
  <cellStyles count="7">
    <cellStyle name="Hyperlink" xfId="6" builtinId="8"/>
    <cellStyle name="Normal" xfId="0" builtinId="0"/>
    <cellStyle name="Normal 2" xfId="4"/>
    <cellStyle name="Normal 3" xfId="1"/>
    <cellStyle name="Normal 4" xfId="5"/>
    <cellStyle name="Normal_TABLE2" xfId="3"/>
    <cellStyle name="Normal_TABLE4" xfId="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'Number of SW''s per 100k pop'!$A$44</c:f>
          <c:strCache>
            <c:ptCount val="1"/>
            <c:pt idx="0">
              <c:v>Number of social workers in fieldwork services per 100,000 population in 2008</c:v>
            </c:pt>
          </c:strCache>
        </c:strRef>
      </c:tx>
      <c:layout/>
      <c:overlay val="0"/>
    </c:title>
    <c:autoTitleDeleted val="0"/>
    <c:plotArea>
      <c:layout/>
      <c:barChart>
        <c:barDir val="col"/>
        <c:grouping val="clustered"/>
        <c:varyColors val="0"/>
        <c:ser>
          <c:idx val="0"/>
          <c:order val="0"/>
          <c:tx>
            <c:v>Local Authority</c:v>
          </c:tx>
          <c:invertIfNegative val="0"/>
          <c:cat>
            <c:strRef>
              <c:f>'Number of SW''s per 100k pop'!$E$46:$E$77</c:f>
              <c:strCache>
                <c:ptCount val="32"/>
                <c:pt idx="0">
                  <c:v>East Dunbartonshire</c:v>
                </c:pt>
                <c:pt idx="1">
                  <c:v>Angus</c:v>
                </c:pt>
                <c:pt idx="2">
                  <c:v>Na h-Eileanan Siar</c:v>
                </c:pt>
                <c:pt idx="3">
                  <c:v>North Lanarkshire</c:v>
                </c:pt>
                <c:pt idx="4">
                  <c:v>Fife</c:v>
                </c:pt>
                <c:pt idx="5">
                  <c:v>Argyll &amp; Bute</c:v>
                </c:pt>
                <c:pt idx="6">
                  <c:v>East Renfrewshire</c:v>
                </c:pt>
                <c:pt idx="7">
                  <c:v>Highland</c:v>
                </c:pt>
                <c:pt idx="8">
                  <c:v>Renfrewshire</c:v>
                </c:pt>
                <c:pt idx="9">
                  <c:v>East Lothian</c:v>
                </c:pt>
                <c:pt idx="10">
                  <c:v>Perth &amp; Kinross</c:v>
                </c:pt>
                <c:pt idx="11">
                  <c:v>Clackmannanshire</c:v>
                </c:pt>
                <c:pt idx="12">
                  <c:v>North Ayrshire</c:v>
                </c:pt>
                <c:pt idx="13">
                  <c:v>Aberdeenshire</c:v>
                </c:pt>
                <c:pt idx="14">
                  <c:v>South Lanarkshire</c:v>
                </c:pt>
                <c:pt idx="15">
                  <c:v>Orkney Islands</c:v>
                </c:pt>
                <c:pt idx="16">
                  <c:v>Dumfries &amp; Galloway</c:v>
                </c:pt>
                <c:pt idx="17">
                  <c:v>Shetland Islands</c:v>
                </c:pt>
                <c:pt idx="18">
                  <c:v>Stirling</c:v>
                </c:pt>
                <c:pt idx="19">
                  <c:v>East Ayrshire</c:v>
                </c:pt>
                <c:pt idx="20">
                  <c:v>Falkirk</c:v>
                </c:pt>
                <c:pt idx="21">
                  <c:v>West Lothian</c:v>
                </c:pt>
                <c:pt idx="22">
                  <c:v>Moray</c:v>
                </c:pt>
                <c:pt idx="23">
                  <c:v>South Ayrshire</c:v>
                </c:pt>
                <c:pt idx="24">
                  <c:v>Midlothian</c:v>
                </c:pt>
                <c:pt idx="25">
                  <c:v>Dundee City</c:v>
                </c:pt>
                <c:pt idx="26">
                  <c:v>Inverclyde</c:v>
                </c:pt>
                <c:pt idx="27">
                  <c:v>Glasgow City</c:v>
                </c:pt>
                <c:pt idx="28">
                  <c:v>West Dunbartonshire</c:v>
                </c:pt>
                <c:pt idx="29">
                  <c:v>Edinburgh, City of</c:v>
                </c:pt>
                <c:pt idx="30">
                  <c:v>Aberdeen City</c:v>
                </c:pt>
                <c:pt idx="31">
                  <c:v>Scottish Borders</c:v>
                </c:pt>
              </c:strCache>
            </c:strRef>
          </c:cat>
          <c:val>
            <c:numRef>
              <c:f>'Number of SW''s per 100k pop'!$F$46:$F$77</c:f>
              <c:numCache>
                <c:formatCode>0.0</c:formatCode>
                <c:ptCount val="32"/>
                <c:pt idx="0">
                  <c:v>47.646274061368402</c:v>
                </c:pt>
                <c:pt idx="1">
                  <c:v>63.761027163944448</c:v>
                </c:pt>
                <c:pt idx="2">
                  <c:v>73.313782991202345</c:v>
                </c:pt>
                <c:pt idx="3">
                  <c:v>81.610609379219298</c:v>
                </c:pt>
                <c:pt idx="4">
                  <c:v>85.821413692542706</c:v>
                </c:pt>
                <c:pt idx="5">
                  <c:v>88.977866755644541</c:v>
                </c:pt>
                <c:pt idx="6">
                  <c:v>90.130188049404694</c:v>
                </c:pt>
                <c:pt idx="7">
                  <c:v>90.316327429729498</c:v>
                </c:pt>
                <c:pt idx="8">
                  <c:v>90.361445783132538</c:v>
                </c:pt>
                <c:pt idx="9">
                  <c:v>91.31014671180877</c:v>
                </c:pt>
                <c:pt idx="10">
                  <c:v>92.223852441836101</c:v>
                </c:pt>
                <c:pt idx="11">
                  <c:v>93.768314123852321</c:v>
                </c:pt>
                <c:pt idx="12">
                  <c:v>95.714596475962594</c:v>
                </c:pt>
                <c:pt idx="13">
                  <c:v>98.444336412250863</c:v>
                </c:pt>
                <c:pt idx="14">
                  <c:v>98.933573172298608</c:v>
                </c:pt>
                <c:pt idx="15">
                  <c:v>101.25361620057858</c:v>
                </c:pt>
                <c:pt idx="16">
                  <c:v>101.9800013244156</c:v>
                </c:pt>
                <c:pt idx="17">
                  <c:v>102.31316725978648</c:v>
                </c:pt>
                <c:pt idx="18">
                  <c:v>105.03727128981252</c:v>
                </c:pt>
                <c:pt idx="19">
                  <c:v>106.09425117197138</c:v>
                </c:pt>
                <c:pt idx="20">
                  <c:v>106.98675712701416</c:v>
                </c:pt>
                <c:pt idx="21">
                  <c:v>107.36375306336795</c:v>
                </c:pt>
                <c:pt idx="22">
                  <c:v>116.34169988150383</c:v>
                </c:pt>
                <c:pt idx="23">
                  <c:v>117.2187194742918</c:v>
                </c:pt>
                <c:pt idx="24">
                  <c:v>117.7336276674025</c:v>
                </c:pt>
                <c:pt idx="25">
                  <c:v>125.44181855984476</c:v>
                </c:pt>
                <c:pt idx="26">
                  <c:v>134.14634146341464</c:v>
                </c:pt>
                <c:pt idx="27">
                  <c:v>136.41096841374522</c:v>
                </c:pt>
                <c:pt idx="28">
                  <c:v>138.17304529005372</c:v>
                </c:pt>
                <c:pt idx="29">
                  <c:v>138.70714472651139</c:v>
                </c:pt>
                <c:pt idx="30">
                  <c:v>139.70656947948791</c:v>
                </c:pt>
                <c:pt idx="31">
                  <c:v>140.26111503175724</c:v>
                </c:pt>
              </c:numCache>
            </c:numRef>
          </c:val>
        </c:ser>
        <c:dLbls>
          <c:showLegendKey val="0"/>
          <c:showVal val="0"/>
          <c:showCatName val="0"/>
          <c:showSerName val="0"/>
          <c:showPercent val="0"/>
          <c:showBubbleSize val="0"/>
        </c:dLbls>
        <c:gapWidth val="150"/>
        <c:axId val="38940672"/>
        <c:axId val="38942208"/>
      </c:barChart>
      <c:lineChart>
        <c:grouping val="standard"/>
        <c:varyColors val="0"/>
        <c:ser>
          <c:idx val="1"/>
          <c:order val="1"/>
          <c:tx>
            <c:v>Scotland</c:v>
          </c:tx>
          <c:marker>
            <c:symbol val="none"/>
          </c:marker>
          <c:val>
            <c:numRef>
              <c:f>('Number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pop'!$B$41,'Number of SW''s per 100k pop'!$B$41)</c:f>
              <c:numCache>
                <c:formatCode>#,##0.0</c:formatCode>
                <c:ptCount val="32"/>
                <c:pt idx="0">
                  <c:v>107.6130619462223</c:v>
                </c:pt>
                <c:pt idx="1">
                  <c:v>107.6130619462223</c:v>
                </c:pt>
                <c:pt idx="2">
                  <c:v>107.6130619462223</c:v>
                </c:pt>
                <c:pt idx="3">
                  <c:v>107.6130619462223</c:v>
                </c:pt>
                <c:pt idx="4">
                  <c:v>107.6130619462223</c:v>
                </c:pt>
                <c:pt idx="5">
                  <c:v>107.6130619462223</c:v>
                </c:pt>
                <c:pt idx="6">
                  <c:v>107.6130619462223</c:v>
                </c:pt>
                <c:pt idx="7">
                  <c:v>107.6130619462223</c:v>
                </c:pt>
                <c:pt idx="8">
                  <c:v>107.6130619462223</c:v>
                </c:pt>
                <c:pt idx="9">
                  <c:v>107.6130619462223</c:v>
                </c:pt>
                <c:pt idx="10">
                  <c:v>107.6130619462223</c:v>
                </c:pt>
                <c:pt idx="11">
                  <c:v>107.6130619462223</c:v>
                </c:pt>
                <c:pt idx="12">
                  <c:v>107.6130619462223</c:v>
                </c:pt>
                <c:pt idx="13">
                  <c:v>107.6130619462223</c:v>
                </c:pt>
                <c:pt idx="14">
                  <c:v>107.6130619462223</c:v>
                </c:pt>
                <c:pt idx="15">
                  <c:v>107.6130619462223</c:v>
                </c:pt>
                <c:pt idx="16">
                  <c:v>107.6130619462223</c:v>
                </c:pt>
                <c:pt idx="17">
                  <c:v>107.6130619462223</c:v>
                </c:pt>
                <c:pt idx="18">
                  <c:v>107.6130619462223</c:v>
                </c:pt>
                <c:pt idx="19">
                  <c:v>107.6130619462223</c:v>
                </c:pt>
                <c:pt idx="20">
                  <c:v>107.6130619462223</c:v>
                </c:pt>
                <c:pt idx="21">
                  <c:v>107.6130619462223</c:v>
                </c:pt>
                <c:pt idx="22">
                  <c:v>107.6130619462223</c:v>
                </c:pt>
                <c:pt idx="23">
                  <c:v>107.6130619462223</c:v>
                </c:pt>
                <c:pt idx="24">
                  <c:v>107.6130619462223</c:v>
                </c:pt>
                <c:pt idx="25">
                  <c:v>107.6130619462223</c:v>
                </c:pt>
                <c:pt idx="26">
                  <c:v>107.6130619462223</c:v>
                </c:pt>
                <c:pt idx="27">
                  <c:v>107.6130619462223</c:v>
                </c:pt>
                <c:pt idx="28">
                  <c:v>107.6130619462223</c:v>
                </c:pt>
                <c:pt idx="29">
                  <c:v>107.6130619462223</c:v>
                </c:pt>
                <c:pt idx="30">
                  <c:v>107.6130619462223</c:v>
                </c:pt>
                <c:pt idx="31">
                  <c:v>107.6130619462223</c:v>
                </c:pt>
              </c:numCache>
            </c:numRef>
          </c:val>
          <c:smooth val="0"/>
        </c:ser>
        <c:dLbls>
          <c:showLegendKey val="0"/>
          <c:showVal val="0"/>
          <c:showCatName val="0"/>
          <c:showSerName val="0"/>
          <c:showPercent val="0"/>
          <c:showBubbleSize val="0"/>
        </c:dLbls>
        <c:marker val="1"/>
        <c:smooth val="0"/>
        <c:axId val="38940672"/>
        <c:axId val="38942208"/>
      </c:lineChart>
      <c:catAx>
        <c:axId val="38940672"/>
        <c:scaling>
          <c:orientation val="minMax"/>
        </c:scaling>
        <c:delete val="0"/>
        <c:axPos val="b"/>
        <c:majorTickMark val="out"/>
        <c:minorTickMark val="none"/>
        <c:tickLblPos val="nextTo"/>
        <c:crossAx val="38942208"/>
        <c:crosses val="autoZero"/>
        <c:auto val="1"/>
        <c:lblAlgn val="ctr"/>
        <c:lblOffset val="100"/>
        <c:noMultiLvlLbl val="0"/>
      </c:catAx>
      <c:valAx>
        <c:axId val="38942208"/>
        <c:scaling>
          <c:orientation val="minMax"/>
        </c:scaling>
        <c:delete val="0"/>
        <c:axPos val="l"/>
        <c:majorGridlines/>
        <c:numFmt formatCode="0.0" sourceLinked="1"/>
        <c:majorTickMark val="out"/>
        <c:minorTickMark val="none"/>
        <c:tickLblPos val="nextTo"/>
        <c:crossAx val="38940672"/>
        <c:crosses val="autoZero"/>
        <c:crossBetween val="between"/>
      </c:valAx>
    </c:plotArea>
    <c:legend>
      <c:legendPos val="b"/>
      <c:layout/>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'Number of SW''s per 100k pop'!$A$368</c:f>
          <c:strCache>
            <c:ptCount val="1"/>
            <c:pt idx="0">
              <c:v>Number of social workers in fieldwork services per 100,000 population in 2017</c:v>
            </c:pt>
          </c:strCache>
        </c:strRef>
      </c:tx>
      <c:overlay val="0"/>
    </c:title>
    <c:autoTitleDeleted val="0"/>
    <c:plotArea>
      <c:layout/>
      <c:barChart>
        <c:barDir val="col"/>
        <c:grouping val="clustered"/>
        <c:varyColors val="0"/>
        <c:ser>
          <c:idx val="0"/>
          <c:order val="0"/>
          <c:tx>
            <c:v>Local Authority</c:v>
          </c:tx>
          <c:invertIfNegative val="0"/>
          <c:cat>
            <c:strRef>
              <c:f>'Number of SW''s per 100k pop'!$E$370:$E$401</c:f>
              <c:strCache>
                <c:ptCount val="32"/>
                <c:pt idx="0">
                  <c:v>Highland</c:v>
                </c:pt>
                <c:pt idx="1">
                  <c:v>Na h-Eileanan Siar</c:v>
                </c:pt>
                <c:pt idx="2">
                  <c:v>Angus</c:v>
                </c:pt>
                <c:pt idx="3">
                  <c:v>Stirling</c:v>
                </c:pt>
                <c:pt idx="4">
                  <c:v>Aberdeenshire</c:v>
                </c:pt>
                <c:pt idx="5">
                  <c:v>Perth &amp; Kinross</c:v>
                </c:pt>
                <c:pt idx="6">
                  <c:v>East Renfrewshire</c:v>
                </c:pt>
                <c:pt idx="7">
                  <c:v>East Dunbartonshire</c:v>
                </c:pt>
                <c:pt idx="8">
                  <c:v>Falkirk</c:v>
                </c:pt>
                <c:pt idx="9">
                  <c:v>West Lothian</c:v>
                </c:pt>
                <c:pt idx="10">
                  <c:v>North Lanarkshire</c:v>
                </c:pt>
                <c:pt idx="11">
                  <c:v>South Lanarkshire</c:v>
                </c:pt>
                <c:pt idx="12">
                  <c:v>South Ayrshire</c:v>
                </c:pt>
                <c:pt idx="13">
                  <c:v>Midlothian</c:v>
                </c:pt>
                <c:pt idx="14">
                  <c:v>Dumfries &amp; Galloway</c:v>
                </c:pt>
                <c:pt idx="15">
                  <c:v>Fife</c:v>
                </c:pt>
                <c:pt idx="16">
                  <c:v>East Lothian</c:v>
                </c:pt>
                <c:pt idx="17">
                  <c:v>Argyll &amp; Bute</c:v>
                </c:pt>
                <c:pt idx="18">
                  <c:v>Aberdeen City</c:v>
                </c:pt>
                <c:pt idx="19">
                  <c:v>Scottish Borders</c:v>
                </c:pt>
                <c:pt idx="20">
                  <c:v>Orkney Islands</c:v>
                </c:pt>
                <c:pt idx="21">
                  <c:v>Clackmannanshire</c:v>
                </c:pt>
                <c:pt idx="22">
                  <c:v>Edinburgh, City of</c:v>
                </c:pt>
                <c:pt idx="23">
                  <c:v>Glasgow City</c:v>
                </c:pt>
                <c:pt idx="24">
                  <c:v>North Ayrshire</c:v>
                </c:pt>
                <c:pt idx="25">
                  <c:v>Shetland Islands</c:v>
                </c:pt>
                <c:pt idx="26">
                  <c:v>Moray</c:v>
                </c:pt>
                <c:pt idx="27">
                  <c:v>Dundee City</c:v>
                </c:pt>
                <c:pt idx="28">
                  <c:v>West Dunbartonshire</c:v>
                </c:pt>
                <c:pt idx="29">
                  <c:v>Renfrewshire</c:v>
                </c:pt>
                <c:pt idx="30">
                  <c:v>Inverclyde</c:v>
                </c:pt>
                <c:pt idx="31">
                  <c:v>East Ayrshire</c:v>
                </c:pt>
              </c:strCache>
            </c:strRef>
          </c:cat>
          <c:val>
            <c:numRef>
              <c:f>'Number of SW''s per 100k pop'!$F$370:$F$401</c:f>
              <c:numCache>
                <c:formatCode>0.0</c:formatCode>
                <c:ptCount val="32"/>
                <c:pt idx="0">
                  <c:v>49.749128327238708</c:v>
                </c:pt>
                <c:pt idx="1">
                  <c:v>63.079777365491651</c:v>
                </c:pt>
                <c:pt idx="2">
                  <c:v>74.81940144478844</c:v>
                </c:pt>
                <c:pt idx="3">
                  <c:v>79.78723404255318</c:v>
                </c:pt>
                <c:pt idx="4">
                  <c:v>80.213903743315512</c:v>
                </c:pt>
                <c:pt idx="5">
                  <c:v>82.7266710787558</c:v>
                </c:pt>
                <c:pt idx="6">
                  <c:v>87.589700295483325</c:v>
                </c:pt>
                <c:pt idx="7">
                  <c:v>93.406085267733289</c:v>
                </c:pt>
                <c:pt idx="8">
                  <c:v>96.796352963217387</c:v>
                </c:pt>
                <c:pt idx="9">
                  <c:v>97.071314323534281</c:v>
                </c:pt>
                <c:pt idx="10">
                  <c:v>100.01176609012825</c:v>
                </c:pt>
                <c:pt idx="11">
                  <c:v>100.88946160857404</c:v>
                </c:pt>
                <c:pt idx="12">
                  <c:v>102.94639687610933</c:v>
                </c:pt>
                <c:pt idx="13">
                  <c:v>103.23010323010323</c:v>
                </c:pt>
                <c:pt idx="14">
                  <c:v>105.89812332439678</c:v>
                </c:pt>
                <c:pt idx="15">
                  <c:v>106.88995988260952</c:v>
                </c:pt>
                <c:pt idx="16">
                  <c:v>107.78328882106065</c:v>
                </c:pt>
                <c:pt idx="17">
                  <c:v>109.43439695887569</c:v>
                </c:pt>
                <c:pt idx="18">
                  <c:v>114.94755244755245</c:v>
                </c:pt>
                <c:pt idx="19">
                  <c:v>117.37089201877934</c:v>
                </c:pt>
                <c:pt idx="20">
                  <c:v>118.18181818181819</c:v>
                </c:pt>
                <c:pt idx="21">
                  <c:v>118.5617103984451</c:v>
                </c:pt>
                <c:pt idx="22">
                  <c:v>122.36706221624677</c:v>
                </c:pt>
                <c:pt idx="23">
                  <c:v>122.86238768477666</c:v>
                </c:pt>
                <c:pt idx="24">
                  <c:v>133.29405699977906</c:v>
                </c:pt>
                <c:pt idx="25">
                  <c:v>134.31542461005199</c:v>
                </c:pt>
                <c:pt idx="26">
                  <c:v>143.03612445186886</c:v>
                </c:pt>
                <c:pt idx="27">
                  <c:v>143.23179342344159</c:v>
                </c:pt>
                <c:pt idx="28">
                  <c:v>143.95714763977236</c:v>
                </c:pt>
                <c:pt idx="29">
                  <c:v>144.20629983600068</c:v>
                </c:pt>
                <c:pt idx="30">
                  <c:v>147.28288471305231</c:v>
                </c:pt>
                <c:pt idx="31">
                  <c:v>154.1741840249303</c:v>
                </c:pt>
              </c:numCache>
            </c:numRef>
          </c:val>
        </c:ser>
        <c:dLbls>
          <c:showLegendKey val="0"/>
          <c:showVal val="0"/>
          <c:showCatName val="0"/>
          <c:showSerName val="0"/>
          <c:showPercent val="0"/>
          <c:showBubbleSize val="0"/>
        </c:dLbls>
        <c:gapWidth val="150"/>
        <c:axId val="39428480"/>
        <c:axId val="39430016"/>
      </c:barChart>
      <c:lineChart>
        <c:grouping val="standard"/>
        <c:varyColors val="0"/>
        <c:ser>
          <c:idx val="1"/>
          <c:order val="1"/>
          <c:tx>
            <c:v>Scotland</c:v>
          </c:tx>
          <c:marker>
            <c:symbol val="none"/>
          </c:marker>
          <c:val>
            <c:numRef>
              <c:f>('Number of SW''s per 100k pop'!$K$41,'Number of SW''s per 100k pop'!$K$41,'Number of SW''s per 100k pop'!$K$41,'Number of SW''s per 100k pop'!$K$41,'Number of SW''s per 100k pop'!$K$41,'Number of SW''s per 100k pop'!$K$41,'Number of SW''s per 100k pop'!$K$41,'Number of SW''s per 100k pop'!$K$41,'Number of SW''s per 100k pop'!$K$41,'Number of SW''s per 100k pop'!$K$41,'Number of SW''s per 100k pop'!$K$41,'Number of SW''s per 100k pop'!$K$41,'Number of SW''s per 100k pop'!$K$41,'Number of SW''s per 100k pop'!$K$41,'Number of SW''s per 100k pop'!$K$41,'Number of SW''s per 100k pop'!$K$41,'Number of SW''s per 100k pop'!$K$41,'Number of SW''s per 100k pop'!$K$41,'Number of SW''s per 100k pop'!$K$41,'Number of SW''s per 100k pop'!$K$41,'Number of SW''s per 100k pop'!$K$41,'Number of SW''s per 100k pop'!$K$41,'Number of SW''s per 100k pop'!$K$41,'Number of SW''s per 100k pop'!$K$41,'Number of SW''s per 100k pop'!$K$41,'Number of SW''s per 100k pop'!$K$41,'Number of SW''s per 100k pop'!$K$41,'Number of SW''s per 100k pop'!$K$41,'Number of SW''s per 100k pop'!$K$41,'Number of SW''s per 100k pop'!$K$41,'Number of SW''s per 100k pop'!$K$41,'Number of SW''s per 100k pop'!$K$41)</c:f>
              <c:numCache>
                <c:formatCode>#,##0.0</c:formatCode>
                <c:ptCount val="32"/>
                <c:pt idx="0">
                  <c:v>108.85193924199972</c:v>
                </c:pt>
                <c:pt idx="1">
                  <c:v>108.85193924199972</c:v>
                </c:pt>
                <c:pt idx="2">
                  <c:v>108.85193924199972</c:v>
                </c:pt>
                <c:pt idx="3">
                  <c:v>108.85193924199972</c:v>
                </c:pt>
                <c:pt idx="4">
                  <c:v>108.85193924199972</c:v>
                </c:pt>
                <c:pt idx="5">
                  <c:v>108.85193924199972</c:v>
                </c:pt>
                <c:pt idx="6">
                  <c:v>108.85193924199972</c:v>
                </c:pt>
                <c:pt idx="7">
                  <c:v>108.85193924199972</c:v>
                </c:pt>
                <c:pt idx="8">
                  <c:v>108.85193924199972</c:v>
                </c:pt>
                <c:pt idx="9">
                  <c:v>108.85193924199972</c:v>
                </c:pt>
                <c:pt idx="10">
                  <c:v>108.85193924199972</c:v>
                </c:pt>
                <c:pt idx="11">
                  <c:v>108.85193924199972</c:v>
                </c:pt>
                <c:pt idx="12">
                  <c:v>108.85193924199972</c:v>
                </c:pt>
                <c:pt idx="13">
                  <c:v>108.85193924199972</c:v>
                </c:pt>
                <c:pt idx="14">
                  <c:v>108.85193924199972</c:v>
                </c:pt>
                <c:pt idx="15">
                  <c:v>108.85193924199972</c:v>
                </c:pt>
                <c:pt idx="16">
                  <c:v>108.85193924199972</c:v>
                </c:pt>
                <c:pt idx="17">
                  <c:v>108.85193924199972</c:v>
                </c:pt>
                <c:pt idx="18">
                  <c:v>108.85193924199972</c:v>
                </c:pt>
                <c:pt idx="19">
                  <c:v>108.85193924199972</c:v>
                </c:pt>
                <c:pt idx="20">
                  <c:v>108.85193924199972</c:v>
                </c:pt>
                <c:pt idx="21">
                  <c:v>108.85193924199972</c:v>
                </c:pt>
                <c:pt idx="22">
                  <c:v>108.85193924199972</c:v>
                </c:pt>
                <c:pt idx="23">
                  <c:v>108.85193924199972</c:v>
                </c:pt>
                <c:pt idx="24">
                  <c:v>108.85193924199972</c:v>
                </c:pt>
                <c:pt idx="25">
                  <c:v>108.85193924199972</c:v>
                </c:pt>
                <c:pt idx="26">
                  <c:v>108.85193924199972</c:v>
                </c:pt>
                <c:pt idx="27">
                  <c:v>108.85193924199972</c:v>
                </c:pt>
                <c:pt idx="28">
                  <c:v>108.85193924199972</c:v>
                </c:pt>
                <c:pt idx="29">
                  <c:v>108.85193924199972</c:v>
                </c:pt>
                <c:pt idx="30">
                  <c:v>108.85193924199972</c:v>
                </c:pt>
                <c:pt idx="31">
                  <c:v>108.85193924199972</c:v>
                </c:pt>
              </c:numCache>
            </c:numRef>
          </c:val>
          <c:smooth val="0"/>
        </c:ser>
        <c:dLbls>
          <c:showLegendKey val="0"/>
          <c:showVal val="0"/>
          <c:showCatName val="0"/>
          <c:showSerName val="0"/>
          <c:showPercent val="0"/>
          <c:showBubbleSize val="0"/>
        </c:dLbls>
        <c:marker val="1"/>
        <c:smooth val="0"/>
        <c:axId val="39428480"/>
        <c:axId val="39430016"/>
      </c:lineChart>
      <c:catAx>
        <c:axId val="39428480"/>
        <c:scaling>
          <c:orientation val="minMax"/>
        </c:scaling>
        <c:delete val="0"/>
        <c:axPos val="b"/>
        <c:numFmt formatCode="General" sourceLinked="1"/>
        <c:majorTickMark val="out"/>
        <c:minorTickMark val="none"/>
        <c:tickLblPos val="nextTo"/>
        <c:crossAx val="39430016"/>
        <c:crosses val="autoZero"/>
        <c:auto val="1"/>
        <c:lblAlgn val="ctr"/>
        <c:lblOffset val="100"/>
        <c:noMultiLvlLbl val="0"/>
      </c:catAx>
      <c:valAx>
        <c:axId val="39430016"/>
        <c:scaling>
          <c:orientation val="minMax"/>
        </c:scaling>
        <c:delete val="0"/>
        <c:axPos val="l"/>
        <c:majorGridlines/>
        <c:numFmt formatCode="0.0" sourceLinked="1"/>
        <c:majorTickMark val="out"/>
        <c:minorTickMark val="none"/>
        <c:tickLblPos val="nextTo"/>
        <c:crossAx val="39428480"/>
        <c:crosses val="autoZero"/>
        <c:crossBetween val="between"/>
      </c:valAx>
    </c:plotArea>
    <c:legend>
      <c:legendPos val="b"/>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'SW WTE Rates per 100k pop'!$A$44</c:f>
          <c:strCache>
            <c:ptCount val="1"/>
            <c:pt idx="0">
              <c:v>WTE rates for social workers in fieldwork services per 100,000 population in 2008</c:v>
            </c:pt>
          </c:strCache>
        </c:strRef>
      </c:tx>
      <c:overlay val="0"/>
    </c:title>
    <c:autoTitleDeleted val="0"/>
    <c:plotArea>
      <c:layout/>
      <c:barChart>
        <c:barDir val="col"/>
        <c:grouping val="clustered"/>
        <c:varyColors val="0"/>
        <c:ser>
          <c:idx val="0"/>
          <c:order val="0"/>
          <c:tx>
            <c:v>Local Authority</c:v>
          </c:tx>
          <c:invertIfNegative val="0"/>
          <c:cat>
            <c:strRef>
              <c:f>'SW WTE Rates per 100k pop'!$E$46:$E$77</c:f>
              <c:strCache>
                <c:ptCount val="32"/>
                <c:pt idx="0">
                  <c:v>East Dunbartonshire</c:v>
                </c:pt>
                <c:pt idx="1">
                  <c:v>Angus</c:v>
                </c:pt>
                <c:pt idx="2">
                  <c:v>Na h-Eileanan Siar</c:v>
                </c:pt>
                <c:pt idx="3">
                  <c:v>Clackmannanshire</c:v>
                </c:pt>
                <c:pt idx="4">
                  <c:v>North Lanarkshire</c:v>
                </c:pt>
                <c:pt idx="5">
                  <c:v>Fife</c:v>
                </c:pt>
                <c:pt idx="6">
                  <c:v>Highland</c:v>
                </c:pt>
                <c:pt idx="7">
                  <c:v>Argyll &amp; Bute</c:v>
                </c:pt>
                <c:pt idx="8">
                  <c:v>Renfrewshire</c:v>
                </c:pt>
                <c:pt idx="9">
                  <c:v>East Lothian</c:v>
                </c:pt>
                <c:pt idx="10">
                  <c:v>East Renfrewshire</c:v>
                </c:pt>
                <c:pt idx="11">
                  <c:v>Perth &amp; Kinross</c:v>
                </c:pt>
                <c:pt idx="12">
                  <c:v>Aberdeenshire</c:v>
                </c:pt>
                <c:pt idx="13">
                  <c:v>North Ayrshire</c:v>
                </c:pt>
                <c:pt idx="14">
                  <c:v>Stirling</c:v>
                </c:pt>
                <c:pt idx="15">
                  <c:v>Shetland Islands</c:v>
                </c:pt>
                <c:pt idx="16">
                  <c:v>South Lanarkshire</c:v>
                </c:pt>
                <c:pt idx="17">
                  <c:v>Falkirk</c:v>
                </c:pt>
                <c:pt idx="18">
                  <c:v>Orkney Islands</c:v>
                </c:pt>
                <c:pt idx="19">
                  <c:v>Dumfries &amp; Galloway</c:v>
                </c:pt>
                <c:pt idx="20">
                  <c:v>East Ayrshire</c:v>
                </c:pt>
                <c:pt idx="21">
                  <c:v>West Lothian</c:v>
                </c:pt>
                <c:pt idx="22">
                  <c:v>Moray</c:v>
                </c:pt>
                <c:pt idx="23">
                  <c:v>South Ayrshire</c:v>
                </c:pt>
                <c:pt idx="24">
                  <c:v>Midlothian</c:v>
                </c:pt>
                <c:pt idx="25">
                  <c:v>Aberdeen City</c:v>
                </c:pt>
                <c:pt idx="26">
                  <c:v>Edinburgh, City of</c:v>
                </c:pt>
                <c:pt idx="27">
                  <c:v>Scottish Borders</c:v>
                </c:pt>
                <c:pt idx="28">
                  <c:v>Dundee City</c:v>
                </c:pt>
                <c:pt idx="29">
                  <c:v>Inverclyde</c:v>
                </c:pt>
                <c:pt idx="30">
                  <c:v>Glasgow City</c:v>
                </c:pt>
                <c:pt idx="31">
                  <c:v>West Dunbartonshire</c:v>
                </c:pt>
              </c:strCache>
            </c:strRef>
          </c:cat>
          <c:val>
            <c:numRef>
              <c:f>'SW WTE Rates per 100k pop'!$F$46:$F$77</c:f>
              <c:numCache>
                <c:formatCode>0.0</c:formatCode>
                <c:ptCount val="32"/>
                <c:pt idx="0">
                  <c:v>42.4</c:v>
                </c:pt>
                <c:pt idx="1">
                  <c:v>60.6</c:v>
                </c:pt>
                <c:pt idx="2">
                  <c:v>65.2</c:v>
                </c:pt>
                <c:pt idx="3">
                  <c:v>77.599999999999994</c:v>
                </c:pt>
                <c:pt idx="4">
                  <c:v>77.599999999999994</c:v>
                </c:pt>
                <c:pt idx="5">
                  <c:v>79.2</c:v>
                </c:pt>
                <c:pt idx="6">
                  <c:v>81.599999999999994</c:v>
                </c:pt>
                <c:pt idx="7">
                  <c:v>82.6</c:v>
                </c:pt>
                <c:pt idx="8">
                  <c:v>83.4</c:v>
                </c:pt>
                <c:pt idx="9">
                  <c:v>84.6</c:v>
                </c:pt>
                <c:pt idx="10">
                  <c:v>85.1</c:v>
                </c:pt>
                <c:pt idx="11">
                  <c:v>85.3</c:v>
                </c:pt>
                <c:pt idx="12">
                  <c:v>87.4</c:v>
                </c:pt>
                <c:pt idx="13">
                  <c:v>91.2</c:v>
                </c:pt>
                <c:pt idx="14">
                  <c:v>92.5</c:v>
                </c:pt>
                <c:pt idx="15">
                  <c:v>93.6</c:v>
                </c:pt>
                <c:pt idx="16">
                  <c:v>93.8</c:v>
                </c:pt>
                <c:pt idx="17">
                  <c:v>94.2</c:v>
                </c:pt>
                <c:pt idx="18">
                  <c:v>96.3</c:v>
                </c:pt>
                <c:pt idx="19">
                  <c:v>97</c:v>
                </c:pt>
                <c:pt idx="20">
                  <c:v>99.7</c:v>
                </c:pt>
                <c:pt idx="21">
                  <c:v>100.3</c:v>
                </c:pt>
                <c:pt idx="22">
                  <c:v>101.7</c:v>
                </c:pt>
                <c:pt idx="23">
                  <c:v>107.1</c:v>
                </c:pt>
                <c:pt idx="24">
                  <c:v>109.3</c:v>
                </c:pt>
                <c:pt idx="25">
                  <c:v>109.6</c:v>
                </c:pt>
                <c:pt idx="26">
                  <c:v>115.8</c:v>
                </c:pt>
                <c:pt idx="27">
                  <c:v>116.7</c:v>
                </c:pt>
                <c:pt idx="28">
                  <c:v>121.2</c:v>
                </c:pt>
                <c:pt idx="29">
                  <c:v>126</c:v>
                </c:pt>
                <c:pt idx="30">
                  <c:v>127.2</c:v>
                </c:pt>
                <c:pt idx="31">
                  <c:v>129.69999999999999</c:v>
                </c:pt>
              </c:numCache>
            </c:numRef>
          </c:val>
        </c:ser>
        <c:dLbls>
          <c:showLegendKey val="0"/>
          <c:showVal val="0"/>
          <c:showCatName val="0"/>
          <c:showSerName val="0"/>
          <c:showPercent val="0"/>
          <c:showBubbleSize val="0"/>
        </c:dLbls>
        <c:gapWidth val="150"/>
        <c:axId val="113400832"/>
        <c:axId val="113402624"/>
      </c:barChart>
      <c:lineChart>
        <c:grouping val="standard"/>
        <c:varyColors val="0"/>
        <c:ser>
          <c:idx val="1"/>
          <c:order val="1"/>
          <c:tx>
            <c:v>Scotland</c:v>
          </c:tx>
          <c:marker>
            <c:symbol val="none"/>
          </c:marker>
          <c:val>
            <c:numRef>
              <c:f>('SW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pop'!$B$41,'SW WTE Rates per 100k pop'!$B$41)</c:f>
              <c:numCache>
                <c:formatCode>#,##0.0</c:formatCode>
                <c:ptCount val="32"/>
                <c:pt idx="0">
                  <c:v>97.486401814372712</c:v>
                </c:pt>
                <c:pt idx="1">
                  <c:v>97.486401814372712</c:v>
                </c:pt>
                <c:pt idx="2">
                  <c:v>97.486401814372712</c:v>
                </c:pt>
                <c:pt idx="3">
                  <c:v>97.486401814372712</c:v>
                </c:pt>
                <c:pt idx="4">
                  <c:v>97.486401814372712</c:v>
                </c:pt>
                <c:pt idx="5">
                  <c:v>97.486401814372712</c:v>
                </c:pt>
                <c:pt idx="6">
                  <c:v>97.486401814372712</c:v>
                </c:pt>
                <c:pt idx="7">
                  <c:v>97.486401814372712</c:v>
                </c:pt>
                <c:pt idx="8">
                  <c:v>97.486401814372712</c:v>
                </c:pt>
                <c:pt idx="9">
                  <c:v>97.486401814372712</c:v>
                </c:pt>
                <c:pt idx="10">
                  <c:v>97.486401814372712</c:v>
                </c:pt>
                <c:pt idx="11">
                  <c:v>97.486401814372712</c:v>
                </c:pt>
                <c:pt idx="12">
                  <c:v>97.486401814372712</c:v>
                </c:pt>
                <c:pt idx="13">
                  <c:v>97.486401814372712</c:v>
                </c:pt>
                <c:pt idx="14">
                  <c:v>97.486401814372712</c:v>
                </c:pt>
                <c:pt idx="15">
                  <c:v>97.486401814372712</c:v>
                </c:pt>
                <c:pt idx="16">
                  <c:v>97.486401814372712</c:v>
                </c:pt>
                <c:pt idx="17">
                  <c:v>97.486401814372712</c:v>
                </c:pt>
                <c:pt idx="18">
                  <c:v>97.486401814372712</c:v>
                </c:pt>
                <c:pt idx="19">
                  <c:v>97.486401814372712</c:v>
                </c:pt>
                <c:pt idx="20">
                  <c:v>97.486401814372712</c:v>
                </c:pt>
                <c:pt idx="21">
                  <c:v>97.486401814372712</c:v>
                </c:pt>
                <c:pt idx="22">
                  <c:v>97.486401814372712</c:v>
                </c:pt>
                <c:pt idx="23">
                  <c:v>97.486401814372712</c:v>
                </c:pt>
                <c:pt idx="24">
                  <c:v>97.486401814372712</c:v>
                </c:pt>
                <c:pt idx="25">
                  <c:v>97.486401814372712</c:v>
                </c:pt>
                <c:pt idx="26">
                  <c:v>97.486401814372712</c:v>
                </c:pt>
                <c:pt idx="27">
                  <c:v>97.486401814372712</c:v>
                </c:pt>
                <c:pt idx="28">
                  <c:v>97.486401814372712</c:v>
                </c:pt>
                <c:pt idx="29">
                  <c:v>97.486401814372712</c:v>
                </c:pt>
                <c:pt idx="30">
                  <c:v>97.486401814372712</c:v>
                </c:pt>
                <c:pt idx="31">
                  <c:v>97.486401814372712</c:v>
                </c:pt>
              </c:numCache>
            </c:numRef>
          </c:val>
          <c:smooth val="0"/>
        </c:ser>
        <c:dLbls>
          <c:showLegendKey val="0"/>
          <c:showVal val="0"/>
          <c:showCatName val="0"/>
          <c:showSerName val="0"/>
          <c:showPercent val="0"/>
          <c:showBubbleSize val="0"/>
        </c:dLbls>
        <c:marker val="1"/>
        <c:smooth val="0"/>
        <c:axId val="113400832"/>
        <c:axId val="113402624"/>
      </c:lineChart>
      <c:catAx>
        <c:axId val="113400832"/>
        <c:scaling>
          <c:orientation val="minMax"/>
        </c:scaling>
        <c:delete val="0"/>
        <c:axPos val="b"/>
        <c:majorTickMark val="out"/>
        <c:minorTickMark val="none"/>
        <c:tickLblPos val="nextTo"/>
        <c:crossAx val="113402624"/>
        <c:crosses val="autoZero"/>
        <c:auto val="1"/>
        <c:lblAlgn val="ctr"/>
        <c:lblOffset val="100"/>
        <c:noMultiLvlLbl val="0"/>
      </c:catAx>
      <c:valAx>
        <c:axId val="113402624"/>
        <c:scaling>
          <c:orientation val="minMax"/>
        </c:scaling>
        <c:delete val="0"/>
        <c:axPos val="l"/>
        <c:majorGridlines/>
        <c:numFmt formatCode="0.0" sourceLinked="1"/>
        <c:majorTickMark val="out"/>
        <c:minorTickMark val="none"/>
        <c:tickLblPos val="nextTo"/>
        <c:crossAx val="113400832"/>
        <c:crosses val="autoZero"/>
        <c:crossBetween val="between"/>
      </c:valAx>
    </c:plotArea>
    <c:legend>
      <c:legendPos val="b"/>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'SW WTE Rates per 100k pop'!$A$80</c:f>
          <c:strCache>
            <c:ptCount val="1"/>
            <c:pt idx="0">
              <c:v>WTE rates for social workers in fieldwork services per 100,000 population in 2009</c:v>
            </c:pt>
          </c:strCache>
        </c:strRef>
      </c:tx>
      <c:overlay val="0"/>
    </c:title>
    <c:autoTitleDeleted val="0"/>
    <c:plotArea>
      <c:layout/>
      <c:barChart>
        <c:barDir val="col"/>
        <c:grouping val="clustered"/>
        <c:varyColors val="0"/>
        <c:ser>
          <c:idx val="0"/>
          <c:order val="0"/>
          <c:tx>
            <c:v>Local Authority</c:v>
          </c:tx>
          <c:invertIfNegative val="0"/>
          <c:cat>
            <c:strRef>
              <c:f>'SW WTE Rates per 100k pop'!$E$82:$E$113</c:f>
              <c:strCache>
                <c:ptCount val="32"/>
                <c:pt idx="0">
                  <c:v>East Dunbartonshire</c:v>
                </c:pt>
                <c:pt idx="1">
                  <c:v>Angus</c:v>
                </c:pt>
                <c:pt idx="2">
                  <c:v>Clackmannanshire</c:v>
                </c:pt>
                <c:pt idx="3">
                  <c:v>Na h-Eileanan Siar</c:v>
                </c:pt>
                <c:pt idx="4">
                  <c:v>East Lothian</c:v>
                </c:pt>
                <c:pt idx="5">
                  <c:v>Fife</c:v>
                </c:pt>
                <c:pt idx="6">
                  <c:v>Argyll &amp; Bute</c:v>
                </c:pt>
                <c:pt idx="7">
                  <c:v>Highland</c:v>
                </c:pt>
                <c:pt idx="8">
                  <c:v>North Lanarkshire</c:v>
                </c:pt>
                <c:pt idx="9">
                  <c:v>East Renfrewshire</c:v>
                </c:pt>
                <c:pt idx="10">
                  <c:v>South Lanarkshire</c:v>
                </c:pt>
                <c:pt idx="11">
                  <c:v>Aberdeenshire</c:v>
                </c:pt>
                <c:pt idx="12">
                  <c:v>Falkirk</c:v>
                </c:pt>
                <c:pt idx="13">
                  <c:v>Orkney Islands</c:v>
                </c:pt>
                <c:pt idx="14">
                  <c:v>Renfrewshire</c:v>
                </c:pt>
                <c:pt idx="15">
                  <c:v>Scottish Borders</c:v>
                </c:pt>
                <c:pt idx="16">
                  <c:v>Perth &amp; Kinross</c:v>
                </c:pt>
                <c:pt idx="17">
                  <c:v>North Ayrshire</c:v>
                </c:pt>
                <c:pt idx="18">
                  <c:v>West Lothian</c:v>
                </c:pt>
                <c:pt idx="19">
                  <c:v>Shetland Islands</c:v>
                </c:pt>
                <c:pt idx="20">
                  <c:v>East Ayrshire</c:v>
                </c:pt>
                <c:pt idx="21">
                  <c:v>Stirling</c:v>
                </c:pt>
                <c:pt idx="22">
                  <c:v>South Ayrshire</c:v>
                </c:pt>
                <c:pt idx="23">
                  <c:v>Edinburgh, City of</c:v>
                </c:pt>
                <c:pt idx="24">
                  <c:v>Dumfries &amp; Galloway</c:v>
                </c:pt>
                <c:pt idx="25">
                  <c:v>Midlothian</c:v>
                </c:pt>
                <c:pt idx="26">
                  <c:v>Aberdeen City</c:v>
                </c:pt>
                <c:pt idx="27">
                  <c:v>Moray</c:v>
                </c:pt>
                <c:pt idx="28">
                  <c:v>West Dunbartonshire</c:v>
                </c:pt>
                <c:pt idx="29">
                  <c:v>Dundee City</c:v>
                </c:pt>
                <c:pt idx="30">
                  <c:v>Inverclyde</c:v>
                </c:pt>
                <c:pt idx="31">
                  <c:v>Glasgow City</c:v>
                </c:pt>
              </c:strCache>
            </c:strRef>
          </c:cat>
          <c:val>
            <c:numRef>
              <c:f>'SW WTE Rates per 100k pop'!$F$82:$F$113</c:f>
              <c:numCache>
                <c:formatCode>0.0</c:formatCode>
                <c:ptCount val="32"/>
                <c:pt idx="0">
                  <c:v>41.2</c:v>
                </c:pt>
                <c:pt idx="1">
                  <c:v>70.7</c:v>
                </c:pt>
                <c:pt idx="2">
                  <c:v>73.5</c:v>
                </c:pt>
                <c:pt idx="3">
                  <c:v>73.7</c:v>
                </c:pt>
                <c:pt idx="4">
                  <c:v>75</c:v>
                </c:pt>
                <c:pt idx="5">
                  <c:v>81.8</c:v>
                </c:pt>
                <c:pt idx="6">
                  <c:v>83.3</c:v>
                </c:pt>
                <c:pt idx="7">
                  <c:v>87.4</c:v>
                </c:pt>
                <c:pt idx="8">
                  <c:v>88.5</c:v>
                </c:pt>
                <c:pt idx="9">
                  <c:v>90.2</c:v>
                </c:pt>
                <c:pt idx="10">
                  <c:v>90.4</c:v>
                </c:pt>
                <c:pt idx="11">
                  <c:v>90.6</c:v>
                </c:pt>
                <c:pt idx="12">
                  <c:v>91</c:v>
                </c:pt>
                <c:pt idx="13">
                  <c:v>91.7</c:v>
                </c:pt>
                <c:pt idx="14">
                  <c:v>92.3</c:v>
                </c:pt>
                <c:pt idx="15">
                  <c:v>95.3</c:v>
                </c:pt>
                <c:pt idx="16">
                  <c:v>95.6</c:v>
                </c:pt>
                <c:pt idx="17">
                  <c:v>96.4</c:v>
                </c:pt>
                <c:pt idx="18">
                  <c:v>99.5</c:v>
                </c:pt>
                <c:pt idx="19">
                  <c:v>102</c:v>
                </c:pt>
                <c:pt idx="20">
                  <c:v>104.3</c:v>
                </c:pt>
                <c:pt idx="21">
                  <c:v>104.6</c:v>
                </c:pt>
                <c:pt idx="22">
                  <c:v>105.6</c:v>
                </c:pt>
                <c:pt idx="23">
                  <c:v>106.2</c:v>
                </c:pt>
                <c:pt idx="24">
                  <c:v>107.4</c:v>
                </c:pt>
                <c:pt idx="25">
                  <c:v>107.7</c:v>
                </c:pt>
                <c:pt idx="26">
                  <c:v>109.9</c:v>
                </c:pt>
                <c:pt idx="27">
                  <c:v>110.8</c:v>
                </c:pt>
                <c:pt idx="28">
                  <c:v>124.4</c:v>
                </c:pt>
                <c:pt idx="29">
                  <c:v>127.8</c:v>
                </c:pt>
                <c:pt idx="30">
                  <c:v>128.9</c:v>
                </c:pt>
                <c:pt idx="31">
                  <c:v>137.9</c:v>
                </c:pt>
              </c:numCache>
            </c:numRef>
          </c:val>
        </c:ser>
        <c:dLbls>
          <c:showLegendKey val="0"/>
          <c:showVal val="0"/>
          <c:showCatName val="0"/>
          <c:showSerName val="0"/>
          <c:showPercent val="0"/>
          <c:showBubbleSize val="0"/>
        </c:dLbls>
        <c:gapWidth val="150"/>
        <c:axId val="113412352"/>
        <c:axId val="113422336"/>
      </c:barChart>
      <c:lineChart>
        <c:grouping val="standard"/>
        <c:varyColors val="0"/>
        <c:ser>
          <c:idx val="1"/>
          <c:order val="1"/>
          <c:tx>
            <c:v>Scotland</c:v>
          </c:tx>
          <c:marker>
            <c:symbol val="none"/>
          </c:marker>
          <c:val>
            <c:numRef>
              <c:f>('SW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pop'!$C$41,'SW WTE Rates per 100k pop'!$C$41)</c:f>
              <c:numCache>
                <c:formatCode>#,##0.0</c:formatCode>
                <c:ptCount val="32"/>
                <c:pt idx="0">
                  <c:v>100.05409124792133</c:v>
                </c:pt>
                <c:pt idx="1">
                  <c:v>100.05409124792133</c:v>
                </c:pt>
                <c:pt idx="2">
                  <c:v>100.05409124792133</c:v>
                </c:pt>
                <c:pt idx="3">
                  <c:v>100.05409124792133</c:v>
                </c:pt>
                <c:pt idx="4">
                  <c:v>100.05409124792133</c:v>
                </c:pt>
                <c:pt idx="5">
                  <c:v>100.05409124792133</c:v>
                </c:pt>
                <c:pt idx="6">
                  <c:v>100.05409124792133</c:v>
                </c:pt>
                <c:pt idx="7">
                  <c:v>100.05409124792133</c:v>
                </c:pt>
                <c:pt idx="8">
                  <c:v>100.05409124792133</c:v>
                </c:pt>
                <c:pt idx="9">
                  <c:v>100.05409124792133</c:v>
                </c:pt>
                <c:pt idx="10">
                  <c:v>100.05409124792133</c:v>
                </c:pt>
                <c:pt idx="11">
                  <c:v>100.05409124792133</c:v>
                </c:pt>
                <c:pt idx="12">
                  <c:v>100.05409124792133</c:v>
                </c:pt>
                <c:pt idx="13">
                  <c:v>100.05409124792133</c:v>
                </c:pt>
                <c:pt idx="14">
                  <c:v>100.05409124792133</c:v>
                </c:pt>
                <c:pt idx="15">
                  <c:v>100.05409124792133</c:v>
                </c:pt>
                <c:pt idx="16">
                  <c:v>100.05409124792133</c:v>
                </c:pt>
                <c:pt idx="17">
                  <c:v>100.05409124792133</c:v>
                </c:pt>
                <c:pt idx="18">
                  <c:v>100.05409124792133</c:v>
                </c:pt>
                <c:pt idx="19">
                  <c:v>100.05409124792133</c:v>
                </c:pt>
                <c:pt idx="20">
                  <c:v>100.05409124792133</c:v>
                </c:pt>
                <c:pt idx="21">
                  <c:v>100.05409124792133</c:v>
                </c:pt>
                <c:pt idx="22">
                  <c:v>100.05409124792133</c:v>
                </c:pt>
                <c:pt idx="23">
                  <c:v>100.05409124792133</c:v>
                </c:pt>
                <c:pt idx="24">
                  <c:v>100.05409124792133</c:v>
                </c:pt>
                <c:pt idx="25">
                  <c:v>100.05409124792133</c:v>
                </c:pt>
                <c:pt idx="26">
                  <c:v>100.05409124792133</c:v>
                </c:pt>
                <c:pt idx="27">
                  <c:v>100.05409124792133</c:v>
                </c:pt>
                <c:pt idx="28">
                  <c:v>100.05409124792133</c:v>
                </c:pt>
                <c:pt idx="29">
                  <c:v>100.05409124792133</c:v>
                </c:pt>
                <c:pt idx="30">
                  <c:v>100.05409124792133</c:v>
                </c:pt>
                <c:pt idx="31">
                  <c:v>100.05409124792133</c:v>
                </c:pt>
              </c:numCache>
            </c:numRef>
          </c:val>
          <c:smooth val="0"/>
        </c:ser>
        <c:dLbls>
          <c:showLegendKey val="0"/>
          <c:showVal val="0"/>
          <c:showCatName val="0"/>
          <c:showSerName val="0"/>
          <c:showPercent val="0"/>
          <c:showBubbleSize val="0"/>
        </c:dLbls>
        <c:marker val="1"/>
        <c:smooth val="0"/>
        <c:axId val="113412352"/>
        <c:axId val="113422336"/>
      </c:lineChart>
      <c:catAx>
        <c:axId val="113412352"/>
        <c:scaling>
          <c:orientation val="minMax"/>
        </c:scaling>
        <c:delete val="0"/>
        <c:axPos val="b"/>
        <c:majorTickMark val="out"/>
        <c:minorTickMark val="none"/>
        <c:tickLblPos val="nextTo"/>
        <c:crossAx val="113422336"/>
        <c:crosses val="autoZero"/>
        <c:auto val="1"/>
        <c:lblAlgn val="ctr"/>
        <c:lblOffset val="100"/>
        <c:noMultiLvlLbl val="0"/>
      </c:catAx>
      <c:valAx>
        <c:axId val="113422336"/>
        <c:scaling>
          <c:orientation val="minMax"/>
        </c:scaling>
        <c:delete val="0"/>
        <c:axPos val="l"/>
        <c:majorGridlines/>
        <c:numFmt formatCode="0.0" sourceLinked="1"/>
        <c:majorTickMark val="out"/>
        <c:minorTickMark val="none"/>
        <c:tickLblPos val="nextTo"/>
        <c:crossAx val="113412352"/>
        <c:crosses val="autoZero"/>
        <c:crossBetween val="between"/>
      </c:valAx>
    </c:plotArea>
    <c:legend>
      <c:legendPos val="b"/>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'SW WTE Rates per 100k pop'!$A$116</c:f>
          <c:strCache>
            <c:ptCount val="1"/>
            <c:pt idx="0">
              <c:v>WTE rates for social workers in fieldwork services per 100,000 population in 2010</c:v>
            </c:pt>
          </c:strCache>
        </c:strRef>
      </c:tx>
      <c:overlay val="0"/>
    </c:title>
    <c:autoTitleDeleted val="0"/>
    <c:plotArea>
      <c:layout/>
      <c:barChart>
        <c:barDir val="col"/>
        <c:grouping val="clustered"/>
        <c:varyColors val="0"/>
        <c:ser>
          <c:idx val="0"/>
          <c:order val="0"/>
          <c:tx>
            <c:v>Local Authority</c:v>
          </c:tx>
          <c:invertIfNegative val="0"/>
          <c:cat>
            <c:strRef>
              <c:f>'SW WTE Rates per 100k pop'!$E$118:$E$149</c:f>
              <c:strCache>
                <c:ptCount val="32"/>
                <c:pt idx="0">
                  <c:v>East Dunbartonshire</c:v>
                </c:pt>
                <c:pt idx="1">
                  <c:v>Angus</c:v>
                </c:pt>
                <c:pt idx="2">
                  <c:v>Na h-Eileanan Siar</c:v>
                </c:pt>
                <c:pt idx="3">
                  <c:v>Fife</c:v>
                </c:pt>
                <c:pt idx="4">
                  <c:v>East Lothian</c:v>
                </c:pt>
                <c:pt idx="5">
                  <c:v>East Ayrshire</c:v>
                </c:pt>
                <c:pt idx="6">
                  <c:v>Clackmannanshire</c:v>
                </c:pt>
                <c:pt idx="7">
                  <c:v>Perth &amp; Kinross</c:v>
                </c:pt>
                <c:pt idx="8">
                  <c:v>Argyll &amp; Bute</c:v>
                </c:pt>
                <c:pt idx="9">
                  <c:v>Highland</c:v>
                </c:pt>
                <c:pt idx="10">
                  <c:v>Stirling</c:v>
                </c:pt>
                <c:pt idx="11">
                  <c:v>South Lanarkshire</c:v>
                </c:pt>
                <c:pt idx="12">
                  <c:v>Aberdeenshire</c:v>
                </c:pt>
                <c:pt idx="13">
                  <c:v>Orkney Islands</c:v>
                </c:pt>
                <c:pt idx="14">
                  <c:v>North Ayrshire</c:v>
                </c:pt>
                <c:pt idx="15">
                  <c:v>Renfrewshire</c:v>
                </c:pt>
                <c:pt idx="16">
                  <c:v>Falkirk</c:v>
                </c:pt>
                <c:pt idx="17">
                  <c:v>North Lanarkshire</c:v>
                </c:pt>
                <c:pt idx="18">
                  <c:v>East Renfrewshire</c:v>
                </c:pt>
                <c:pt idx="19">
                  <c:v>Midlothian</c:v>
                </c:pt>
                <c:pt idx="20">
                  <c:v>West Lothian</c:v>
                </c:pt>
                <c:pt idx="21">
                  <c:v>South Ayrshire</c:v>
                </c:pt>
                <c:pt idx="22">
                  <c:v>Scottish Borders</c:v>
                </c:pt>
                <c:pt idx="23">
                  <c:v>Shetland Islands</c:v>
                </c:pt>
                <c:pt idx="24">
                  <c:v>Edinburgh, City of</c:v>
                </c:pt>
                <c:pt idx="25">
                  <c:v>Aberdeen City</c:v>
                </c:pt>
                <c:pt idx="26">
                  <c:v>Dumfries &amp; Galloway</c:v>
                </c:pt>
                <c:pt idx="27">
                  <c:v>Moray</c:v>
                </c:pt>
                <c:pt idx="28">
                  <c:v>West Dunbartonshire</c:v>
                </c:pt>
                <c:pt idx="29">
                  <c:v>Dundee City</c:v>
                </c:pt>
                <c:pt idx="30">
                  <c:v>Inverclyde</c:v>
                </c:pt>
                <c:pt idx="31">
                  <c:v>Glasgow City</c:v>
                </c:pt>
              </c:strCache>
            </c:strRef>
          </c:cat>
          <c:val>
            <c:numRef>
              <c:f>'SW WTE Rates per 100k pop'!$F$118:$F$149</c:f>
              <c:numCache>
                <c:formatCode>0.0</c:formatCode>
                <c:ptCount val="32"/>
                <c:pt idx="0">
                  <c:v>46.8</c:v>
                </c:pt>
                <c:pt idx="1">
                  <c:v>64</c:v>
                </c:pt>
                <c:pt idx="2">
                  <c:v>71</c:v>
                </c:pt>
                <c:pt idx="3">
                  <c:v>78.2</c:v>
                </c:pt>
                <c:pt idx="4">
                  <c:v>80</c:v>
                </c:pt>
                <c:pt idx="5">
                  <c:v>80.7</c:v>
                </c:pt>
                <c:pt idx="6">
                  <c:v>82.4</c:v>
                </c:pt>
                <c:pt idx="7">
                  <c:v>85.5</c:v>
                </c:pt>
                <c:pt idx="8">
                  <c:v>86.3</c:v>
                </c:pt>
                <c:pt idx="9">
                  <c:v>86.6</c:v>
                </c:pt>
                <c:pt idx="10">
                  <c:v>87.9</c:v>
                </c:pt>
                <c:pt idx="11">
                  <c:v>88.4</c:v>
                </c:pt>
                <c:pt idx="12">
                  <c:v>89.9</c:v>
                </c:pt>
                <c:pt idx="13">
                  <c:v>90.5</c:v>
                </c:pt>
                <c:pt idx="14">
                  <c:v>90.6</c:v>
                </c:pt>
                <c:pt idx="15">
                  <c:v>91</c:v>
                </c:pt>
                <c:pt idx="16">
                  <c:v>91.5</c:v>
                </c:pt>
                <c:pt idx="17">
                  <c:v>93.6</c:v>
                </c:pt>
                <c:pt idx="18">
                  <c:v>97.6</c:v>
                </c:pt>
                <c:pt idx="19">
                  <c:v>103</c:v>
                </c:pt>
                <c:pt idx="20">
                  <c:v>103.4</c:v>
                </c:pt>
                <c:pt idx="21">
                  <c:v>104.4</c:v>
                </c:pt>
                <c:pt idx="22">
                  <c:v>104.5</c:v>
                </c:pt>
                <c:pt idx="23">
                  <c:v>105.2</c:v>
                </c:pt>
                <c:pt idx="24">
                  <c:v>108.3</c:v>
                </c:pt>
                <c:pt idx="25">
                  <c:v>109.5</c:v>
                </c:pt>
                <c:pt idx="26">
                  <c:v>111.8</c:v>
                </c:pt>
                <c:pt idx="27">
                  <c:v>114.1</c:v>
                </c:pt>
                <c:pt idx="28">
                  <c:v>119</c:v>
                </c:pt>
                <c:pt idx="29">
                  <c:v>129.1</c:v>
                </c:pt>
                <c:pt idx="30">
                  <c:v>130</c:v>
                </c:pt>
                <c:pt idx="31">
                  <c:v>131.6</c:v>
                </c:pt>
              </c:numCache>
            </c:numRef>
          </c:val>
        </c:ser>
        <c:dLbls>
          <c:showLegendKey val="0"/>
          <c:showVal val="0"/>
          <c:showCatName val="0"/>
          <c:showSerName val="0"/>
          <c:showPercent val="0"/>
          <c:showBubbleSize val="0"/>
        </c:dLbls>
        <c:gapWidth val="150"/>
        <c:axId val="42161664"/>
        <c:axId val="42163200"/>
      </c:barChart>
      <c:lineChart>
        <c:grouping val="standard"/>
        <c:varyColors val="0"/>
        <c:ser>
          <c:idx val="1"/>
          <c:order val="1"/>
          <c:tx>
            <c:v>Scotland</c:v>
          </c:tx>
          <c:marker>
            <c:symbol val="none"/>
          </c:marker>
          <c:val>
            <c:numRef>
              <c:f>('SW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pop'!$D$41,'SW WTE Rates per 100k pop'!$D$41)</c:f>
              <c:numCache>
                <c:formatCode>#,##0.0</c:formatCode>
                <c:ptCount val="32"/>
                <c:pt idx="0">
                  <c:v>98.831857398046424</c:v>
                </c:pt>
                <c:pt idx="1">
                  <c:v>98.831857398046424</c:v>
                </c:pt>
                <c:pt idx="2">
                  <c:v>98.831857398046424</c:v>
                </c:pt>
                <c:pt idx="3">
                  <c:v>98.831857398046424</c:v>
                </c:pt>
                <c:pt idx="4">
                  <c:v>98.831857398046424</c:v>
                </c:pt>
                <c:pt idx="5">
                  <c:v>98.831857398046424</c:v>
                </c:pt>
                <c:pt idx="6">
                  <c:v>98.831857398046424</c:v>
                </c:pt>
                <c:pt idx="7">
                  <c:v>98.831857398046424</c:v>
                </c:pt>
                <c:pt idx="8">
                  <c:v>98.831857398046424</c:v>
                </c:pt>
                <c:pt idx="9">
                  <c:v>98.831857398046424</c:v>
                </c:pt>
                <c:pt idx="10">
                  <c:v>98.831857398046424</c:v>
                </c:pt>
                <c:pt idx="11">
                  <c:v>98.831857398046424</c:v>
                </c:pt>
                <c:pt idx="12">
                  <c:v>98.831857398046424</c:v>
                </c:pt>
                <c:pt idx="13">
                  <c:v>98.831857398046424</c:v>
                </c:pt>
                <c:pt idx="14">
                  <c:v>98.831857398046424</c:v>
                </c:pt>
                <c:pt idx="15">
                  <c:v>98.831857398046424</c:v>
                </c:pt>
                <c:pt idx="16">
                  <c:v>98.831857398046424</c:v>
                </c:pt>
                <c:pt idx="17">
                  <c:v>98.831857398046424</c:v>
                </c:pt>
                <c:pt idx="18">
                  <c:v>98.831857398046424</c:v>
                </c:pt>
                <c:pt idx="19">
                  <c:v>98.831857398046424</c:v>
                </c:pt>
                <c:pt idx="20">
                  <c:v>98.831857398046424</c:v>
                </c:pt>
                <c:pt idx="21">
                  <c:v>98.831857398046424</c:v>
                </c:pt>
                <c:pt idx="22">
                  <c:v>98.831857398046424</c:v>
                </c:pt>
                <c:pt idx="23">
                  <c:v>98.831857398046424</c:v>
                </c:pt>
                <c:pt idx="24">
                  <c:v>98.831857398046424</c:v>
                </c:pt>
                <c:pt idx="25">
                  <c:v>98.831857398046424</c:v>
                </c:pt>
                <c:pt idx="26">
                  <c:v>98.831857398046424</c:v>
                </c:pt>
                <c:pt idx="27">
                  <c:v>98.831857398046424</c:v>
                </c:pt>
                <c:pt idx="28">
                  <c:v>98.831857398046424</c:v>
                </c:pt>
                <c:pt idx="29">
                  <c:v>98.831857398046424</c:v>
                </c:pt>
                <c:pt idx="30">
                  <c:v>98.831857398046424</c:v>
                </c:pt>
                <c:pt idx="31">
                  <c:v>98.831857398046424</c:v>
                </c:pt>
              </c:numCache>
            </c:numRef>
          </c:val>
          <c:smooth val="0"/>
        </c:ser>
        <c:dLbls>
          <c:showLegendKey val="0"/>
          <c:showVal val="0"/>
          <c:showCatName val="0"/>
          <c:showSerName val="0"/>
          <c:showPercent val="0"/>
          <c:showBubbleSize val="0"/>
        </c:dLbls>
        <c:marker val="1"/>
        <c:smooth val="0"/>
        <c:axId val="42161664"/>
        <c:axId val="42163200"/>
      </c:lineChart>
      <c:catAx>
        <c:axId val="42161664"/>
        <c:scaling>
          <c:orientation val="minMax"/>
        </c:scaling>
        <c:delete val="0"/>
        <c:axPos val="b"/>
        <c:majorTickMark val="out"/>
        <c:minorTickMark val="none"/>
        <c:tickLblPos val="nextTo"/>
        <c:crossAx val="42163200"/>
        <c:crosses val="autoZero"/>
        <c:auto val="1"/>
        <c:lblAlgn val="ctr"/>
        <c:lblOffset val="100"/>
        <c:noMultiLvlLbl val="0"/>
      </c:catAx>
      <c:valAx>
        <c:axId val="42163200"/>
        <c:scaling>
          <c:orientation val="minMax"/>
        </c:scaling>
        <c:delete val="0"/>
        <c:axPos val="l"/>
        <c:majorGridlines/>
        <c:numFmt formatCode="0.0" sourceLinked="1"/>
        <c:majorTickMark val="out"/>
        <c:minorTickMark val="none"/>
        <c:tickLblPos val="nextTo"/>
        <c:crossAx val="42161664"/>
        <c:crosses val="autoZero"/>
        <c:crossBetween val="between"/>
      </c:valAx>
    </c:plotArea>
    <c:legend>
      <c:legendPos val="b"/>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'SW WTE Rates per 100k pop'!$A$152</c:f>
          <c:strCache>
            <c:ptCount val="1"/>
            <c:pt idx="0">
              <c:v>WTE rates for social workers in fieldwork services per 100,000 population in 2011</c:v>
            </c:pt>
          </c:strCache>
        </c:strRef>
      </c:tx>
      <c:overlay val="0"/>
    </c:title>
    <c:autoTitleDeleted val="0"/>
    <c:plotArea>
      <c:layout/>
      <c:barChart>
        <c:barDir val="col"/>
        <c:grouping val="clustered"/>
        <c:varyColors val="0"/>
        <c:ser>
          <c:idx val="0"/>
          <c:order val="0"/>
          <c:tx>
            <c:v>Local Authority</c:v>
          </c:tx>
          <c:invertIfNegative val="0"/>
          <c:cat>
            <c:strRef>
              <c:f>'SW WTE Rates per 100k pop'!$E$154:$E$185</c:f>
              <c:strCache>
                <c:ptCount val="32"/>
                <c:pt idx="0">
                  <c:v>Angus</c:v>
                </c:pt>
                <c:pt idx="1">
                  <c:v>Argyll &amp; Bute</c:v>
                </c:pt>
                <c:pt idx="2">
                  <c:v>Fife</c:v>
                </c:pt>
                <c:pt idx="3">
                  <c:v>East Dunbartonshire</c:v>
                </c:pt>
                <c:pt idx="4">
                  <c:v>Na h-Eileanan Siar</c:v>
                </c:pt>
                <c:pt idx="5">
                  <c:v>Stirling</c:v>
                </c:pt>
                <c:pt idx="6">
                  <c:v>West Lothian</c:v>
                </c:pt>
                <c:pt idx="7">
                  <c:v>Aberdeenshire</c:v>
                </c:pt>
                <c:pt idx="8">
                  <c:v>Renfrewshire</c:v>
                </c:pt>
                <c:pt idx="9">
                  <c:v>Falkirk</c:v>
                </c:pt>
                <c:pt idx="10">
                  <c:v>East Lothian</c:v>
                </c:pt>
                <c:pt idx="11">
                  <c:v>Perth &amp; Kinross</c:v>
                </c:pt>
                <c:pt idx="12">
                  <c:v>North Lanarkshire</c:v>
                </c:pt>
                <c:pt idx="13">
                  <c:v>South Ayrshire</c:v>
                </c:pt>
                <c:pt idx="14">
                  <c:v>South Lanarkshire</c:v>
                </c:pt>
                <c:pt idx="15">
                  <c:v>Highland</c:v>
                </c:pt>
                <c:pt idx="16">
                  <c:v>Clackmannanshire</c:v>
                </c:pt>
                <c:pt idx="17">
                  <c:v>East Renfrewshire</c:v>
                </c:pt>
                <c:pt idx="18">
                  <c:v>Midlothian</c:v>
                </c:pt>
                <c:pt idx="19">
                  <c:v>Orkney Islands</c:v>
                </c:pt>
                <c:pt idx="20">
                  <c:v>Dumfries &amp; Galloway</c:v>
                </c:pt>
                <c:pt idx="21">
                  <c:v>Scottish Borders</c:v>
                </c:pt>
                <c:pt idx="22">
                  <c:v>Shetland Islands</c:v>
                </c:pt>
                <c:pt idx="23">
                  <c:v>Aberdeen City</c:v>
                </c:pt>
                <c:pt idx="24">
                  <c:v>North Ayrshire</c:v>
                </c:pt>
                <c:pt idx="25">
                  <c:v>Edinburgh, City of</c:v>
                </c:pt>
                <c:pt idx="26">
                  <c:v>East Ayrshire</c:v>
                </c:pt>
                <c:pt idx="27">
                  <c:v>Moray</c:v>
                </c:pt>
                <c:pt idx="28">
                  <c:v>West Dunbartonshire</c:v>
                </c:pt>
                <c:pt idx="29">
                  <c:v>Dundee City</c:v>
                </c:pt>
                <c:pt idx="30">
                  <c:v>Inverclyde</c:v>
                </c:pt>
                <c:pt idx="31">
                  <c:v>Glasgow City</c:v>
                </c:pt>
              </c:strCache>
            </c:strRef>
          </c:cat>
          <c:val>
            <c:numRef>
              <c:f>'SW WTE Rates per 100k pop'!$F$154:$F$185</c:f>
              <c:numCache>
                <c:formatCode>0.0</c:formatCode>
                <c:ptCount val="32"/>
                <c:pt idx="0">
                  <c:v>67.099999999999994</c:v>
                </c:pt>
                <c:pt idx="1">
                  <c:v>68</c:v>
                </c:pt>
                <c:pt idx="2">
                  <c:v>70.8</c:v>
                </c:pt>
                <c:pt idx="3">
                  <c:v>72.900000000000006</c:v>
                </c:pt>
                <c:pt idx="4">
                  <c:v>73.2</c:v>
                </c:pt>
                <c:pt idx="5">
                  <c:v>80.400000000000006</c:v>
                </c:pt>
                <c:pt idx="6">
                  <c:v>80.400000000000006</c:v>
                </c:pt>
                <c:pt idx="7">
                  <c:v>84.4</c:v>
                </c:pt>
                <c:pt idx="8">
                  <c:v>84.7</c:v>
                </c:pt>
                <c:pt idx="9">
                  <c:v>85.3</c:v>
                </c:pt>
                <c:pt idx="10">
                  <c:v>87.5</c:v>
                </c:pt>
                <c:pt idx="11">
                  <c:v>87.8</c:v>
                </c:pt>
                <c:pt idx="12">
                  <c:v>89.4</c:v>
                </c:pt>
                <c:pt idx="13">
                  <c:v>89.4</c:v>
                </c:pt>
                <c:pt idx="14">
                  <c:v>89.8</c:v>
                </c:pt>
                <c:pt idx="15">
                  <c:v>90.5</c:v>
                </c:pt>
                <c:pt idx="16">
                  <c:v>90.6</c:v>
                </c:pt>
                <c:pt idx="17">
                  <c:v>91.4</c:v>
                </c:pt>
                <c:pt idx="18">
                  <c:v>94.5</c:v>
                </c:pt>
                <c:pt idx="19">
                  <c:v>104.6</c:v>
                </c:pt>
                <c:pt idx="20">
                  <c:v>105.2</c:v>
                </c:pt>
                <c:pt idx="21">
                  <c:v>106.1</c:v>
                </c:pt>
                <c:pt idx="22">
                  <c:v>106.4</c:v>
                </c:pt>
                <c:pt idx="23">
                  <c:v>110.1</c:v>
                </c:pt>
                <c:pt idx="24">
                  <c:v>111.8</c:v>
                </c:pt>
                <c:pt idx="25">
                  <c:v>112.2</c:v>
                </c:pt>
                <c:pt idx="26">
                  <c:v>115.5</c:v>
                </c:pt>
                <c:pt idx="27">
                  <c:v>116.3</c:v>
                </c:pt>
                <c:pt idx="28">
                  <c:v>116.9</c:v>
                </c:pt>
                <c:pt idx="29">
                  <c:v>122.6</c:v>
                </c:pt>
                <c:pt idx="30">
                  <c:v>127.5</c:v>
                </c:pt>
                <c:pt idx="31">
                  <c:v>133.80000000000001</c:v>
                </c:pt>
              </c:numCache>
            </c:numRef>
          </c:val>
        </c:ser>
        <c:dLbls>
          <c:showLegendKey val="0"/>
          <c:showVal val="0"/>
          <c:showCatName val="0"/>
          <c:showSerName val="0"/>
          <c:showPercent val="0"/>
          <c:showBubbleSize val="0"/>
        </c:dLbls>
        <c:gapWidth val="150"/>
        <c:axId val="42193664"/>
        <c:axId val="42195200"/>
      </c:barChart>
      <c:lineChart>
        <c:grouping val="standard"/>
        <c:varyColors val="0"/>
        <c:ser>
          <c:idx val="1"/>
          <c:order val="1"/>
          <c:tx>
            <c:v>Scotland</c:v>
          </c:tx>
          <c:marker>
            <c:symbol val="none"/>
          </c:marker>
          <c:val>
            <c:numRef>
              <c:f>('SW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pop'!$E$41,'SW WTE Rates per 100k pop'!$E$41)</c:f>
              <c:numCache>
                <c:formatCode>#,##0.0</c:formatCode>
                <c:ptCount val="32"/>
                <c:pt idx="0">
                  <c:v>98.49638672427777</c:v>
                </c:pt>
                <c:pt idx="1">
                  <c:v>98.49638672427777</c:v>
                </c:pt>
                <c:pt idx="2">
                  <c:v>98.49638672427777</c:v>
                </c:pt>
                <c:pt idx="3">
                  <c:v>98.49638672427777</c:v>
                </c:pt>
                <c:pt idx="4">
                  <c:v>98.49638672427777</c:v>
                </c:pt>
                <c:pt idx="5">
                  <c:v>98.49638672427777</c:v>
                </c:pt>
                <c:pt idx="6">
                  <c:v>98.49638672427777</c:v>
                </c:pt>
                <c:pt idx="7">
                  <c:v>98.49638672427777</c:v>
                </c:pt>
                <c:pt idx="8">
                  <c:v>98.49638672427777</c:v>
                </c:pt>
                <c:pt idx="9">
                  <c:v>98.49638672427777</c:v>
                </c:pt>
                <c:pt idx="10">
                  <c:v>98.49638672427777</c:v>
                </c:pt>
                <c:pt idx="11">
                  <c:v>98.49638672427777</c:v>
                </c:pt>
                <c:pt idx="12">
                  <c:v>98.49638672427777</c:v>
                </c:pt>
                <c:pt idx="13">
                  <c:v>98.49638672427777</c:v>
                </c:pt>
                <c:pt idx="14">
                  <c:v>98.49638672427777</c:v>
                </c:pt>
                <c:pt idx="15">
                  <c:v>98.49638672427777</c:v>
                </c:pt>
                <c:pt idx="16">
                  <c:v>98.49638672427777</c:v>
                </c:pt>
                <c:pt idx="17">
                  <c:v>98.49638672427777</c:v>
                </c:pt>
                <c:pt idx="18">
                  <c:v>98.49638672427777</c:v>
                </c:pt>
                <c:pt idx="19">
                  <c:v>98.49638672427777</c:v>
                </c:pt>
                <c:pt idx="20">
                  <c:v>98.49638672427777</c:v>
                </c:pt>
                <c:pt idx="21">
                  <c:v>98.49638672427777</c:v>
                </c:pt>
                <c:pt idx="22">
                  <c:v>98.49638672427777</c:v>
                </c:pt>
                <c:pt idx="23">
                  <c:v>98.49638672427777</c:v>
                </c:pt>
                <c:pt idx="24">
                  <c:v>98.49638672427777</c:v>
                </c:pt>
                <c:pt idx="25">
                  <c:v>98.49638672427777</c:v>
                </c:pt>
                <c:pt idx="26">
                  <c:v>98.49638672427777</c:v>
                </c:pt>
                <c:pt idx="27">
                  <c:v>98.49638672427777</c:v>
                </c:pt>
                <c:pt idx="28">
                  <c:v>98.49638672427777</c:v>
                </c:pt>
                <c:pt idx="29">
                  <c:v>98.49638672427777</c:v>
                </c:pt>
                <c:pt idx="30">
                  <c:v>98.49638672427777</c:v>
                </c:pt>
                <c:pt idx="31">
                  <c:v>98.49638672427777</c:v>
                </c:pt>
              </c:numCache>
            </c:numRef>
          </c:val>
          <c:smooth val="0"/>
        </c:ser>
        <c:dLbls>
          <c:showLegendKey val="0"/>
          <c:showVal val="0"/>
          <c:showCatName val="0"/>
          <c:showSerName val="0"/>
          <c:showPercent val="0"/>
          <c:showBubbleSize val="0"/>
        </c:dLbls>
        <c:marker val="1"/>
        <c:smooth val="0"/>
        <c:axId val="42193664"/>
        <c:axId val="42195200"/>
      </c:lineChart>
      <c:catAx>
        <c:axId val="42193664"/>
        <c:scaling>
          <c:orientation val="minMax"/>
        </c:scaling>
        <c:delete val="0"/>
        <c:axPos val="b"/>
        <c:majorTickMark val="out"/>
        <c:minorTickMark val="none"/>
        <c:tickLblPos val="nextTo"/>
        <c:crossAx val="42195200"/>
        <c:crosses val="autoZero"/>
        <c:auto val="1"/>
        <c:lblAlgn val="ctr"/>
        <c:lblOffset val="100"/>
        <c:noMultiLvlLbl val="0"/>
      </c:catAx>
      <c:valAx>
        <c:axId val="42195200"/>
        <c:scaling>
          <c:orientation val="minMax"/>
        </c:scaling>
        <c:delete val="0"/>
        <c:axPos val="l"/>
        <c:majorGridlines/>
        <c:numFmt formatCode="0.0" sourceLinked="1"/>
        <c:majorTickMark val="out"/>
        <c:minorTickMark val="none"/>
        <c:tickLblPos val="nextTo"/>
        <c:crossAx val="42193664"/>
        <c:crosses val="autoZero"/>
        <c:crossBetween val="between"/>
      </c:valAx>
    </c:plotArea>
    <c:legend>
      <c:legendPos val="b"/>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'SW WTE Rates per 100k pop'!$A$188</c:f>
          <c:strCache>
            <c:ptCount val="1"/>
            <c:pt idx="0">
              <c:v>WTE rates for social workers in fieldwork services per 100,000 population in 2012</c:v>
            </c:pt>
          </c:strCache>
        </c:strRef>
      </c:tx>
      <c:overlay val="0"/>
    </c:title>
    <c:autoTitleDeleted val="0"/>
    <c:plotArea>
      <c:layout/>
      <c:barChart>
        <c:barDir val="col"/>
        <c:grouping val="clustered"/>
        <c:varyColors val="0"/>
        <c:ser>
          <c:idx val="0"/>
          <c:order val="0"/>
          <c:tx>
            <c:v>Local Authority</c:v>
          </c:tx>
          <c:invertIfNegative val="0"/>
          <c:cat>
            <c:strRef>
              <c:f>'SW WTE Rates per 100k pop'!$E$190:$E$221</c:f>
              <c:strCache>
                <c:ptCount val="32"/>
                <c:pt idx="0">
                  <c:v>Highland</c:v>
                </c:pt>
                <c:pt idx="1">
                  <c:v>Angus</c:v>
                </c:pt>
                <c:pt idx="2">
                  <c:v>East Dunbartonshire</c:v>
                </c:pt>
                <c:pt idx="3">
                  <c:v>Perth &amp; Kinross</c:v>
                </c:pt>
                <c:pt idx="4">
                  <c:v>Na h-Eileanan Siar</c:v>
                </c:pt>
                <c:pt idx="5">
                  <c:v>Argyll &amp; Bute</c:v>
                </c:pt>
                <c:pt idx="6">
                  <c:v>Fife</c:v>
                </c:pt>
                <c:pt idx="7">
                  <c:v>Stirling</c:v>
                </c:pt>
                <c:pt idx="8">
                  <c:v>Falkirk</c:v>
                </c:pt>
                <c:pt idx="9">
                  <c:v>North Lanarkshire</c:v>
                </c:pt>
                <c:pt idx="10">
                  <c:v>Renfrewshire</c:v>
                </c:pt>
                <c:pt idx="11">
                  <c:v>West Lothian</c:v>
                </c:pt>
                <c:pt idx="12">
                  <c:v>South Lanarkshire</c:v>
                </c:pt>
                <c:pt idx="13">
                  <c:v>Aberdeenshire</c:v>
                </c:pt>
                <c:pt idx="14">
                  <c:v>East Lothian</c:v>
                </c:pt>
                <c:pt idx="15">
                  <c:v>East Renfrewshire</c:v>
                </c:pt>
                <c:pt idx="16">
                  <c:v>Dumfries &amp; Galloway</c:v>
                </c:pt>
                <c:pt idx="17">
                  <c:v>South Ayrshire</c:v>
                </c:pt>
                <c:pt idx="18">
                  <c:v>Shetland Islands</c:v>
                </c:pt>
                <c:pt idx="19">
                  <c:v>Scottish Borders</c:v>
                </c:pt>
                <c:pt idx="20">
                  <c:v>Clackmannanshire</c:v>
                </c:pt>
                <c:pt idx="21">
                  <c:v>Edinburgh, City of</c:v>
                </c:pt>
                <c:pt idx="22">
                  <c:v>Orkney Islands</c:v>
                </c:pt>
                <c:pt idx="23">
                  <c:v>Midlothian</c:v>
                </c:pt>
                <c:pt idx="24">
                  <c:v>North Ayrshire</c:v>
                </c:pt>
                <c:pt idx="25">
                  <c:v>Aberdeen City</c:v>
                </c:pt>
                <c:pt idx="26">
                  <c:v>West Dunbartonshire</c:v>
                </c:pt>
                <c:pt idx="27">
                  <c:v>East Ayrshire</c:v>
                </c:pt>
                <c:pt idx="28">
                  <c:v>Moray</c:v>
                </c:pt>
                <c:pt idx="29">
                  <c:v>Inverclyde</c:v>
                </c:pt>
                <c:pt idx="30">
                  <c:v>Dundee City</c:v>
                </c:pt>
                <c:pt idx="31">
                  <c:v>Glasgow City</c:v>
                </c:pt>
              </c:strCache>
            </c:strRef>
          </c:cat>
          <c:val>
            <c:numRef>
              <c:f>'SW WTE Rates per 100k pop'!$F$190:$F$221</c:f>
              <c:numCache>
                <c:formatCode>0.0</c:formatCode>
                <c:ptCount val="32"/>
                <c:pt idx="0">
                  <c:v>49.6</c:v>
                </c:pt>
                <c:pt idx="1">
                  <c:v>57.4</c:v>
                </c:pt>
                <c:pt idx="2">
                  <c:v>63.6</c:v>
                </c:pt>
                <c:pt idx="3">
                  <c:v>71.2</c:v>
                </c:pt>
                <c:pt idx="4">
                  <c:v>71.5</c:v>
                </c:pt>
                <c:pt idx="5">
                  <c:v>74.3</c:v>
                </c:pt>
                <c:pt idx="6">
                  <c:v>75</c:v>
                </c:pt>
                <c:pt idx="7">
                  <c:v>79.400000000000006</c:v>
                </c:pt>
                <c:pt idx="8">
                  <c:v>85.8</c:v>
                </c:pt>
                <c:pt idx="9">
                  <c:v>86.4</c:v>
                </c:pt>
                <c:pt idx="10">
                  <c:v>87.3</c:v>
                </c:pt>
                <c:pt idx="11">
                  <c:v>87.4</c:v>
                </c:pt>
                <c:pt idx="12">
                  <c:v>87.7</c:v>
                </c:pt>
                <c:pt idx="13">
                  <c:v>89.2</c:v>
                </c:pt>
                <c:pt idx="14">
                  <c:v>89.2</c:v>
                </c:pt>
                <c:pt idx="15">
                  <c:v>97.4</c:v>
                </c:pt>
                <c:pt idx="16">
                  <c:v>100.4</c:v>
                </c:pt>
                <c:pt idx="17">
                  <c:v>100.7</c:v>
                </c:pt>
                <c:pt idx="18">
                  <c:v>101.7</c:v>
                </c:pt>
                <c:pt idx="19">
                  <c:v>102.3</c:v>
                </c:pt>
                <c:pt idx="20">
                  <c:v>102.8</c:v>
                </c:pt>
                <c:pt idx="21">
                  <c:v>105.3</c:v>
                </c:pt>
                <c:pt idx="22">
                  <c:v>108.7</c:v>
                </c:pt>
                <c:pt idx="23">
                  <c:v>109.1</c:v>
                </c:pt>
                <c:pt idx="24">
                  <c:v>109.1</c:v>
                </c:pt>
                <c:pt idx="25">
                  <c:v>118.9</c:v>
                </c:pt>
                <c:pt idx="26">
                  <c:v>125.3</c:v>
                </c:pt>
                <c:pt idx="27">
                  <c:v>128.4</c:v>
                </c:pt>
                <c:pt idx="28">
                  <c:v>129.1</c:v>
                </c:pt>
                <c:pt idx="29">
                  <c:v>130.19999999999999</c:v>
                </c:pt>
                <c:pt idx="30">
                  <c:v>130.30000000000001</c:v>
                </c:pt>
                <c:pt idx="31">
                  <c:v>133.6</c:v>
                </c:pt>
              </c:numCache>
            </c:numRef>
          </c:val>
        </c:ser>
        <c:dLbls>
          <c:showLegendKey val="0"/>
          <c:showVal val="0"/>
          <c:showCatName val="0"/>
          <c:showSerName val="0"/>
          <c:showPercent val="0"/>
          <c:showBubbleSize val="0"/>
        </c:dLbls>
        <c:gapWidth val="150"/>
        <c:axId val="41971712"/>
        <c:axId val="41973248"/>
      </c:barChart>
      <c:lineChart>
        <c:grouping val="standard"/>
        <c:varyColors val="0"/>
        <c:ser>
          <c:idx val="1"/>
          <c:order val="1"/>
          <c:tx>
            <c:v>Scotland</c:v>
          </c:tx>
          <c:marker>
            <c:symbol val="none"/>
          </c:marker>
          <c:val>
            <c:numRef>
              <c:f>('SW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pop'!$F$41,'SW WTE Rates per 100k pop'!$F$41)</c:f>
              <c:numCache>
                <c:formatCode>#,##0.0</c:formatCode>
                <c:ptCount val="32"/>
                <c:pt idx="0">
                  <c:v>97.537465093458238</c:v>
                </c:pt>
                <c:pt idx="1">
                  <c:v>97.537465093458238</c:v>
                </c:pt>
                <c:pt idx="2">
                  <c:v>97.537465093458238</c:v>
                </c:pt>
                <c:pt idx="3">
                  <c:v>97.537465093458238</c:v>
                </c:pt>
                <c:pt idx="4">
                  <c:v>97.537465093458238</c:v>
                </c:pt>
                <c:pt idx="5">
                  <c:v>97.537465093458238</c:v>
                </c:pt>
                <c:pt idx="6">
                  <c:v>97.537465093458238</c:v>
                </c:pt>
                <c:pt idx="7">
                  <c:v>97.537465093458238</c:v>
                </c:pt>
                <c:pt idx="8">
                  <c:v>97.537465093458238</c:v>
                </c:pt>
                <c:pt idx="9">
                  <c:v>97.537465093458238</c:v>
                </c:pt>
                <c:pt idx="10">
                  <c:v>97.537465093458238</c:v>
                </c:pt>
                <c:pt idx="11">
                  <c:v>97.537465093458238</c:v>
                </c:pt>
                <c:pt idx="12">
                  <c:v>97.537465093458238</c:v>
                </c:pt>
                <c:pt idx="13">
                  <c:v>97.537465093458238</c:v>
                </c:pt>
                <c:pt idx="14">
                  <c:v>97.537465093458238</c:v>
                </c:pt>
                <c:pt idx="15">
                  <c:v>97.537465093458238</c:v>
                </c:pt>
                <c:pt idx="16">
                  <c:v>97.537465093458238</c:v>
                </c:pt>
                <c:pt idx="17">
                  <c:v>97.537465093458238</c:v>
                </c:pt>
                <c:pt idx="18">
                  <c:v>97.537465093458238</c:v>
                </c:pt>
                <c:pt idx="19">
                  <c:v>97.537465093458238</c:v>
                </c:pt>
                <c:pt idx="20">
                  <c:v>97.537465093458238</c:v>
                </c:pt>
                <c:pt idx="21">
                  <c:v>97.537465093458238</c:v>
                </c:pt>
                <c:pt idx="22">
                  <c:v>97.537465093458238</c:v>
                </c:pt>
                <c:pt idx="23">
                  <c:v>97.537465093458238</c:v>
                </c:pt>
                <c:pt idx="24">
                  <c:v>97.537465093458238</c:v>
                </c:pt>
                <c:pt idx="25">
                  <c:v>97.537465093458238</c:v>
                </c:pt>
                <c:pt idx="26">
                  <c:v>97.537465093458238</c:v>
                </c:pt>
                <c:pt idx="27">
                  <c:v>97.537465093458238</c:v>
                </c:pt>
                <c:pt idx="28">
                  <c:v>97.537465093458238</c:v>
                </c:pt>
                <c:pt idx="29">
                  <c:v>97.537465093458238</c:v>
                </c:pt>
                <c:pt idx="30">
                  <c:v>97.537465093458238</c:v>
                </c:pt>
                <c:pt idx="31">
                  <c:v>97.537465093458238</c:v>
                </c:pt>
              </c:numCache>
            </c:numRef>
          </c:val>
          <c:smooth val="0"/>
        </c:ser>
        <c:dLbls>
          <c:showLegendKey val="0"/>
          <c:showVal val="0"/>
          <c:showCatName val="0"/>
          <c:showSerName val="0"/>
          <c:showPercent val="0"/>
          <c:showBubbleSize val="0"/>
        </c:dLbls>
        <c:marker val="1"/>
        <c:smooth val="0"/>
        <c:axId val="41971712"/>
        <c:axId val="41973248"/>
      </c:lineChart>
      <c:catAx>
        <c:axId val="41971712"/>
        <c:scaling>
          <c:orientation val="minMax"/>
        </c:scaling>
        <c:delete val="0"/>
        <c:axPos val="b"/>
        <c:majorTickMark val="out"/>
        <c:minorTickMark val="none"/>
        <c:tickLblPos val="nextTo"/>
        <c:crossAx val="41973248"/>
        <c:crosses val="autoZero"/>
        <c:auto val="1"/>
        <c:lblAlgn val="ctr"/>
        <c:lblOffset val="100"/>
        <c:noMultiLvlLbl val="0"/>
      </c:catAx>
      <c:valAx>
        <c:axId val="41973248"/>
        <c:scaling>
          <c:orientation val="minMax"/>
        </c:scaling>
        <c:delete val="0"/>
        <c:axPos val="l"/>
        <c:majorGridlines/>
        <c:numFmt formatCode="0.0" sourceLinked="1"/>
        <c:majorTickMark val="out"/>
        <c:minorTickMark val="none"/>
        <c:tickLblPos val="nextTo"/>
        <c:crossAx val="41971712"/>
        <c:crosses val="autoZero"/>
        <c:crossBetween val="between"/>
      </c:valAx>
    </c:plotArea>
    <c:legend>
      <c:legendPos val="b"/>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'SW WTE Rates per 100k pop'!$A$224</c:f>
          <c:strCache>
            <c:ptCount val="1"/>
            <c:pt idx="0">
              <c:v>WTE rates for social workers in fieldwork services per 100,000 population in 2013</c:v>
            </c:pt>
          </c:strCache>
        </c:strRef>
      </c:tx>
      <c:overlay val="0"/>
    </c:title>
    <c:autoTitleDeleted val="0"/>
    <c:plotArea>
      <c:layout/>
      <c:barChart>
        <c:barDir val="col"/>
        <c:grouping val="clustered"/>
        <c:varyColors val="0"/>
        <c:ser>
          <c:idx val="0"/>
          <c:order val="0"/>
          <c:tx>
            <c:v>Local Authority</c:v>
          </c:tx>
          <c:invertIfNegative val="0"/>
          <c:cat>
            <c:strRef>
              <c:f>'SW WTE Rates per 100k pop'!$E$226:$E$257</c:f>
              <c:strCache>
                <c:ptCount val="32"/>
                <c:pt idx="0">
                  <c:v>Angus</c:v>
                </c:pt>
                <c:pt idx="1">
                  <c:v>Highland</c:v>
                </c:pt>
                <c:pt idx="2">
                  <c:v>Na h-Eileanan Siar</c:v>
                </c:pt>
                <c:pt idx="3">
                  <c:v>Stirling</c:v>
                </c:pt>
                <c:pt idx="4">
                  <c:v>Perth &amp; Kinross</c:v>
                </c:pt>
                <c:pt idx="5">
                  <c:v>East Lothian</c:v>
                </c:pt>
                <c:pt idx="6">
                  <c:v>Fife</c:v>
                </c:pt>
                <c:pt idx="7">
                  <c:v>Argyll &amp; Bute</c:v>
                </c:pt>
                <c:pt idx="8">
                  <c:v>Shetland Islands</c:v>
                </c:pt>
                <c:pt idx="9">
                  <c:v>North Lanarkshire</c:v>
                </c:pt>
                <c:pt idx="10">
                  <c:v>South Lanarkshire</c:v>
                </c:pt>
                <c:pt idx="11">
                  <c:v>Falkirk</c:v>
                </c:pt>
                <c:pt idx="12">
                  <c:v>Aberdeenshire</c:v>
                </c:pt>
                <c:pt idx="13">
                  <c:v>West Lothian</c:v>
                </c:pt>
                <c:pt idx="14">
                  <c:v>East Renfrewshire</c:v>
                </c:pt>
                <c:pt idx="15">
                  <c:v>Renfrewshire</c:v>
                </c:pt>
                <c:pt idx="16">
                  <c:v>South Ayrshire</c:v>
                </c:pt>
                <c:pt idx="17">
                  <c:v>Scottish Borders</c:v>
                </c:pt>
                <c:pt idx="18">
                  <c:v>Aberdeen City</c:v>
                </c:pt>
                <c:pt idx="19">
                  <c:v>Clackmannanshire</c:v>
                </c:pt>
                <c:pt idx="20">
                  <c:v>East Dunbartonshire</c:v>
                </c:pt>
                <c:pt idx="21">
                  <c:v>Dumfries &amp; Galloway</c:v>
                </c:pt>
                <c:pt idx="22">
                  <c:v>Edinburgh, City of</c:v>
                </c:pt>
                <c:pt idx="23">
                  <c:v>North Ayrshire</c:v>
                </c:pt>
                <c:pt idx="24">
                  <c:v>Midlothian</c:v>
                </c:pt>
                <c:pt idx="25">
                  <c:v>Moray</c:v>
                </c:pt>
                <c:pt idx="26">
                  <c:v>East Ayrshire</c:v>
                </c:pt>
                <c:pt idx="27">
                  <c:v>West Dunbartonshire</c:v>
                </c:pt>
                <c:pt idx="28">
                  <c:v>Dundee City</c:v>
                </c:pt>
                <c:pt idx="29">
                  <c:v>Orkney Islands</c:v>
                </c:pt>
                <c:pt idx="30">
                  <c:v>Glasgow City</c:v>
                </c:pt>
                <c:pt idx="31">
                  <c:v>Inverclyde</c:v>
                </c:pt>
              </c:strCache>
            </c:strRef>
          </c:cat>
          <c:val>
            <c:numRef>
              <c:f>'SW WTE Rates per 100k pop'!$F$226:$F$257</c:f>
              <c:numCache>
                <c:formatCode>0.0</c:formatCode>
                <c:ptCount val="32"/>
                <c:pt idx="0">
                  <c:v>56.2</c:v>
                </c:pt>
                <c:pt idx="1">
                  <c:v>58.2</c:v>
                </c:pt>
                <c:pt idx="2">
                  <c:v>66.5</c:v>
                </c:pt>
                <c:pt idx="3">
                  <c:v>67.7</c:v>
                </c:pt>
                <c:pt idx="4">
                  <c:v>74.400000000000006</c:v>
                </c:pt>
                <c:pt idx="5">
                  <c:v>75</c:v>
                </c:pt>
                <c:pt idx="6">
                  <c:v>80.599999999999994</c:v>
                </c:pt>
                <c:pt idx="7">
                  <c:v>85.4</c:v>
                </c:pt>
                <c:pt idx="8">
                  <c:v>87</c:v>
                </c:pt>
                <c:pt idx="9">
                  <c:v>88.6</c:v>
                </c:pt>
                <c:pt idx="10">
                  <c:v>88.9</c:v>
                </c:pt>
                <c:pt idx="11">
                  <c:v>89.8</c:v>
                </c:pt>
                <c:pt idx="12">
                  <c:v>93.1</c:v>
                </c:pt>
                <c:pt idx="13">
                  <c:v>94.1</c:v>
                </c:pt>
                <c:pt idx="14">
                  <c:v>97.1</c:v>
                </c:pt>
                <c:pt idx="15">
                  <c:v>101.8</c:v>
                </c:pt>
                <c:pt idx="16">
                  <c:v>102.1</c:v>
                </c:pt>
                <c:pt idx="17">
                  <c:v>102.9</c:v>
                </c:pt>
                <c:pt idx="18">
                  <c:v>103.7</c:v>
                </c:pt>
                <c:pt idx="19">
                  <c:v>104.8</c:v>
                </c:pt>
                <c:pt idx="20">
                  <c:v>105.3</c:v>
                </c:pt>
                <c:pt idx="21">
                  <c:v>105.4</c:v>
                </c:pt>
                <c:pt idx="22">
                  <c:v>112.2</c:v>
                </c:pt>
                <c:pt idx="23">
                  <c:v>113.7</c:v>
                </c:pt>
                <c:pt idx="24">
                  <c:v>116.6</c:v>
                </c:pt>
                <c:pt idx="25">
                  <c:v>123.2</c:v>
                </c:pt>
                <c:pt idx="26">
                  <c:v>126.9</c:v>
                </c:pt>
                <c:pt idx="27">
                  <c:v>128.30000000000001</c:v>
                </c:pt>
                <c:pt idx="28">
                  <c:v>129.69999999999999</c:v>
                </c:pt>
                <c:pt idx="29">
                  <c:v>131.69999999999999</c:v>
                </c:pt>
                <c:pt idx="30">
                  <c:v>134.69999999999999</c:v>
                </c:pt>
                <c:pt idx="31">
                  <c:v>139.9</c:v>
                </c:pt>
              </c:numCache>
            </c:numRef>
          </c:val>
        </c:ser>
        <c:dLbls>
          <c:showLegendKey val="0"/>
          <c:showVal val="0"/>
          <c:showCatName val="0"/>
          <c:showSerName val="0"/>
          <c:showPercent val="0"/>
          <c:showBubbleSize val="0"/>
        </c:dLbls>
        <c:gapWidth val="150"/>
        <c:axId val="42007552"/>
        <c:axId val="42021632"/>
      </c:barChart>
      <c:lineChart>
        <c:grouping val="standard"/>
        <c:varyColors val="0"/>
        <c:ser>
          <c:idx val="1"/>
          <c:order val="1"/>
          <c:tx>
            <c:v>Scotland</c:v>
          </c:tx>
          <c:marker>
            <c:symbol val="none"/>
          </c:marker>
          <c:val>
            <c:numRef>
              <c:f>('SW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pop'!$G$41,'SW WTE Rates per 100k pop'!$G$41)</c:f>
              <c:numCache>
                <c:formatCode>#,##0.0</c:formatCode>
                <c:ptCount val="32"/>
                <c:pt idx="0">
                  <c:v>100.73522281661876</c:v>
                </c:pt>
                <c:pt idx="1">
                  <c:v>100.73522281661876</c:v>
                </c:pt>
                <c:pt idx="2">
                  <c:v>100.73522281661876</c:v>
                </c:pt>
                <c:pt idx="3">
                  <c:v>100.73522281661876</c:v>
                </c:pt>
                <c:pt idx="4">
                  <c:v>100.73522281661876</c:v>
                </c:pt>
                <c:pt idx="5">
                  <c:v>100.73522281661876</c:v>
                </c:pt>
                <c:pt idx="6">
                  <c:v>100.73522281661876</c:v>
                </c:pt>
                <c:pt idx="7">
                  <c:v>100.73522281661876</c:v>
                </c:pt>
                <c:pt idx="8">
                  <c:v>100.73522281661876</c:v>
                </c:pt>
                <c:pt idx="9">
                  <c:v>100.73522281661876</c:v>
                </c:pt>
                <c:pt idx="10">
                  <c:v>100.73522281661876</c:v>
                </c:pt>
                <c:pt idx="11">
                  <c:v>100.73522281661876</c:v>
                </c:pt>
                <c:pt idx="12">
                  <c:v>100.73522281661876</c:v>
                </c:pt>
                <c:pt idx="13">
                  <c:v>100.73522281661876</c:v>
                </c:pt>
                <c:pt idx="14">
                  <c:v>100.73522281661876</c:v>
                </c:pt>
                <c:pt idx="15">
                  <c:v>100.73522281661876</c:v>
                </c:pt>
                <c:pt idx="16">
                  <c:v>100.73522281661876</c:v>
                </c:pt>
                <c:pt idx="17">
                  <c:v>100.73522281661876</c:v>
                </c:pt>
                <c:pt idx="18">
                  <c:v>100.73522281661876</c:v>
                </c:pt>
                <c:pt idx="19">
                  <c:v>100.73522281661876</c:v>
                </c:pt>
                <c:pt idx="20">
                  <c:v>100.73522281661876</c:v>
                </c:pt>
                <c:pt idx="21">
                  <c:v>100.73522281661876</c:v>
                </c:pt>
                <c:pt idx="22">
                  <c:v>100.73522281661876</c:v>
                </c:pt>
                <c:pt idx="23">
                  <c:v>100.73522281661876</c:v>
                </c:pt>
                <c:pt idx="24">
                  <c:v>100.73522281661876</c:v>
                </c:pt>
                <c:pt idx="25">
                  <c:v>100.73522281661876</c:v>
                </c:pt>
                <c:pt idx="26">
                  <c:v>100.73522281661876</c:v>
                </c:pt>
                <c:pt idx="27">
                  <c:v>100.73522281661876</c:v>
                </c:pt>
                <c:pt idx="28">
                  <c:v>100.73522281661876</c:v>
                </c:pt>
                <c:pt idx="29">
                  <c:v>100.73522281661876</c:v>
                </c:pt>
                <c:pt idx="30">
                  <c:v>100.73522281661876</c:v>
                </c:pt>
                <c:pt idx="31">
                  <c:v>100.73522281661876</c:v>
                </c:pt>
              </c:numCache>
            </c:numRef>
          </c:val>
          <c:smooth val="0"/>
        </c:ser>
        <c:dLbls>
          <c:showLegendKey val="0"/>
          <c:showVal val="0"/>
          <c:showCatName val="0"/>
          <c:showSerName val="0"/>
          <c:showPercent val="0"/>
          <c:showBubbleSize val="0"/>
        </c:dLbls>
        <c:marker val="1"/>
        <c:smooth val="0"/>
        <c:axId val="42007552"/>
        <c:axId val="42021632"/>
      </c:lineChart>
      <c:catAx>
        <c:axId val="42007552"/>
        <c:scaling>
          <c:orientation val="minMax"/>
        </c:scaling>
        <c:delete val="0"/>
        <c:axPos val="b"/>
        <c:majorTickMark val="out"/>
        <c:minorTickMark val="none"/>
        <c:tickLblPos val="nextTo"/>
        <c:crossAx val="42021632"/>
        <c:crosses val="autoZero"/>
        <c:auto val="1"/>
        <c:lblAlgn val="ctr"/>
        <c:lblOffset val="100"/>
        <c:noMultiLvlLbl val="0"/>
      </c:catAx>
      <c:valAx>
        <c:axId val="42021632"/>
        <c:scaling>
          <c:orientation val="minMax"/>
        </c:scaling>
        <c:delete val="0"/>
        <c:axPos val="l"/>
        <c:majorGridlines/>
        <c:numFmt formatCode="0.0" sourceLinked="1"/>
        <c:majorTickMark val="out"/>
        <c:minorTickMark val="none"/>
        <c:tickLblPos val="nextTo"/>
        <c:crossAx val="42007552"/>
        <c:crosses val="autoZero"/>
        <c:crossBetween val="between"/>
      </c:valAx>
    </c:plotArea>
    <c:legend>
      <c:legendPos val="b"/>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'SW WTE Rates per 100k pop'!$A$260</c:f>
          <c:strCache>
            <c:ptCount val="1"/>
            <c:pt idx="0">
              <c:v>WTE rates for social workers in fieldwork services per 100,000 population in 2014</c:v>
            </c:pt>
          </c:strCache>
        </c:strRef>
      </c:tx>
      <c:overlay val="0"/>
    </c:title>
    <c:autoTitleDeleted val="0"/>
    <c:plotArea>
      <c:layout/>
      <c:barChart>
        <c:barDir val="col"/>
        <c:grouping val="clustered"/>
        <c:varyColors val="0"/>
        <c:ser>
          <c:idx val="0"/>
          <c:order val="0"/>
          <c:tx>
            <c:v>Local Authority</c:v>
          </c:tx>
          <c:invertIfNegative val="0"/>
          <c:cat>
            <c:strRef>
              <c:f>'SW WTE Rates per 100k pop'!$E$262:$E$293</c:f>
              <c:strCache>
                <c:ptCount val="32"/>
                <c:pt idx="0">
                  <c:v>Highland</c:v>
                </c:pt>
                <c:pt idx="1">
                  <c:v>Angus</c:v>
                </c:pt>
                <c:pt idx="2">
                  <c:v>Stirling</c:v>
                </c:pt>
                <c:pt idx="3">
                  <c:v>Na h-Eileanan Siar</c:v>
                </c:pt>
                <c:pt idx="4">
                  <c:v>Perth &amp; Kinross</c:v>
                </c:pt>
                <c:pt idx="5">
                  <c:v>Fife</c:v>
                </c:pt>
                <c:pt idx="6">
                  <c:v>East Renfrewshire</c:v>
                </c:pt>
                <c:pt idx="7">
                  <c:v>Falkirk</c:v>
                </c:pt>
                <c:pt idx="8">
                  <c:v>South Lanarkshire</c:v>
                </c:pt>
                <c:pt idx="9">
                  <c:v>East Lothian</c:v>
                </c:pt>
                <c:pt idx="10">
                  <c:v>Argyll &amp; Bute</c:v>
                </c:pt>
                <c:pt idx="11">
                  <c:v>Shetland Islands</c:v>
                </c:pt>
                <c:pt idx="12">
                  <c:v>North Lanarkshire</c:v>
                </c:pt>
                <c:pt idx="13">
                  <c:v>West Lothian</c:v>
                </c:pt>
                <c:pt idx="14">
                  <c:v>South Ayrshire</c:v>
                </c:pt>
                <c:pt idx="15">
                  <c:v>Aberdeenshire</c:v>
                </c:pt>
                <c:pt idx="16">
                  <c:v>East Dunbartonshire</c:v>
                </c:pt>
                <c:pt idx="17">
                  <c:v>Scottish Borders</c:v>
                </c:pt>
                <c:pt idx="18">
                  <c:v>Dumfries &amp; Galloway</c:v>
                </c:pt>
                <c:pt idx="19">
                  <c:v>Renfrewshire</c:v>
                </c:pt>
                <c:pt idx="20">
                  <c:v>Aberdeen City</c:v>
                </c:pt>
                <c:pt idx="21">
                  <c:v>Edinburgh, City of</c:v>
                </c:pt>
                <c:pt idx="22">
                  <c:v>Midlothian</c:v>
                </c:pt>
                <c:pt idx="23">
                  <c:v>North Ayrshire</c:v>
                </c:pt>
                <c:pt idx="24">
                  <c:v>Moray</c:v>
                </c:pt>
                <c:pt idx="25">
                  <c:v>Clackmannanshire</c:v>
                </c:pt>
                <c:pt idx="26">
                  <c:v>Inverclyde</c:v>
                </c:pt>
                <c:pt idx="27">
                  <c:v>East Ayrshire</c:v>
                </c:pt>
                <c:pt idx="28">
                  <c:v>Dundee City</c:v>
                </c:pt>
                <c:pt idx="29">
                  <c:v>Glasgow City</c:v>
                </c:pt>
                <c:pt idx="30">
                  <c:v>West Dunbartonshire</c:v>
                </c:pt>
                <c:pt idx="31">
                  <c:v>Orkney Islands</c:v>
                </c:pt>
              </c:strCache>
            </c:strRef>
          </c:cat>
          <c:val>
            <c:numRef>
              <c:f>'SW WTE Rates per 100k pop'!$F$262:$F$293</c:f>
              <c:numCache>
                <c:formatCode>0.0</c:formatCode>
                <c:ptCount val="32"/>
                <c:pt idx="0">
                  <c:v>53.4</c:v>
                </c:pt>
                <c:pt idx="1">
                  <c:v>58.8</c:v>
                </c:pt>
                <c:pt idx="2">
                  <c:v>68</c:v>
                </c:pt>
                <c:pt idx="3">
                  <c:v>72.400000000000006</c:v>
                </c:pt>
                <c:pt idx="4">
                  <c:v>76.3</c:v>
                </c:pt>
                <c:pt idx="5">
                  <c:v>81.7</c:v>
                </c:pt>
                <c:pt idx="6">
                  <c:v>85.1</c:v>
                </c:pt>
                <c:pt idx="7">
                  <c:v>88.1</c:v>
                </c:pt>
                <c:pt idx="8">
                  <c:v>88.2</c:v>
                </c:pt>
                <c:pt idx="9">
                  <c:v>88.6</c:v>
                </c:pt>
                <c:pt idx="10">
                  <c:v>89.7</c:v>
                </c:pt>
                <c:pt idx="11">
                  <c:v>93.5</c:v>
                </c:pt>
                <c:pt idx="12">
                  <c:v>93.8</c:v>
                </c:pt>
                <c:pt idx="13">
                  <c:v>94</c:v>
                </c:pt>
                <c:pt idx="14">
                  <c:v>94.6</c:v>
                </c:pt>
                <c:pt idx="15">
                  <c:v>95.9</c:v>
                </c:pt>
                <c:pt idx="16">
                  <c:v>99.7</c:v>
                </c:pt>
                <c:pt idx="17">
                  <c:v>101.1</c:v>
                </c:pt>
                <c:pt idx="18">
                  <c:v>102.4</c:v>
                </c:pt>
                <c:pt idx="19">
                  <c:v>104.4</c:v>
                </c:pt>
                <c:pt idx="20">
                  <c:v>105.7</c:v>
                </c:pt>
                <c:pt idx="21">
                  <c:v>107.2</c:v>
                </c:pt>
                <c:pt idx="22">
                  <c:v>114</c:v>
                </c:pt>
                <c:pt idx="23">
                  <c:v>119.6</c:v>
                </c:pt>
                <c:pt idx="24">
                  <c:v>120.8</c:v>
                </c:pt>
                <c:pt idx="25">
                  <c:v>122.6</c:v>
                </c:pt>
                <c:pt idx="26">
                  <c:v>128.1</c:v>
                </c:pt>
                <c:pt idx="27">
                  <c:v>128.6</c:v>
                </c:pt>
                <c:pt idx="28">
                  <c:v>129.1</c:v>
                </c:pt>
                <c:pt idx="29">
                  <c:v>131.69999999999999</c:v>
                </c:pt>
                <c:pt idx="30">
                  <c:v>132</c:v>
                </c:pt>
                <c:pt idx="31">
                  <c:v>134.4</c:v>
                </c:pt>
              </c:numCache>
            </c:numRef>
          </c:val>
        </c:ser>
        <c:dLbls>
          <c:showLegendKey val="0"/>
          <c:showVal val="0"/>
          <c:showCatName val="0"/>
          <c:showSerName val="0"/>
          <c:showPercent val="0"/>
          <c:showBubbleSize val="0"/>
        </c:dLbls>
        <c:gapWidth val="150"/>
        <c:axId val="42043648"/>
        <c:axId val="42045440"/>
      </c:barChart>
      <c:lineChart>
        <c:grouping val="standard"/>
        <c:varyColors val="0"/>
        <c:ser>
          <c:idx val="1"/>
          <c:order val="1"/>
          <c:tx>
            <c:v>Scotland</c:v>
          </c:tx>
          <c:marker>
            <c:symbol val="none"/>
          </c:marker>
          <c:val>
            <c:numRef>
              <c:f>('SW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pop'!$H$41,'SW WTE Rates per 100k pop'!$H$41)</c:f>
              <c:numCache>
                <c:formatCode>#,##0.0</c:formatCode>
                <c:ptCount val="32"/>
                <c:pt idx="0">
                  <c:v>100.39980552023347</c:v>
                </c:pt>
                <c:pt idx="1">
                  <c:v>100.39980552023347</c:v>
                </c:pt>
                <c:pt idx="2">
                  <c:v>100.39980552023347</c:v>
                </c:pt>
                <c:pt idx="3">
                  <c:v>100.39980552023347</c:v>
                </c:pt>
                <c:pt idx="4">
                  <c:v>100.39980552023347</c:v>
                </c:pt>
                <c:pt idx="5">
                  <c:v>100.39980552023347</c:v>
                </c:pt>
                <c:pt idx="6">
                  <c:v>100.39980552023347</c:v>
                </c:pt>
                <c:pt idx="7">
                  <c:v>100.39980552023347</c:v>
                </c:pt>
                <c:pt idx="8">
                  <c:v>100.39980552023347</c:v>
                </c:pt>
                <c:pt idx="9">
                  <c:v>100.39980552023347</c:v>
                </c:pt>
                <c:pt idx="10">
                  <c:v>100.39980552023347</c:v>
                </c:pt>
                <c:pt idx="11">
                  <c:v>100.39980552023347</c:v>
                </c:pt>
                <c:pt idx="12">
                  <c:v>100.39980552023347</c:v>
                </c:pt>
                <c:pt idx="13">
                  <c:v>100.39980552023347</c:v>
                </c:pt>
                <c:pt idx="14">
                  <c:v>100.39980552023347</c:v>
                </c:pt>
                <c:pt idx="15">
                  <c:v>100.39980552023347</c:v>
                </c:pt>
                <c:pt idx="16">
                  <c:v>100.39980552023347</c:v>
                </c:pt>
                <c:pt idx="17">
                  <c:v>100.39980552023347</c:v>
                </c:pt>
                <c:pt idx="18">
                  <c:v>100.39980552023347</c:v>
                </c:pt>
                <c:pt idx="19">
                  <c:v>100.39980552023347</c:v>
                </c:pt>
                <c:pt idx="20">
                  <c:v>100.39980552023347</c:v>
                </c:pt>
                <c:pt idx="21">
                  <c:v>100.39980552023347</c:v>
                </c:pt>
                <c:pt idx="22">
                  <c:v>100.39980552023347</c:v>
                </c:pt>
                <c:pt idx="23">
                  <c:v>100.39980552023347</c:v>
                </c:pt>
                <c:pt idx="24">
                  <c:v>100.39980552023347</c:v>
                </c:pt>
                <c:pt idx="25">
                  <c:v>100.39980552023347</c:v>
                </c:pt>
                <c:pt idx="26">
                  <c:v>100.39980552023347</c:v>
                </c:pt>
                <c:pt idx="27">
                  <c:v>100.39980552023347</c:v>
                </c:pt>
                <c:pt idx="28">
                  <c:v>100.39980552023347</c:v>
                </c:pt>
                <c:pt idx="29">
                  <c:v>100.39980552023347</c:v>
                </c:pt>
                <c:pt idx="30">
                  <c:v>100.39980552023347</c:v>
                </c:pt>
                <c:pt idx="31">
                  <c:v>100.39980552023347</c:v>
                </c:pt>
              </c:numCache>
            </c:numRef>
          </c:val>
          <c:smooth val="0"/>
        </c:ser>
        <c:dLbls>
          <c:showLegendKey val="0"/>
          <c:showVal val="0"/>
          <c:showCatName val="0"/>
          <c:showSerName val="0"/>
          <c:showPercent val="0"/>
          <c:showBubbleSize val="0"/>
        </c:dLbls>
        <c:marker val="1"/>
        <c:smooth val="0"/>
        <c:axId val="42043648"/>
        <c:axId val="42045440"/>
      </c:lineChart>
      <c:catAx>
        <c:axId val="42043648"/>
        <c:scaling>
          <c:orientation val="minMax"/>
        </c:scaling>
        <c:delete val="0"/>
        <c:axPos val="b"/>
        <c:majorTickMark val="out"/>
        <c:minorTickMark val="none"/>
        <c:tickLblPos val="nextTo"/>
        <c:crossAx val="42045440"/>
        <c:crosses val="autoZero"/>
        <c:auto val="1"/>
        <c:lblAlgn val="ctr"/>
        <c:lblOffset val="100"/>
        <c:noMultiLvlLbl val="0"/>
      </c:catAx>
      <c:valAx>
        <c:axId val="42045440"/>
        <c:scaling>
          <c:orientation val="minMax"/>
        </c:scaling>
        <c:delete val="0"/>
        <c:axPos val="l"/>
        <c:majorGridlines/>
        <c:numFmt formatCode="0.0" sourceLinked="1"/>
        <c:majorTickMark val="out"/>
        <c:minorTickMark val="none"/>
        <c:tickLblPos val="nextTo"/>
        <c:crossAx val="42043648"/>
        <c:crosses val="autoZero"/>
        <c:crossBetween val="between"/>
      </c:valAx>
    </c:plotArea>
    <c:legend>
      <c:legendPos val="b"/>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'SW WTE Rates per 100k pop'!$A$296</c:f>
          <c:strCache>
            <c:ptCount val="1"/>
            <c:pt idx="0">
              <c:v>WTE rates for social workers in fieldwork services per 100,000 population in 2015</c:v>
            </c:pt>
          </c:strCache>
        </c:strRef>
      </c:tx>
      <c:overlay val="0"/>
    </c:title>
    <c:autoTitleDeleted val="0"/>
    <c:plotArea>
      <c:layout/>
      <c:barChart>
        <c:barDir val="col"/>
        <c:grouping val="clustered"/>
        <c:varyColors val="0"/>
        <c:ser>
          <c:idx val="0"/>
          <c:order val="0"/>
          <c:tx>
            <c:v>Local Authority</c:v>
          </c:tx>
          <c:invertIfNegative val="0"/>
          <c:cat>
            <c:strRef>
              <c:f>'SW WTE Rates per 100k pop'!$E$298:$E$329</c:f>
              <c:strCache>
                <c:ptCount val="32"/>
                <c:pt idx="0">
                  <c:v>Highland</c:v>
                </c:pt>
                <c:pt idx="1">
                  <c:v>Angus</c:v>
                </c:pt>
                <c:pt idx="2">
                  <c:v>Stirling</c:v>
                </c:pt>
                <c:pt idx="3">
                  <c:v>Na h-Eileanan Siar</c:v>
                </c:pt>
                <c:pt idx="4">
                  <c:v>East Dunbartonshire</c:v>
                </c:pt>
                <c:pt idx="5">
                  <c:v>Perth &amp; Kinross</c:v>
                </c:pt>
                <c:pt idx="6">
                  <c:v>East Renfrewshire</c:v>
                </c:pt>
                <c:pt idx="7">
                  <c:v>Falkirk</c:v>
                </c:pt>
                <c:pt idx="8">
                  <c:v>North Lanarkshire</c:v>
                </c:pt>
                <c:pt idx="9">
                  <c:v>Fife</c:v>
                </c:pt>
                <c:pt idx="10">
                  <c:v>Scottish Borders</c:v>
                </c:pt>
                <c:pt idx="11">
                  <c:v>West Lothian</c:v>
                </c:pt>
                <c:pt idx="12">
                  <c:v>South Lanarkshire</c:v>
                </c:pt>
                <c:pt idx="13">
                  <c:v>East Lothian</c:v>
                </c:pt>
                <c:pt idx="14">
                  <c:v>Aberdeen City</c:v>
                </c:pt>
                <c:pt idx="15">
                  <c:v>Aberdeenshire</c:v>
                </c:pt>
                <c:pt idx="16">
                  <c:v>Renfrewshire</c:v>
                </c:pt>
                <c:pt idx="17">
                  <c:v>Edinburgh, City of</c:v>
                </c:pt>
                <c:pt idx="18">
                  <c:v>South Ayrshire</c:v>
                </c:pt>
                <c:pt idx="19">
                  <c:v>Dumfries &amp; Galloway</c:v>
                </c:pt>
                <c:pt idx="20">
                  <c:v>Shetland Islands</c:v>
                </c:pt>
                <c:pt idx="21">
                  <c:v>Midlothian</c:v>
                </c:pt>
                <c:pt idx="22">
                  <c:v>Argyll &amp; Bute</c:v>
                </c:pt>
                <c:pt idx="23">
                  <c:v>Inverclyde</c:v>
                </c:pt>
                <c:pt idx="24">
                  <c:v>North Ayrshire</c:v>
                </c:pt>
                <c:pt idx="25">
                  <c:v>Moray</c:v>
                </c:pt>
                <c:pt idx="26">
                  <c:v>Glasgow City</c:v>
                </c:pt>
                <c:pt idx="27">
                  <c:v>Clackmannanshire</c:v>
                </c:pt>
                <c:pt idx="28">
                  <c:v>West Dunbartonshire</c:v>
                </c:pt>
                <c:pt idx="29">
                  <c:v>Dundee City</c:v>
                </c:pt>
                <c:pt idx="30">
                  <c:v>Orkney Islands</c:v>
                </c:pt>
                <c:pt idx="31">
                  <c:v>East Ayrshire</c:v>
                </c:pt>
              </c:strCache>
            </c:strRef>
          </c:cat>
          <c:val>
            <c:numRef>
              <c:f>'SW WTE Rates per 100k pop'!$F$298:$F$329</c:f>
              <c:numCache>
                <c:formatCode>0.0</c:formatCode>
                <c:ptCount val="32"/>
                <c:pt idx="0">
                  <c:v>48.1</c:v>
                </c:pt>
                <c:pt idx="1">
                  <c:v>57</c:v>
                </c:pt>
                <c:pt idx="2">
                  <c:v>66.8</c:v>
                </c:pt>
                <c:pt idx="3">
                  <c:v>67.599999999999994</c:v>
                </c:pt>
                <c:pt idx="4">
                  <c:v>80.7</c:v>
                </c:pt>
                <c:pt idx="5">
                  <c:v>84.2</c:v>
                </c:pt>
                <c:pt idx="6">
                  <c:v>85.1</c:v>
                </c:pt>
                <c:pt idx="7">
                  <c:v>88.3</c:v>
                </c:pt>
                <c:pt idx="8">
                  <c:v>89.5</c:v>
                </c:pt>
                <c:pt idx="9">
                  <c:v>93</c:v>
                </c:pt>
                <c:pt idx="10">
                  <c:v>93.6</c:v>
                </c:pt>
                <c:pt idx="11">
                  <c:v>94</c:v>
                </c:pt>
                <c:pt idx="12">
                  <c:v>95.8</c:v>
                </c:pt>
                <c:pt idx="13">
                  <c:v>98.3</c:v>
                </c:pt>
                <c:pt idx="14">
                  <c:v>100.4</c:v>
                </c:pt>
                <c:pt idx="15">
                  <c:v>100.7</c:v>
                </c:pt>
                <c:pt idx="16">
                  <c:v>103.3</c:v>
                </c:pt>
                <c:pt idx="17">
                  <c:v>104.1</c:v>
                </c:pt>
                <c:pt idx="18">
                  <c:v>106.5</c:v>
                </c:pt>
                <c:pt idx="19">
                  <c:v>109.6</c:v>
                </c:pt>
                <c:pt idx="20">
                  <c:v>112.4</c:v>
                </c:pt>
                <c:pt idx="21">
                  <c:v>113.7</c:v>
                </c:pt>
                <c:pt idx="22">
                  <c:v>114.6</c:v>
                </c:pt>
                <c:pt idx="23">
                  <c:v>120.4</c:v>
                </c:pt>
                <c:pt idx="24">
                  <c:v>120.8</c:v>
                </c:pt>
                <c:pt idx="25">
                  <c:v>121.2</c:v>
                </c:pt>
                <c:pt idx="26">
                  <c:v>123.9</c:v>
                </c:pt>
                <c:pt idx="27">
                  <c:v>128</c:v>
                </c:pt>
                <c:pt idx="28">
                  <c:v>132.80000000000001</c:v>
                </c:pt>
                <c:pt idx="29">
                  <c:v>134.5</c:v>
                </c:pt>
                <c:pt idx="30">
                  <c:v>136.6</c:v>
                </c:pt>
                <c:pt idx="31">
                  <c:v>139.30000000000001</c:v>
                </c:pt>
              </c:numCache>
            </c:numRef>
          </c:val>
        </c:ser>
        <c:dLbls>
          <c:showLegendKey val="0"/>
          <c:showVal val="0"/>
          <c:showCatName val="0"/>
          <c:showSerName val="0"/>
          <c:showPercent val="0"/>
          <c:showBubbleSize val="0"/>
        </c:dLbls>
        <c:gapWidth val="150"/>
        <c:axId val="42272256"/>
        <c:axId val="42273792"/>
      </c:barChart>
      <c:lineChart>
        <c:grouping val="standard"/>
        <c:varyColors val="0"/>
        <c:ser>
          <c:idx val="1"/>
          <c:order val="1"/>
          <c:tx>
            <c:v>Scotland</c:v>
          </c:tx>
          <c:marker>
            <c:symbol val="none"/>
          </c:marker>
          <c:val>
            <c:numRef>
              <c:f>('SW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pop'!$I$41,'SW WTE Rates per 100k pop'!$I$41)</c:f>
              <c:numCache>
                <c:formatCode>#,##0.0</c:formatCode>
                <c:ptCount val="32"/>
                <c:pt idx="0">
                  <c:v>101.04392332030525</c:v>
                </c:pt>
                <c:pt idx="1">
                  <c:v>101.04392332030525</c:v>
                </c:pt>
                <c:pt idx="2">
                  <c:v>101.04392332030525</c:v>
                </c:pt>
                <c:pt idx="3">
                  <c:v>101.04392332030525</c:v>
                </c:pt>
                <c:pt idx="4">
                  <c:v>101.04392332030525</c:v>
                </c:pt>
                <c:pt idx="5">
                  <c:v>101.04392332030525</c:v>
                </c:pt>
                <c:pt idx="6">
                  <c:v>101.04392332030525</c:v>
                </c:pt>
                <c:pt idx="7">
                  <c:v>101.04392332030525</c:v>
                </c:pt>
                <c:pt idx="8">
                  <c:v>101.04392332030525</c:v>
                </c:pt>
                <c:pt idx="9">
                  <c:v>101.04392332030525</c:v>
                </c:pt>
                <c:pt idx="10">
                  <c:v>101.04392332030525</c:v>
                </c:pt>
                <c:pt idx="11">
                  <c:v>101.04392332030525</c:v>
                </c:pt>
                <c:pt idx="12">
                  <c:v>101.04392332030525</c:v>
                </c:pt>
                <c:pt idx="13">
                  <c:v>101.04392332030525</c:v>
                </c:pt>
                <c:pt idx="14">
                  <c:v>101.04392332030525</c:v>
                </c:pt>
                <c:pt idx="15">
                  <c:v>101.04392332030525</c:v>
                </c:pt>
                <c:pt idx="16">
                  <c:v>101.04392332030525</c:v>
                </c:pt>
                <c:pt idx="17">
                  <c:v>101.04392332030525</c:v>
                </c:pt>
                <c:pt idx="18">
                  <c:v>101.04392332030525</c:v>
                </c:pt>
                <c:pt idx="19">
                  <c:v>101.04392332030525</c:v>
                </c:pt>
                <c:pt idx="20">
                  <c:v>101.04392332030525</c:v>
                </c:pt>
                <c:pt idx="21">
                  <c:v>101.04392332030525</c:v>
                </c:pt>
                <c:pt idx="22">
                  <c:v>101.04392332030525</c:v>
                </c:pt>
                <c:pt idx="23">
                  <c:v>101.04392332030525</c:v>
                </c:pt>
                <c:pt idx="24">
                  <c:v>101.04392332030525</c:v>
                </c:pt>
                <c:pt idx="25">
                  <c:v>101.04392332030525</c:v>
                </c:pt>
                <c:pt idx="26">
                  <c:v>101.04392332030525</c:v>
                </c:pt>
                <c:pt idx="27">
                  <c:v>101.04392332030525</c:v>
                </c:pt>
                <c:pt idx="28">
                  <c:v>101.04392332030525</c:v>
                </c:pt>
                <c:pt idx="29">
                  <c:v>101.04392332030525</c:v>
                </c:pt>
                <c:pt idx="30">
                  <c:v>101.04392332030525</c:v>
                </c:pt>
                <c:pt idx="31">
                  <c:v>101.04392332030525</c:v>
                </c:pt>
              </c:numCache>
            </c:numRef>
          </c:val>
          <c:smooth val="0"/>
        </c:ser>
        <c:dLbls>
          <c:showLegendKey val="0"/>
          <c:showVal val="0"/>
          <c:showCatName val="0"/>
          <c:showSerName val="0"/>
          <c:showPercent val="0"/>
          <c:showBubbleSize val="0"/>
        </c:dLbls>
        <c:marker val="1"/>
        <c:smooth val="0"/>
        <c:axId val="42272256"/>
        <c:axId val="42273792"/>
      </c:lineChart>
      <c:catAx>
        <c:axId val="42272256"/>
        <c:scaling>
          <c:orientation val="minMax"/>
        </c:scaling>
        <c:delete val="0"/>
        <c:axPos val="b"/>
        <c:majorTickMark val="out"/>
        <c:minorTickMark val="none"/>
        <c:tickLblPos val="nextTo"/>
        <c:crossAx val="42273792"/>
        <c:crosses val="autoZero"/>
        <c:auto val="1"/>
        <c:lblAlgn val="ctr"/>
        <c:lblOffset val="100"/>
        <c:noMultiLvlLbl val="0"/>
      </c:catAx>
      <c:valAx>
        <c:axId val="42273792"/>
        <c:scaling>
          <c:orientation val="minMax"/>
        </c:scaling>
        <c:delete val="0"/>
        <c:axPos val="l"/>
        <c:majorGridlines/>
        <c:numFmt formatCode="0.0" sourceLinked="1"/>
        <c:majorTickMark val="out"/>
        <c:minorTickMark val="none"/>
        <c:tickLblPos val="nextTo"/>
        <c:crossAx val="42272256"/>
        <c:crosses val="autoZero"/>
        <c:crossBetween val="between"/>
      </c:valAx>
    </c:plotArea>
    <c:legend>
      <c:legendPos val="b"/>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'SW WTE Rates per 100k pop'!$A$332</c:f>
          <c:strCache>
            <c:ptCount val="1"/>
            <c:pt idx="0">
              <c:v>WTE rates for social workers in fieldwork services per 100,000 population in 2016</c:v>
            </c:pt>
          </c:strCache>
        </c:strRef>
      </c:tx>
      <c:overlay val="0"/>
    </c:title>
    <c:autoTitleDeleted val="0"/>
    <c:plotArea>
      <c:layout/>
      <c:barChart>
        <c:barDir val="col"/>
        <c:grouping val="clustered"/>
        <c:varyColors val="0"/>
        <c:ser>
          <c:idx val="0"/>
          <c:order val="0"/>
          <c:tx>
            <c:v>Local Authority</c:v>
          </c:tx>
          <c:invertIfNegative val="0"/>
          <c:cat>
            <c:strRef>
              <c:f>'SW WTE Rates per 100k pop'!$E$334:$E$365</c:f>
              <c:strCache>
                <c:ptCount val="32"/>
                <c:pt idx="0">
                  <c:v>Highland</c:v>
                </c:pt>
                <c:pt idx="1">
                  <c:v>Na h-Eileanan Siar</c:v>
                </c:pt>
                <c:pt idx="2">
                  <c:v>Angus</c:v>
                </c:pt>
                <c:pt idx="3">
                  <c:v>Perth &amp; Kinross</c:v>
                </c:pt>
                <c:pt idx="4">
                  <c:v>Stirling</c:v>
                </c:pt>
                <c:pt idx="5">
                  <c:v>Aberdeenshire</c:v>
                </c:pt>
                <c:pt idx="6">
                  <c:v>Argyll &amp; Bute</c:v>
                </c:pt>
                <c:pt idx="7">
                  <c:v>East Lothian</c:v>
                </c:pt>
                <c:pt idx="8">
                  <c:v>East Renfrewshire</c:v>
                </c:pt>
                <c:pt idx="9">
                  <c:v>Falkirk</c:v>
                </c:pt>
                <c:pt idx="10">
                  <c:v>East Dunbartonshire</c:v>
                </c:pt>
                <c:pt idx="11">
                  <c:v>South Lanarkshire</c:v>
                </c:pt>
                <c:pt idx="12">
                  <c:v>North Lanarkshire</c:v>
                </c:pt>
                <c:pt idx="13">
                  <c:v>Scottish Borders</c:v>
                </c:pt>
                <c:pt idx="14">
                  <c:v>West Lothian</c:v>
                </c:pt>
                <c:pt idx="15">
                  <c:v>Edinburgh, City of</c:v>
                </c:pt>
                <c:pt idx="16">
                  <c:v>Midlothian</c:v>
                </c:pt>
                <c:pt idx="17">
                  <c:v>Fife</c:v>
                </c:pt>
                <c:pt idx="18">
                  <c:v>Aberdeen City</c:v>
                </c:pt>
                <c:pt idx="19">
                  <c:v>Dumfries &amp; Galloway</c:v>
                </c:pt>
                <c:pt idx="20">
                  <c:v>South Ayrshire</c:v>
                </c:pt>
                <c:pt idx="21">
                  <c:v>Inverclyde</c:v>
                </c:pt>
                <c:pt idx="22">
                  <c:v>Glasgow City</c:v>
                </c:pt>
                <c:pt idx="23">
                  <c:v>Moray</c:v>
                </c:pt>
                <c:pt idx="24">
                  <c:v>Renfrewshire</c:v>
                </c:pt>
                <c:pt idx="25">
                  <c:v>Shetland Islands</c:v>
                </c:pt>
                <c:pt idx="26">
                  <c:v>Clackmannanshire</c:v>
                </c:pt>
                <c:pt idx="27">
                  <c:v>Orkney Islands</c:v>
                </c:pt>
                <c:pt idx="28">
                  <c:v>North Ayrshire</c:v>
                </c:pt>
                <c:pt idx="29">
                  <c:v>West Dunbartonshire</c:v>
                </c:pt>
                <c:pt idx="30">
                  <c:v>Dundee City</c:v>
                </c:pt>
                <c:pt idx="31">
                  <c:v>East Ayrshire</c:v>
                </c:pt>
              </c:strCache>
            </c:strRef>
          </c:cat>
          <c:val>
            <c:numRef>
              <c:f>'SW WTE Rates per 100k pop'!$F$334:$F$365</c:f>
              <c:numCache>
                <c:formatCode>0.0</c:formatCode>
                <c:ptCount val="32"/>
                <c:pt idx="0">
                  <c:v>46.9</c:v>
                </c:pt>
                <c:pt idx="1">
                  <c:v>57.3</c:v>
                </c:pt>
                <c:pt idx="2">
                  <c:v>64</c:v>
                </c:pt>
                <c:pt idx="3">
                  <c:v>67.7</c:v>
                </c:pt>
                <c:pt idx="4">
                  <c:v>70.5</c:v>
                </c:pt>
                <c:pt idx="5">
                  <c:v>72.8</c:v>
                </c:pt>
                <c:pt idx="6">
                  <c:v>76.8</c:v>
                </c:pt>
                <c:pt idx="7">
                  <c:v>82.8</c:v>
                </c:pt>
                <c:pt idx="8">
                  <c:v>86.9</c:v>
                </c:pt>
                <c:pt idx="9">
                  <c:v>87</c:v>
                </c:pt>
                <c:pt idx="10">
                  <c:v>88</c:v>
                </c:pt>
                <c:pt idx="11">
                  <c:v>90.2</c:v>
                </c:pt>
                <c:pt idx="12">
                  <c:v>91.5</c:v>
                </c:pt>
                <c:pt idx="13">
                  <c:v>92</c:v>
                </c:pt>
                <c:pt idx="14">
                  <c:v>95.2</c:v>
                </c:pt>
                <c:pt idx="15">
                  <c:v>96.4</c:v>
                </c:pt>
                <c:pt idx="16">
                  <c:v>98.6</c:v>
                </c:pt>
                <c:pt idx="17">
                  <c:v>100.4</c:v>
                </c:pt>
                <c:pt idx="18">
                  <c:v>100.9</c:v>
                </c:pt>
                <c:pt idx="19">
                  <c:v>106.1</c:v>
                </c:pt>
                <c:pt idx="20">
                  <c:v>107.6</c:v>
                </c:pt>
                <c:pt idx="21">
                  <c:v>109</c:v>
                </c:pt>
                <c:pt idx="22">
                  <c:v>115.6</c:v>
                </c:pt>
                <c:pt idx="23">
                  <c:v>122.4</c:v>
                </c:pt>
                <c:pt idx="24">
                  <c:v>123.1</c:v>
                </c:pt>
                <c:pt idx="25">
                  <c:v>124.5</c:v>
                </c:pt>
                <c:pt idx="26">
                  <c:v>126.3</c:v>
                </c:pt>
                <c:pt idx="27">
                  <c:v>128.1</c:v>
                </c:pt>
                <c:pt idx="28">
                  <c:v>128.6</c:v>
                </c:pt>
                <c:pt idx="29">
                  <c:v>134.80000000000001</c:v>
                </c:pt>
                <c:pt idx="30">
                  <c:v>137.4</c:v>
                </c:pt>
                <c:pt idx="31">
                  <c:v>139.30000000000001</c:v>
                </c:pt>
              </c:numCache>
            </c:numRef>
          </c:val>
        </c:ser>
        <c:dLbls>
          <c:showLegendKey val="0"/>
          <c:showVal val="0"/>
          <c:showCatName val="0"/>
          <c:showSerName val="0"/>
          <c:showPercent val="0"/>
          <c:showBubbleSize val="0"/>
        </c:dLbls>
        <c:gapWidth val="150"/>
        <c:axId val="42316544"/>
        <c:axId val="42318080"/>
      </c:barChart>
      <c:lineChart>
        <c:grouping val="standard"/>
        <c:varyColors val="0"/>
        <c:ser>
          <c:idx val="1"/>
          <c:order val="1"/>
          <c:tx>
            <c:v>Scotland</c:v>
          </c:tx>
          <c:marker>
            <c:symbol val="none"/>
          </c:marker>
          <c:val>
            <c:numRef>
              <c:f>('SW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pop'!$J$41,'SW WTE Rates per 100k pop'!$J$41)</c:f>
              <c:numCache>
                <c:formatCode>#,##0.0</c:formatCode>
                <c:ptCount val="32"/>
                <c:pt idx="0">
                  <c:v>97.754176920088042</c:v>
                </c:pt>
                <c:pt idx="1">
                  <c:v>97.754176920088042</c:v>
                </c:pt>
                <c:pt idx="2">
                  <c:v>97.754176920088042</c:v>
                </c:pt>
                <c:pt idx="3">
                  <c:v>97.754176920088042</c:v>
                </c:pt>
                <c:pt idx="4">
                  <c:v>97.754176920088042</c:v>
                </c:pt>
                <c:pt idx="5">
                  <c:v>97.754176920088042</c:v>
                </c:pt>
                <c:pt idx="6">
                  <c:v>97.754176920088042</c:v>
                </c:pt>
                <c:pt idx="7">
                  <c:v>97.754176920088042</c:v>
                </c:pt>
                <c:pt idx="8">
                  <c:v>97.754176920088042</c:v>
                </c:pt>
                <c:pt idx="9">
                  <c:v>97.754176920088042</c:v>
                </c:pt>
                <c:pt idx="10">
                  <c:v>97.754176920088042</c:v>
                </c:pt>
                <c:pt idx="11">
                  <c:v>97.754176920088042</c:v>
                </c:pt>
                <c:pt idx="12">
                  <c:v>97.754176920088042</c:v>
                </c:pt>
                <c:pt idx="13">
                  <c:v>97.754176920088042</c:v>
                </c:pt>
                <c:pt idx="14">
                  <c:v>97.754176920088042</c:v>
                </c:pt>
                <c:pt idx="15">
                  <c:v>97.754176920088042</c:v>
                </c:pt>
                <c:pt idx="16">
                  <c:v>97.754176920088042</c:v>
                </c:pt>
                <c:pt idx="17">
                  <c:v>97.754176920088042</c:v>
                </c:pt>
                <c:pt idx="18">
                  <c:v>97.754176920088042</c:v>
                </c:pt>
                <c:pt idx="19">
                  <c:v>97.754176920088042</c:v>
                </c:pt>
                <c:pt idx="20">
                  <c:v>97.754176920088042</c:v>
                </c:pt>
                <c:pt idx="21">
                  <c:v>97.754176920088042</c:v>
                </c:pt>
                <c:pt idx="22">
                  <c:v>97.754176920088042</c:v>
                </c:pt>
                <c:pt idx="23">
                  <c:v>97.754176920088042</c:v>
                </c:pt>
                <c:pt idx="24">
                  <c:v>97.754176920088042</c:v>
                </c:pt>
                <c:pt idx="25">
                  <c:v>97.754176920088042</c:v>
                </c:pt>
                <c:pt idx="26">
                  <c:v>97.754176920088042</c:v>
                </c:pt>
                <c:pt idx="27">
                  <c:v>97.754176920088042</c:v>
                </c:pt>
                <c:pt idx="28">
                  <c:v>97.754176920088042</c:v>
                </c:pt>
                <c:pt idx="29">
                  <c:v>97.754176920088042</c:v>
                </c:pt>
                <c:pt idx="30">
                  <c:v>97.754176920088042</c:v>
                </c:pt>
                <c:pt idx="31">
                  <c:v>97.754176920088042</c:v>
                </c:pt>
              </c:numCache>
            </c:numRef>
          </c:val>
          <c:smooth val="0"/>
        </c:ser>
        <c:dLbls>
          <c:showLegendKey val="0"/>
          <c:showVal val="0"/>
          <c:showCatName val="0"/>
          <c:showSerName val="0"/>
          <c:showPercent val="0"/>
          <c:showBubbleSize val="0"/>
        </c:dLbls>
        <c:marker val="1"/>
        <c:smooth val="0"/>
        <c:axId val="42316544"/>
        <c:axId val="42318080"/>
      </c:lineChart>
      <c:catAx>
        <c:axId val="42316544"/>
        <c:scaling>
          <c:orientation val="minMax"/>
        </c:scaling>
        <c:delete val="0"/>
        <c:axPos val="b"/>
        <c:numFmt formatCode="General" sourceLinked="1"/>
        <c:majorTickMark val="out"/>
        <c:minorTickMark val="none"/>
        <c:tickLblPos val="nextTo"/>
        <c:crossAx val="42318080"/>
        <c:crosses val="autoZero"/>
        <c:auto val="1"/>
        <c:lblAlgn val="ctr"/>
        <c:lblOffset val="100"/>
        <c:noMultiLvlLbl val="0"/>
      </c:catAx>
      <c:valAx>
        <c:axId val="42318080"/>
        <c:scaling>
          <c:orientation val="minMax"/>
        </c:scaling>
        <c:delete val="0"/>
        <c:axPos val="l"/>
        <c:majorGridlines/>
        <c:numFmt formatCode="0.0" sourceLinked="1"/>
        <c:majorTickMark val="out"/>
        <c:minorTickMark val="none"/>
        <c:tickLblPos val="nextTo"/>
        <c:crossAx val="42316544"/>
        <c:crosses val="autoZero"/>
        <c:crossBetween val="between"/>
      </c:valAx>
    </c:plotArea>
    <c:legend>
      <c:legendPos val="b"/>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'Number of SW''s per 100k pop'!$A$80</c:f>
          <c:strCache>
            <c:ptCount val="1"/>
            <c:pt idx="0">
              <c:v>Number of social workers in fieldwork services per 100,000 population in 2009</c:v>
            </c:pt>
          </c:strCache>
        </c:strRef>
      </c:tx>
      <c:layout/>
      <c:overlay val="0"/>
    </c:title>
    <c:autoTitleDeleted val="0"/>
    <c:plotArea>
      <c:layout/>
      <c:barChart>
        <c:barDir val="col"/>
        <c:grouping val="clustered"/>
        <c:varyColors val="0"/>
        <c:ser>
          <c:idx val="0"/>
          <c:order val="0"/>
          <c:tx>
            <c:v>Local Authority</c:v>
          </c:tx>
          <c:invertIfNegative val="0"/>
          <c:cat>
            <c:strRef>
              <c:f>'Number of SW''s per 100k pop'!$E$82:$E$113</c:f>
              <c:strCache>
                <c:ptCount val="32"/>
                <c:pt idx="0">
                  <c:v>East Dunbartonshire</c:v>
                </c:pt>
                <c:pt idx="1">
                  <c:v>Angus</c:v>
                </c:pt>
                <c:pt idx="2">
                  <c:v>Na h-Eileanan Siar</c:v>
                </c:pt>
                <c:pt idx="3">
                  <c:v>East Lothian</c:v>
                </c:pt>
                <c:pt idx="4">
                  <c:v>Fife</c:v>
                </c:pt>
                <c:pt idx="5">
                  <c:v>Clackmannanshire</c:v>
                </c:pt>
                <c:pt idx="6">
                  <c:v>Argyll &amp; Bute</c:v>
                </c:pt>
                <c:pt idx="7">
                  <c:v>North Lanarkshire</c:v>
                </c:pt>
                <c:pt idx="8">
                  <c:v>South Lanarkshire</c:v>
                </c:pt>
                <c:pt idx="9">
                  <c:v>East Renfrewshire</c:v>
                </c:pt>
                <c:pt idx="10">
                  <c:v>Highland</c:v>
                </c:pt>
                <c:pt idx="11">
                  <c:v>Renfrewshire</c:v>
                </c:pt>
                <c:pt idx="12">
                  <c:v>Orkney Islands</c:v>
                </c:pt>
                <c:pt idx="13">
                  <c:v>North Ayrshire</c:v>
                </c:pt>
                <c:pt idx="14">
                  <c:v>Aberdeenshire</c:v>
                </c:pt>
                <c:pt idx="15">
                  <c:v>Perth &amp; Kinross</c:v>
                </c:pt>
                <c:pt idx="16">
                  <c:v>Falkirk</c:v>
                </c:pt>
                <c:pt idx="17">
                  <c:v>West Lothian</c:v>
                </c:pt>
                <c:pt idx="18">
                  <c:v>East Ayrshire</c:v>
                </c:pt>
                <c:pt idx="19">
                  <c:v>Dumfries &amp; Galloway</c:v>
                </c:pt>
                <c:pt idx="20">
                  <c:v>Shetland Islands</c:v>
                </c:pt>
                <c:pt idx="21">
                  <c:v>Scottish Borders</c:v>
                </c:pt>
                <c:pt idx="22">
                  <c:v>South Ayrshire</c:v>
                </c:pt>
                <c:pt idx="23">
                  <c:v>Midlothian</c:v>
                </c:pt>
                <c:pt idx="24">
                  <c:v>Stirling</c:v>
                </c:pt>
                <c:pt idx="25">
                  <c:v>Moray</c:v>
                </c:pt>
                <c:pt idx="26">
                  <c:v>Edinburgh, City of</c:v>
                </c:pt>
                <c:pt idx="27">
                  <c:v>West Dunbartonshire</c:v>
                </c:pt>
                <c:pt idx="28">
                  <c:v>Dundee City</c:v>
                </c:pt>
                <c:pt idx="29">
                  <c:v>Aberdeen City</c:v>
                </c:pt>
                <c:pt idx="30">
                  <c:v>Inverclyde</c:v>
                </c:pt>
                <c:pt idx="31">
                  <c:v>Glasgow City</c:v>
                </c:pt>
              </c:strCache>
            </c:strRef>
          </c:cat>
          <c:val>
            <c:numRef>
              <c:f>'Number of SW''s per 100k pop'!$F$82:$F$113</c:f>
              <c:numCache>
                <c:formatCode>0.0</c:formatCode>
                <c:ptCount val="32"/>
                <c:pt idx="0">
                  <c:v>45.731707317073173</c:v>
                </c:pt>
                <c:pt idx="1">
                  <c:v>73.151615431507452</c:v>
                </c:pt>
                <c:pt idx="2">
                  <c:v>76.586433260393875</c:v>
                </c:pt>
                <c:pt idx="3">
                  <c:v>84.401057555419982</c:v>
                </c:pt>
                <c:pt idx="4">
                  <c:v>89.372181179270072</c:v>
                </c:pt>
                <c:pt idx="5">
                  <c:v>89.686098654708516</c:v>
                </c:pt>
                <c:pt idx="6">
                  <c:v>91.671324762437123</c:v>
                </c:pt>
                <c:pt idx="7">
                  <c:v>93.686597445995943</c:v>
                </c:pt>
                <c:pt idx="8">
                  <c:v>96.418732782369148</c:v>
                </c:pt>
                <c:pt idx="9">
                  <c:v>96.688152922871751</c:v>
                </c:pt>
                <c:pt idx="10">
                  <c:v>98.797814207650276</c:v>
                </c:pt>
                <c:pt idx="11">
                  <c:v>99.988440642700269</c:v>
                </c:pt>
                <c:pt idx="12">
                  <c:v>100.28653295128939</c:v>
                </c:pt>
                <c:pt idx="13">
                  <c:v>102.29993470216934</c:v>
                </c:pt>
                <c:pt idx="14">
                  <c:v>102.40141354108104</c:v>
                </c:pt>
                <c:pt idx="15">
                  <c:v>103.89970215418717</c:v>
                </c:pt>
                <c:pt idx="16">
                  <c:v>105.7000194539913</c:v>
                </c:pt>
                <c:pt idx="17">
                  <c:v>107.48959778085992</c:v>
                </c:pt>
                <c:pt idx="18">
                  <c:v>110.55605601506839</c:v>
                </c:pt>
                <c:pt idx="19">
                  <c:v>113.1251653876687</c:v>
                </c:pt>
                <c:pt idx="20">
                  <c:v>114.08512505484863</c:v>
                </c:pt>
                <c:pt idx="21">
                  <c:v>116.20741262435074</c:v>
                </c:pt>
                <c:pt idx="22">
                  <c:v>116.45479598186505</c:v>
                </c:pt>
                <c:pt idx="23">
                  <c:v>117.21611721611721</c:v>
                </c:pt>
                <c:pt idx="24">
                  <c:v>120.64494306009696</c:v>
                </c:pt>
                <c:pt idx="25">
                  <c:v>121.28367500268327</c:v>
                </c:pt>
                <c:pt idx="26">
                  <c:v>125.42094810465419</c:v>
                </c:pt>
                <c:pt idx="27">
                  <c:v>132.85024154589374</c:v>
                </c:pt>
                <c:pt idx="28">
                  <c:v>134.32527381690431</c:v>
                </c:pt>
                <c:pt idx="29">
                  <c:v>137.31453322274444</c:v>
                </c:pt>
                <c:pt idx="30">
                  <c:v>138.36169952246846</c:v>
                </c:pt>
                <c:pt idx="31">
                  <c:v>148.03479935352979</c:v>
                </c:pt>
              </c:numCache>
            </c:numRef>
          </c:val>
        </c:ser>
        <c:dLbls>
          <c:showLegendKey val="0"/>
          <c:showVal val="0"/>
          <c:showCatName val="0"/>
          <c:showSerName val="0"/>
          <c:showPercent val="0"/>
          <c:showBubbleSize val="0"/>
        </c:dLbls>
        <c:gapWidth val="150"/>
        <c:axId val="38960128"/>
        <c:axId val="38961920"/>
      </c:barChart>
      <c:lineChart>
        <c:grouping val="standard"/>
        <c:varyColors val="0"/>
        <c:ser>
          <c:idx val="1"/>
          <c:order val="1"/>
          <c:tx>
            <c:v>Scotland</c:v>
          </c:tx>
          <c:marker>
            <c:symbol val="none"/>
          </c:marker>
          <c:val>
            <c:numRef>
              <c:f>('Number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pop'!$C$41,'Number of SW''s per 100k pop'!$C$41)</c:f>
              <c:numCache>
                <c:formatCode>#,##0.0</c:formatCode>
                <c:ptCount val="32"/>
                <c:pt idx="0">
                  <c:v>110.55257172346566</c:v>
                </c:pt>
                <c:pt idx="1">
                  <c:v>110.55257172346566</c:v>
                </c:pt>
                <c:pt idx="2">
                  <c:v>110.55257172346566</c:v>
                </c:pt>
                <c:pt idx="3">
                  <c:v>110.55257172346566</c:v>
                </c:pt>
                <c:pt idx="4">
                  <c:v>110.55257172346566</c:v>
                </c:pt>
                <c:pt idx="5">
                  <c:v>110.55257172346566</c:v>
                </c:pt>
                <c:pt idx="6">
                  <c:v>110.55257172346566</c:v>
                </c:pt>
                <c:pt idx="7">
                  <c:v>110.55257172346566</c:v>
                </c:pt>
                <c:pt idx="8">
                  <c:v>110.55257172346566</c:v>
                </c:pt>
                <c:pt idx="9">
                  <c:v>110.55257172346566</c:v>
                </c:pt>
                <c:pt idx="10">
                  <c:v>110.55257172346566</c:v>
                </c:pt>
                <c:pt idx="11">
                  <c:v>110.55257172346566</c:v>
                </c:pt>
                <c:pt idx="12">
                  <c:v>110.55257172346566</c:v>
                </c:pt>
                <c:pt idx="13">
                  <c:v>110.55257172346566</c:v>
                </c:pt>
                <c:pt idx="14">
                  <c:v>110.55257172346566</c:v>
                </c:pt>
                <c:pt idx="15">
                  <c:v>110.55257172346566</c:v>
                </c:pt>
                <c:pt idx="16">
                  <c:v>110.55257172346566</c:v>
                </c:pt>
                <c:pt idx="17">
                  <c:v>110.55257172346566</c:v>
                </c:pt>
                <c:pt idx="18">
                  <c:v>110.55257172346566</c:v>
                </c:pt>
                <c:pt idx="19">
                  <c:v>110.55257172346566</c:v>
                </c:pt>
                <c:pt idx="20">
                  <c:v>110.55257172346566</c:v>
                </c:pt>
                <c:pt idx="21">
                  <c:v>110.55257172346566</c:v>
                </c:pt>
                <c:pt idx="22">
                  <c:v>110.55257172346566</c:v>
                </c:pt>
                <c:pt idx="23">
                  <c:v>110.55257172346566</c:v>
                </c:pt>
                <c:pt idx="24">
                  <c:v>110.55257172346566</c:v>
                </c:pt>
                <c:pt idx="25">
                  <c:v>110.55257172346566</c:v>
                </c:pt>
                <c:pt idx="26">
                  <c:v>110.55257172346566</c:v>
                </c:pt>
                <c:pt idx="27">
                  <c:v>110.55257172346566</c:v>
                </c:pt>
                <c:pt idx="28">
                  <c:v>110.55257172346566</c:v>
                </c:pt>
                <c:pt idx="29">
                  <c:v>110.55257172346566</c:v>
                </c:pt>
                <c:pt idx="30">
                  <c:v>110.55257172346566</c:v>
                </c:pt>
                <c:pt idx="31">
                  <c:v>110.55257172346566</c:v>
                </c:pt>
              </c:numCache>
            </c:numRef>
          </c:val>
          <c:smooth val="0"/>
        </c:ser>
        <c:dLbls>
          <c:showLegendKey val="0"/>
          <c:showVal val="0"/>
          <c:showCatName val="0"/>
          <c:showSerName val="0"/>
          <c:showPercent val="0"/>
          <c:showBubbleSize val="0"/>
        </c:dLbls>
        <c:marker val="1"/>
        <c:smooth val="0"/>
        <c:axId val="38960128"/>
        <c:axId val="38961920"/>
      </c:lineChart>
      <c:catAx>
        <c:axId val="38960128"/>
        <c:scaling>
          <c:orientation val="minMax"/>
        </c:scaling>
        <c:delete val="0"/>
        <c:axPos val="b"/>
        <c:majorTickMark val="out"/>
        <c:minorTickMark val="none"/>
        <c:tickLblPos val="nextTo"/>
        <c:crossAx val="38961920"/>
        <c:crosses val="autoZero"/>
        <c:auto val="1"/>
        <c:lblAlgn val="ctr"/>
        <c:lblOffset val="100"/>
        <c:noMultiLvlLbl val="0"/>
      </c:catAx>
      <c:valAx>
        <c:axId val="38961920"/>
        <c:scaling>
          <c:orientation val="minMax"/>
        </c:scaling>
        <c:delete val="0"/>
        <c:axPos val="l"/>
        <c:majorGridlines/>
        <c:numFmt formatCode="0.0" sourceLinked="1"/>
        <c:majorTickMark val="out"/>
        <c:minorTickMark val="none"/>
        <c:tickLblPos val="nextTo"/>
        <c:crossAx val="38960128"/>
        <c:crosses val="autoZero"/>
        <c:crossBetween val="between"/>
      </c:valAx>
    </c:plotArea>
    <c:legend>
      <c:legendPos val="b"/>
      <c:layout/>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'SW WTE Rates per 100k pop'!$A$368</c:f>
          <c:strCache>
            <c:ptCount val="1"/>
            <c:pt idx="0">
              <c:v>WTE rates for social workers in fieldwork services per 100,000 population in 2017</c:v>
            </c:pt>
          </c:strCache>
        </c:strRef>
      </c:tx>
      <c:overlay val="0"/>
    </c:title>
    <c:autoTitleDeleted val="0"/>
    <c:plotArea>
      <c:layout/>
      <c:barChart>
        <c:barDir val="col"/>
        <c:grouping val="clustered"/>
        <c:varyColors val="0"/>
        <c:ser>
          <c:idx val="0"/>
          <c:order val="0"/>
          <c:tx>
            <c:v>Local Authority</c:v>
          </c:tx>
          <c:invertIfNegative val="0"/>
          <c:cat>
            <c:strRef>
              <c:f>'SW WTE Rates per 100k pop'!$E$370:$E$401</c:f>
              <c:strCache>
                <c:ptCount val="32"/>
                <c:pt idx="0">
                  <c:v>Highland</c:v>
                </c:pt>
                <c:pt idx="1">
                  <c:v>Na h-Eileanan Siar</c:v>
                </c:pt>
                <c:pt idx="2">
                  <c:v>Stirling</c:v>
                </c:pt>
                <c:pt idx="3">
                  <c:v>Aberdeenshire</c:v>
                </c:pt>
                <c:pt idx="4">
                  <c:v>Angus</c:v>
                </c:pt>
                <c:pt idx="5">
                  <c:v>Perth &amp; Kinross</c:v>
                </c:pt>
                <c:pt idx="6">
                  <c:v>East Renfrewshire</c:v>
                </c:pt>
                <c:pt idx="7">
                  <c:v>Falkirk</c:v>
                </c:pt>
                <c:pt idx="8">
                  <c:v>East Dunbartonshire</c:v>
                </c:pt>
                <c:pt idx="9">
                  <c:v>West Lothian</c:v>
                </c:pt>
                <c:pt idx="10">
                  <c:v>South Lanarkshire</c:v>
                </c:pt>
                <c:pt idx="11">
                  <c:v>East Lothian</c:v>
                </c:pt>
                <c:pt idx="12">
                  <c:v>Midlothian</c:v>
                </c:pt>
                <c:pt idx="13">
                  <c:v>North Lanarkshire</c:v>
                </c:pt>
                <c:pt idx="14">
                  <c:v>Scottish Borders</c:v>
                </c:pt>
                <c:pt idx="15">
                  <c:v>Edinburgh, City of</c:v>
                </c:pt>
                <c:pt idx="16">
                  <c:v>Argyll &amp; Bute</c:v>
                </c:pt>
                <c:pt idx="17">
                  <c:v>South Ayrshire</c:v>
                </c:pt>
                <c:pt idx="18">
                  <c:v>Dumfries &amp; Galloway</c:v>
                </c:pt>
                <c:pt idx="19">
                  <c:v>Fife</c:v>
                </c:pt>
                <c:pt idx="20">
                  <c:v>Aberdeen City</c:v>
                </c:pt>
                <c:pt idx="21">
                  <c:v>Clackmannanshire</c:v>
                </c:pt>
                <c:pt idx="22">
                  <c:v>Orkney Islands</c:v>
                </c:pt>
                <c:pt idx="23">
                  <c:v>Shetland Islands</c:v>
                </c:pt>
                <c:pt idx="24">
                  <c:v>Glasgow City</c:v>
                </c:pt>
                <c:pt idx="25">
                  <c:v>North Ayrshire</c:v>
                </c:pt>
                <c:pt idx="26">
                  <c:v>Moray</c:v>
                </c:pt>
                <c:pt idx="27">
                  <c:v>West Dunbartonshire</c:v>
                </c:pt>
                <c:pt idx="28">
                  <c:v>Renfrewshire</c:v>
                </c:pt>
                <c:pt idx="29">
                  <c:v>Inverclyde</c:v>
                </c:pt>
                <c:pt idx="30">
                  <c:v>Dundee City</c:v>
                </c:pt>
                <c:pt idx="31">
                  <c:v>East Ayrshire</c:v>
                </c:pt>
              </c:strCache>
            </c:strRef>
          </c:cat>
          <c:val>
            <c:numRef>
              <c:f>'SW WTE Rates per 100k pop'!$F$370:$F$401</c:f>
              <c:numCache>
                <c:formatCode>0.0</c:formatCode>
                <c:ptCount val="32"/>
                <c:pt idx="0">
                  <c:v>43.3</c:v>
                </c:pt>
                <c:pt idx="1">
                  <c:v>57.6</c:v>
                </c:pt>
                <c:pt idx="2">
                  <c:v>70.2</c:v>
                </c:pt>
                <c:pt idx="3">
                  <c:v>70.5</c:v>
                </c:pt>
                <c:pt idx="4">
                  <c:v>73.099999999999994</c:v>
                </c:pt>
                <c:pt idx="5">
                  <c:v>75.2</c:v>
                </c:pt>
                <c:pt idx="6">
                  <c:v>80.8</c:v>
                </c:pt>
                <c:pt idx="7">
                  <c:v>85.3</c:v>
                </c:pt>
                <c:pt idx="8">
                  <c:v>85.7</c:v>
                </c:pt>
                <c:pt idx="9">
                  <c:v>89.3</c:v>
                </c:pt>
                <c:pt idx="10">
                  <c:v>90.9</c:v>
                </c:pt>
                <c:pt idx="11">
                  <c:v>91.2</c:v>
                </c:pt>
                <c:pt idx="12">
                  <c:v>92.5</c:v>
                </c:pt>
                <c:pt idx="13">
                  <c:v>95</c:v>
                </c:pt>
                <c:pt idx="14">
                  <c:v>95.3</c:v>
                </c:pt>
                <c:pt idx="15">
                  <c:v>95.6</c:v>
                </c:pt>
                <c:pt idx="16">
                  <c:v>98.1</c:v>
                </c:pt>
                <c:pt idx="17">
                  <c:v>98.4</c:v>
                </c:pt>
                <c:pt idx="18">
                  <c:v>99.1</c:v>
                </c:pt>
                <c:pt idx="19">
                  <c:v>100.5</c:v>
                </c:pt>
                <c:pt idx="20">
                  <c:v>101.1</c:v>
                </c:pt>
                <c:pt idx="21">
                  <c:v>109.1</c:v>
                </c:pt>
                <c:pt idx="22">
                  <c:v>109.1</c:v>
                </c:pt>
                <c:pt idx="23">
                  <c:v>114</c:v>
                </c:pt>
                <c:pt idx="24">
                  <c:v>116.7</c:v>
                </c:pt>
                <c:pt idx="25">
                  <c:v>124.5</c:v>
                </c:pt>
                <c:pt idx="26">
                  <c:v>128.5</c:v>
                </c:pt>
                <c:pt idx="27">
                  <c:v>134.80000000000001</c:v>
                </c:pt>
                <c:pt idx="28">
                  <c:v>135</c:v>
                </c:pt>
                <c:pt idx="29">
                  <c:v>135.30000000000001</c:v>
                </c:pt>
                <c:pt idx="30">
                  <c:v>135.4</c:v>
                </c:pt>
                <c:pt idx="31">
                  <c:v>146.69999999999999</c:v>
                </c:pt>
              </c:numCache>
            </c:numRef>
          </c:val>
        </c:ser>
        <c:dLbls>
          <c:showLegendKey val="0"/>
          <c:showVal val="0"/>
          <c:showCatName val="0"/>
          <c:showSerName val="0"/>
          <c:showPercent val="0"/>
          <c:showBubbleSize val="0"/>
        </c:dLbls>
        <c:gapWidth val="150"/>
        <c:axId val="42348544"/>
        <c:axId val="42350080"/>
      </c:barChart>
      <c:lineChart>
        <c:grouping val="standard"/>
        <c:varyColors val="0"/>
        <c:ser>
          <c:idx val="1"/>
          <c:order val="1"/>
          <c:tx>
            <c:v>Scotland</c:v>
          </c:tx>
          <c:marker>
            <c:symbol val="none"/>
          </c:marker>
          <c:val>
            <c:numRef>
              <c:f>('SW WTE Rates per 100k pop'!$K$41,'SW WTE Rates per 100k pop'!$K$41,'SW WTE Rates per 100k pop'!$K$41,'SW WTE Rates per 100k pop'!$K$41,'SW WTE Rates per 100k pop'!$K$41,'SW WTE Rates per 100k pop'!$K$41,'SW WTE Rates per 100k pop'!$K$41,'SW WTE Rates per 100k pop'!$K$41,'SW WTE Rates per 100k pop'!$K$41,'SW WTE Rates per 100k pop'!$K$41,'SW WTE Rates per 100k pop'!$K$41,'SW WTE Rates per 100k pop'!$K$41,'SW WTE Rates per 100k pop'!$K$41,'SW WTE Rates per 100k pop'!$K$41,'SW WTE Rates per 100k pop'!$K$41,'SW WTE Rates per 100k pop'!$K$41,'SW WTE Rates per 100k pop'!$K$41,'SW WTE Rates per 100k pop'!$K$41,'SW WTE Rates per 100k pop'!$K$41,'SW WTE Rates per 100k pop'!$K$41,'SW WTE Rates per 100k pop'!$K$41,'SW WTE Rates per 100k pop'!$K$41,'SW WTE Rates per 100k pop'!$K$41,'SW WTE Rates per 100k pop'!$K$41,'SW WTE Rates per 100k pop'!$K$41,'SW WTE Rates per 100k pop'!$K$41,'SW WTE Rates per 100k pop'!$K$41,'SW WTE Rates per 100k pop'!$K$41,'SW WTE Rates per 100k pop'!$K$41,'SW WTE Rates per 100k pop'!$K$41,'SW WTE Rates per 100k pop'!$K$41,'SW WTE Rates per 100k pop'!$K$41)</c:f>
              <c:numCache>
                <c:formatCode>#,##0.0</c:formatCode>
                <c:ptCount val="32"/>
                <c:pt idx="0">
                  <c:v>98.508700781595635</c:v>
                </c:pt>
                <c:pt idx="1">
                  <c:v>98.508700781595635</c:v>
                </c:pt>
                <c:pt idx="2">
                  <c:v>98.508700781595635</c:v>
                </c:pt>
                <c:pt idx="3">
                  <c:v>98.508700781595635</c:v>
                </c:pt>
                <c:pt idx="4">
                  <c:v>98.508700781595635</c:v>
                </c:pt>
                <c:pt idx="5">
                  <c:v>98.508700781595635</c:v>
                </c:pt>
                <c:pt idx="6">
                  <c:v>98.508700781595635</c:v>
                </c:pt>
                <c:pt idx="7">
                  <c:v>98.508700781595635</c:v>
                </c:pt>
                <c:pt idx="8">
                  <c:v>98.508700781595635</c:v>
                </c:pt>
                <c:pt idx="9">
                  <c:v>98.508700781595635</c:v>
                </c:pt>
                <c:pt idx="10">
                  <c:v>98.508700781595635</c:v>
                </c:pt>
                <c:pt idx="11">
                  <c:v>98.508700781595635</c:v>
                </c:pt>
                <c:pt idx="12">
                  <c:v>98.508700781595635</c:v>
                </c:pt>
                <c:pt idx="13">
                  <c:v>98.508700781595635</c:v>
                </c:pt>
                <c:pt idx="14">
                  <c:v>98.508700781595635</c:v>
                </c:pt>
                <c:pt idx="15">
                  <c:v>98.508700781595635</c:v>
                </c:pt>
                <c:pt idx="16">
                  <c:v>98.508700781595635</c:v>
                </c:pt>
                <c:pt idx="17">
                  <c:v>98.508700781595635</c:v>
                </c:pt>
                <c:pt idx="18">
                  <c:v>98.508700781595635</c:v>
                </c:pt>
                <c:pt idx="19">
                  <c:v>98.508700781595635</c:v>
                </c:pt>
                <c:pt idx="20">
                  <c:v>98.508700781595635</c:v>
                </c:pt>
                <c:pt idx="21">
                  <c:v>98.508700781595635</c:v>
                </c:pt>
                <c:pt idx="22">
                  <c:v>98.508700781595635</c:v>
                </c:pt>
                <c:pt idx="23">
                  <c:v>98.508700781595635</c:v>
                </c:pt>
                <c:pt idx="24">
                  <c:v>98.508700781595635</c:v>
                </c:pt>
                <c:pt idx="25">
                  <c:v>98.508700781595635</c:v>
                </c:pt>
                <c:pt idx="26">
                  <c:v>98.508700781595635</c:v>
                </c:pt>
                <c:pt idx="27">
                  <c:v>98.508700781595635</c:v>
                </c:pt>
                <c:pt idx="28">
                  <c:v>98.508700781595635</c:v>
                </c:pt>
                <c:pt idx="29">
                  <c:v>98.508700781595635</c:v>
                </c:pt>
                <c:pt idx="30">
                  <c:v>98.508700781595635</c:v>
                </c:pt>
                <c:pt idx="31">
                  <c:v>98.508700781595635</c:v>
                </c:pt>
              </c:numCache>
            </c:numRef>
          </c:val>
          <c:smooth val="0"/>
        </c:ser>
        <c:dLbls>
          <c:showLegendKey val="0"/>
          <c:showVal val="0"/>
          <c:showCatName val="0"/>
          <c:showSerName val="0"/>
          <c:showPercent val="0"/>
          <c:showBubbleSize val="0"/>
        </c:dLbls>
        <c:marker val="1"/>
        <c:smooth val="0"/>
        <c:axId val="42348544"/>
        <c:axId val="42350080"/>
      </c:lineChart>
      <c:catAx>
        <c:axId val="42348544"/>
        <c:scaling>
          <c:orientation val="minMax"/>
        </c:scaling>
        <c:delete val="0"/>
        <c:axPos val="b"/>
        <c:numFmt formatCode="General" sourceLinked="1"/>
        <c:majorTickMark val="out"/>
        <c:minorTickMark val="none"/>
        <c:tickLblPos val="nextTo"/>
        <c:crossAx val="42350080"/>
        <c:crosses val="autoZero"/>
        <c:auto val="1"/>
        <c:lblAlgn val="ctr"/>
        <c:lblOffset val="100"/>
        <c:noMultiLvlLbl val="0"/>
      </c:catAx>
      <c:valAx>
        <c:axId val="42350080"/>
        <c:scaling>
          <c:orientation val="minMax"/>
        </c:scaling>
        <c:delete val="0"/>
        <c:axPos val="l"/>
        <c:majorGridlines/>
        <c:numFmt formatCode="0.0" sourceLinked="1"/>
        <c:majorTickMark val="out"/>
        <c:minorTickMark val="none"/>
        <c:tickLblPos val="nextTo"/>
        <c:crossAx val="42348544"/>
        <c:crosses val="autoZero"/>
        <c:crossBetween val="between"/>
      </c:valAx>
    </c:plotArea>
    <c:legend>
      <c:legendPos val="b"/>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'Number of SW''s per 100k pop'!$A$116</c:f>
          <c:strCache>
            <c:ptCount val="1"/>
            <c:pt idx="0">
              <c:v>Number of social workers in fieldwork services per 100,000 population in 2010</c:v>
            </c:pt>
          </c:strCache>
        </c:strRef>
      </c:tx>
      <c:overlay val="0"/>
    </c:title>
    <c:autoTitleDeleted val="0"/>
    <c:plotArea>
      <c:layout/>
      <c:barChart>
        <c:barDir val="col"/>
        <c:grouping val="clustered"/>
        <c:varyColors val="0"/>
        <c:ser>
          <c:idx val="0"/>
          <c:order val="0"/>
          <c:tx>
            <c:v>Local Authority</c:v>
          </c:tx>
          <c:invertIfNegative val="0"/>
          <c:cat>
            <c:strRef>
              <c:f>'Number of SW''s per 100k pop'!$E$118:$E$149</c:f>
              <c:strCache>
                <c:ptCount val="32"/>
                <c:pt idx="0">
                  <c:v>East Dunbartonshire</c:v>
                </c:pt>
                <c:pt idx="1">
                  <c:v>Angus</c:v>
                </c:pt>
                <c:pt idx="2">
                  <c:v>Na h-Eileanan Siar</c:v>
                </c:pt>
                <c:pt idx="3">
                  <c:v>East Ayrshire</c:v>
                </c:pt>
                <c:pt idx="4">
                  <c:v>Fife</c:v>
                </c:pt>
                <c:pt idx="5">
                  <c:v>East Lothian</c:v>
                </c:pt>
                <c:pt idx="6">
                  <c:v>Clackmannanshire</c:v>
                </c:pt>
                <c:pt idx="7">
                  <c:v>South Lanarkshire</c:v>
                </c:pt>
                <c:pt idx="8">
                  <c:v>Perth &amp; Kinross</c:v>
                </c:pt>
                <c:pt idx="9">
                  <c:v>Argyll &amp; Bute</c:v>
                </c:pt>
                <c:pt idx="10">
                  <c:v>North Ayrshire</c:v>
                </c:pt>
                <c:pt idx="11">
                  <c:v>Highland</c:v>
                </c:pt>
                <c:pt idx="12">
                  <c:v>North Lanarkshire</c:v>
                </c:pt>
                <c:pt idx="13">
                  <c:v>Renfrewshire</c:v>
                </c:pt>
                <c:pt idx="14">
                  <c:v>Aberdeenshire</c:v>
                </c:pt>
                <c:pt idx="15">
                  <c:v>Orkney Islands</c:v>
                </c:pt>
                <c:pt idx="16">
                  <c:v>East Renfrewshire</c:v>
                </c:pt>
                <c:pt idx="17">
                  <c:v>Falkirk</c:v>
                </c:pt>
                <c:pt idx="18">
                  <c:v>West Lothian</c:v>
                </c:pt>
                <c:pt idx="19">
                  <c:v>Midlothian</c:v>
                </c:pt>
                <c:pt idx="20">
                  <c:v>South Ayrshire</c:v>
                </c:pt>
                <c:pt idx="21">
                  <c:v>Stirling</c:v>
                </c:pt>
                <c:pt idx="22">
                  <c:v>Dumfries &amp; Galloway</c:v>
                </c:pt>
                <c:pt idx="23">
                  <c:v>Shetland Islands</c:v>
                </c:pt>
                <c:pt idx="24">
                  <c:v>Aberdeen City</c:v>
                </c:pt>
                <c:pt idx="25">
                  <c:v>Moray</c:v>
                </c:pt>
                <c:pt idx="26">
                  <c:v>West Dunbartonshire</c:v>
                </c:pt>
                <c:pt idx="27">
                  <c:v>Scottish Borders</c:v>
                </c:pt>
                <c:pt idx="28">
                  <c:v>Edinburgh, City of</c:v>
                </c:pt>
                <c:pt idx="29">
                  <c:v>Dundee City</c:v>
                </c:pt>
                <c:pt idx="30">
                  <c:v>Glasgow City</c:v>
                </c:pt>
                <c:pt idx="31">
                  <c:v>Inverclyde</c:v>
                </c:pt>
              </c:strCache>
            </c:strRef>
          </c:cat>
          <c:val>
            <c:numRef>
              <c:f>'Number of SW''s per 100k pop'!$F$118:$F$149</c:f>
              <c:numCache>
                <c:formatCode>0.0</c:formatCode>
                <c:ptCount val="32"/>
                <c:pt idx="0">
                  <c:v>52.420892108272966</c:v>
                </c:pt>
                <c:pt idx="1">
                  <c:v>66.718655229182914</c:v>
                </c:pt>
                <c:pt idx="2">
                  <c:v>72.463768115942031</c:v>
                </c:pt>
                <c:pt idx="3">
                  <c:v>84.143452332325793</c:v>
                </c:pt>
                <c:pt idx="4">
                  <c:v>84.663964038498662</c:v>
                </c:pt>
                <c:pt idx="5">
                  <c:v>89.772039540044375</c:v>
                </c:pt>
                <c:pt idx="6">
                  <c:v>91.564387297876479</c:v>
                </c:pt>
                <c:pt idx="7">
                  <c:v>93.55642122740916</c:v>
                </c:pt>
                <c:pt idx="8">
                  <c:v>94.780219780219781</c:v>
                </c:pt>
                <c:pt idx="9">
                  <c:v>94.786729857819907</c:v>
                </c:pt>
                <c:pt idx="10">
                  <c:v>95.797953407359017</c:v>
                </c:pt>
                <c:pt idx="11">
                  <c:v>96.216356780652703</c:v>
                </c:pt>
                <c:pt idx="12">
                  <c:v>98.132508623765901</c:v>
                </c:pt>
                <c:pt idx="13">
                  <c:v>98.445595854922288</c:v>
                </c:pt>
                <c:pt idx="14">
                  <c:v>101.81760330907211</c:v>
                </c:pt>
                <c:pt idx="15">
                  <c:v>103.67577756833177</c:v>
                </c:pt>
                <c:pt idx="16">
                  <c:v>103.97079969029974</c:v>
                </c:pt>
                <c:pt idx="17">
                  <c:v>106.35554982596365</c:v>
                </c:pt>
                <c:pt idx="18">
                  <c:v>109.71336664943421</c:v>
                </c:pt>
                <c:pt idx="19">
                  <c:v>112.91889266634288</c:v>
                </c:pt>
                <c:pt idx="20">
                  <c:v>113.67673179396093</c:v>
                </c:pt>
                <c:pt idx="21">
                  <c:v>116.13623673925181</c:v>
                </c:pt>
                <c:pt idx="22">
                  <c:v>116.47915287888814</c:v>
                </c:pt>
                <c:pt idx="23">
                  <c:v>121.42237640936688</c:v>
                </c:pt>
                <c:pt idx="24">
                  <c:v>121.9678696582169</c:v>
                </c:pt>
                <c:pt idx="25">
                  <c:v>123.81257338029673</c:v>
                </c:pt>
                <c:pt idx="26">
                  <c:v>124.44933920704845</c:v>
                </c:pt>
                <c:pt idx="27">
                  <c:v>125.78063154191223</c:v>
                </c:pt>
                <c:pt idx="28">
                  <c:v>130.44218410860961</c:v>
                </c:pt>
                <c:pt idx="29">
                  <c:v>134.87607832397646</c:v>
                </c:pt>
                <c:pt idx="30">
                  <c:v>140.3239556692242</c:v>
                </c:pt>
                <c:pt idx="31">
                  <c:v>142.31382652435283</c:v>
                </c:pt>
              </c:numCache>
            </c:numRef>
          </c:val>
        </c:ser>
        <c:dLbls>
          <c:showLegendKey val="0"/>
          <c:showVal val="0"/>
          <c:showCatName val="0"/>
          <c:showSerName val="0"/>
          <c:showPercent val="0"/>
          <c:showBubbleSize val="0"/>
        </c:dLbls>
        <c:gapWidth val="150"/>
        <c:axId val="113572096"/>
        <c:axId val="114638848"/>
      </c:barChart>
      <c:lineChart>
        <c:grouping val="standard"/>
        <c:varyColors val="0"/>
        <c:ser>
          <c:idx val="1"/>
          <c:order val="1"/>
          <c:tx>
            <c:v>Scotland</c:v>
          </c:tx>
          <c:marker>
            <c:symbol val="none"/>
          </c:marker>
          <c:val>
            <c:numRef>
              <c:f>('Number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pop'!$D$41,'Number of SW''s per 100k pop'!$D$41)</c:f>
              <c:numCache>
                <c:formatCode>#,##0.0</c:formatCode>
                <c:ptCount val="32"/>
                <c:pt idx="0">
                  <c:v>108.58576260879479</c:v>
                </c:pt>
                <c:pt idx="1">
                  <c:v>108.58576260879479</c:v>
                </c:pt>
                <c:pt idx="2">
                  <c:v>108.58576260879479</c:v>
                </c:pt>
                <c:pt idx="3">
                  <c:v>108.58576260879479</c:v>
                </c:pt>
                <c:pt idx="4">
                  <c:v>108.58576260879479</c:v>
                </c:pt>
                <c:pt idx="5">
                  <c:v>108.58576260879479</c:v>
                </c:pt>
                <c:pt idx="6">
                  <c:v>108.58576260879479</c:v>
                </c:pt>
                <c:pt idx="7">
                  <c:v>108.58576260879479</c:v>
                </c:pt>
                <c:pt idx="8">
                  <c:v>108.58576260879479</c:v>
                </c:pt>
                <c:pt idx="9">
                  <c:v>108.58576260879479</c:v>
                </c:pt>
                <c:pt idx="10">
                  <c:v>108.58576260879479</c:v>
                </c:pt>
                <c:pt idx="11">
                  <c:v>108.58576260879479</c:v>
                </c:pt>
                <c:pt idx="12">
                  <c:v>108.58576260879479</c:v>
                </c:pt>
                <c:pt idx="13">
                  <c:v>108.58576260879479</c:v>
                </c:pt>
                <c:pt idx="14">
                  <c:v>108.58576260879479</c:v>
                </c:pt>
                <c:pt idx="15">
                  <c:v>108.58576260879479</c:v>
                </c:pt>
                <c:pt idx="16">
                  <c:v>108.58576260879479</c:v>
                </c:pt>
                <c:pt idx="17">
                  <c:v>108.58576260879479</c:v>
                </c:pt>
                <c:pt idx="18">
                  <c:v>108.58576260879479</c:v>
                </c:pt>
                <c:pt idx="19">
                  <c:v>108.58576260879479</c:v>
                </c:pt>
                <c:pt idx="20">
                  <c:v>108.58576260879479</c:v>
                </c:pt>
                <c:pt idx="21">
                  <c:v>108.58576260879479</c:v>
                </c:pt>
                <c:pt idx="22">
                  <c:v>108.58576260879479</c:v>
                </c:pt>
                <c:pt idx="23">
                  <c:v>108.58576260879479</c:v>
                </c:pt>
                <c:pt idx="24">
                  <c:v>108.58576260879479</c:v>
                </c:pt>
                <c:pt idx="25">
                  <c:v>108.58576260879479</c:v>
                </c:pt>
                <c:pt idx="26">
                  <c:v>108.58576260879479</c:v>
                </c:pt>
                <c:pt idx="27">
                  <c:v>108.58576260879479</c:v>
                </c:pt>
                <c:pt idx="28">
                  <c:v>108.58576260879479</c:v>
                </c:pt>
                <c:pt idx="29">
                  <c:v>108.58576260879479</c:v>
                </c:pt>
                <c:pt idx="30">
                  <c:v>108.58576260879479</c:v>
                </c:pt>
                <c:pt idx="31">
                  <c:v>108.58576260879479</c:v>
                </c:pt>
              </c:numCache>
            </c:numRef>
          </c:val>
          <c:smooth val="0"/>
        </c:ser>
        <c:dLbls>
          <c:showLegendKey val="0"/>
          <c:showVal val="0"/>
          <c:showCatName val="0"/>
          <c:showSerName val="0"/>
          <c:showPercent val="0"/>
          <c:showBubbleSize val="0"/>
        </c:dLbls>
        <c:marker val="1"/>
        <c:smooth val="0"/>
        <c:axId val="113572096"/>
        <c:axId val="114638848"/>
      </c:lineChart>
      <c:catAx>
        <c:axId val="113572096"/>
        <c:scaling>
          <c:orientation val="minMax"/>
        </c:scaling>
        <c:delete val="0"/>
        <c:axPos val="b"/>
        <c:majorTickMark val="out"/>
        <c:minorTickMark val="none"/>
        <c:tickLblPos val="nextTo"/>
        <c:crossAx val="114638848"/>
        <c:crosses val="autoZero"/>
        <c:auto val="1"/>
        <c:lblAlgn val="ctr"/>
        <c:lblOffset val="100"/>
        <c:noMultiLvlLbl val="0"/>
      </c:catAx>
      <c:valAx>
        <c:axId val="114638848"/>
        <c:scaling>
          <c:orientation val="minMax"/>
        </c:scaling>
        <c:delete val="0"/>
        <c:axPos val="l"/>
        <c:majorGridlines/>
        <c:numFmt formatCode="0.0" sourceLinked="1"/>
        <c:majorTickMark val="out"/>
        <c:minorTickMark val="none"/>
        <c:tickLblPos val="nextTo"/>
        <c:crossAx val="113572096"/>
        <c:crosses val="autoZero"/>
        <c:crossBetween val="between"/>
      </c:valAx>
    </c:plotArea>
    <c:legend>
      <c:legendPos val="b"/>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'Number of SW''s per 100k pop'!$A$152</c:f>
          <c:strCache>
            <c:ptCount val="1"/>
            <c:pt idx="0">
              <c:v>Number of social workers in fieldwork services per 100,000 population in 2011</c:v>
            </c:pt>
          </c:strCache>
        </c:strRef>
      </c:tx>
      <c:overlay val="0"/>
    </c:title>
    <c:autoTitleDeleted val="0"/>
    <c:plotArea>
      <c:layout/>
      <c:barChart>
        <c:barDir val="col"/>
        <c:grouping val="clustered"/>
        <c:varyColors val="0"/>
        <c:ser>
          <c:idx val="0"/>
          <c:order val="0"/>
          <c:tx>
            <c:v>Local Authority</c:v>
          </c:tx>
          <c:invertIfNegative val="0"/>
          <c:cat>
            <c:strRef>
              <c:f>'Number of SW''s per 100k pop'!$E$154:$E$185</c:f>
              <c:strCache>
                <c:ptCount val="32"/>
                <c:pt idx="0">
                  <c:v>Angus</c:v>
                </c:pt>
                <c:pt idx="1">
                  <c:v>Argyll &amp; Bute</c:v>
                </c:pt>
                <c:pt idx="2">
                  <c:v>Na h-Eileanan Siar</c:v>
                </c:pt>
                <c:pt idx="3">
                  <c:v>Fife</c:v>
                </c:pt>
                <c:pt idx="4">
                  <c:v>East Dunbartonshire</c:v>
                </c:pt>
                <c:pt idx="5">
                  <c:v>West Lothian</c:v>
                </c:pt>
                <c:pt idx="6">
                  <c:v>Stirling</c:v>
                </c:pt>
                <c:pt idx="7">
                  <c:v>Renfrewshire</c:v>
                </c:pt>
                <c:pt idx="8">
                  <c:v>North Lanarkshire</c:v>
                </c:pt>
                <c:pt idx="9">
                  <c:v>East Lothian</c:v>
                </c:pt>
                <c:pt idx="10">
                  <c:v>Clackmannanshire</c:v>
                </c:pt>
                <c:pt idx="11">
                  <c:v>Aberdeenshire</c:v>
                </c:pt>
                <c:pt idx="12">
                  <c:v>South Ayrshire</c:v>
                </c:pt>
                <c:pt idx="13">
                  <c:v>South Lanarkshire</c:v>
                </c:pt>
                <c:pt idx="14">
                  <c:v>Perth &amp; Kinross</c:v>
                </c:pt>
                <c:pt idx="15">
                  <c:v>Falkirk</c:v>
                </c:pt>
                <c:pt idx="16">
                  <c:v>East Renfrewshire</c:v>
                </c:pt>
                <c:pt idx="17">
                  <c:v>Highland</c:v>
                </c:pt>
                <c:pt idx="18">
                  <c:v>Midlothian</c:v>
                </c:pt>
                <c:pt idx="19">
                  <c:v>Dumfries &amp; Galloway</c:v>
                </c:pt>
                <c:pt idx="20">
                  <c:v>Orkney Islands</c:v>
                </c:pt>
                <c:pt idx="21">
                  <c:v>North Ayrshire</c:v>
                </c:pt>
                <c:pt idx="22">
                  <c:v>Shetland Islands</c:v>
                </c:pt>
                <c:pt idx="23">
                  <c:v>East Ayrshire</c:v>
                </c:pt>
                <c:pt idx="24">
                  <c:v>West Dunbartonshire</c:v>
                </c:pt>
                <c:pt idx="25">
                  <c:v>Aberdeen City</c:v>
                </c:pt>
                <c:pt idx="26">
                  <c:v>Scottish Borders</c:v>
                </c:pt>
                <c:pt idx="27">
                  <c:v>Dundee City</c:v>
                </c:pt>
                <c:pt idx="28">
                  <c:v>Edinburgh, City of</c:v>
                </c:pt>
                <c:pt idx="29">
                  <c:v>Moray</c:v>
                </c:pt>
                <c:pt idx="30">
                  <c:v>Glasgow City</c:v>
                </c:pt>
                <c:pt idx="31">
                  <c:v>Inverclyde</c:v>
                </c:pt>
              </c:strCache>
            </c:strRef>
          </c:cat>
          <c:val>
            <c:numRef>
              <c:f>'Number of SW''s per 100k pop'!$F$154:$F$185</c:f>
              <c:numCache>
                <c:formatCode>0.0</c:formatCode>
                <c:ptCount val="32"/>
                <c:pt idx="0">
                  <c:v>69.707401032702236</c:v>
                </c:pt>
                <c:pt idx="1">
                  <c:v>75.340155178230077</c:v>
                </c:pt>
                <c:pt idx="2">
                  <c:v>75.839653304442038</c:v>
                </c:pt>
                <c:pt idx="3">
                  <c:v>77.744319737202304</c:v>
                </c:pt>
                <c:pt idx="4">
                  <c:v>80</c:v>
                </c:pt>
                <c:pt idx="5">
                  <c:v>84.997147746719904</c:v>
                </c:pt>
                <c:pt idx="6">
                  <c:v>88.564153658806603</c:v>
                </c:pt>
                <c:pt idx="7">
                  <c:v>91.01316542644534</c:v>
                </c:pt>
                <c:pt idx="8">
                  <c:v>92.976430178846385</c:v>
                </c:pt>
                <c:pt idx="9">
                  <c:v>95.076060848678935</c:v>
                </c:pt>
                <c:pt idx="10">
                  <c:v>95.145631067961162</c:v>
                </c:pt>
                <c:pt idx="11">
                  <c:v>95.407056968263348</c:v>
                </c:pt>
                <c:pt idx="12">
                  <c:v>95.592140201805634</c:v>
                </c:pt>
                <c:pt idx="13">
                  <c:v>95.890410958904113</c:v>
                </c:pt>
                <c:pt idx="14">
                  <c:v>96.697310180456242</c:v>
                </c:pt>
                <c:pt idx="15">
                  <c:v>97.28</c:v>
                </c:pt>
                <c:pt idx="16">
                  <c:v>100.20922805858386</c:v>
                </c:pt>
                <c:pt idx="17">
                  <c:v>101.40506165943368</c:v>
                </c:pt>
                <c:pt idx="18">
                  <c:v>105.45236668663871</c:v>
                </c:pt>
                <c:pt idx="19">
                  <c:v>108.9756290865861</c:v>
                </c:pt>
                <c:pt idx="20">
                  <c:v>112.04481792717085</c:v>
                </c:pt>
                <c:pt idx="21">
                  <c:v>119.48729089724092</c:v>
                </c:pt>
                <c:pt idx="22">
                  <c:v>120.48192771084338</c:v>
                </c:pt>
                <c:pt idx="23">
                  <c:v>121.44429048822235</c:v>
                </c:pt>
                <c:pt idx="24">
                  <c:v>123.60666593091271</c:v>
                </c:pt>
                <c:pt idx="25">
                  <c:v>124.5167670592466</c:v>
                </c:pt>
                <c:pt idx="26">
                  <c:v>128.2051282051282</c:v>
                </c:pt>
                <c:pt idx="27">
                  <c:v>131.79347826086956</c:v>
                </c:pt>
                <c:pt idx="28">
                  <c:v>132.65263422186885</c:v>
                </c:pt>
                <c:pt idx="29">
                  <c:v>132.66288648764311</c:v>
                </c:pt>
                <c:pt idx="30">
                  <c:v>141.46966580109938</c:v>
                </c:pt>
                <c:pt idx="31">
                  <c:v>144.05318886973652</c:v>
                </c:pt>
              </c:numCache>
            </c:numRef>
          </c:val>
        </c:ser>
        <c:dLbls>
          <c:showLegendKey val="0"/>
          <c:showVal val="0"/>
          <c:showCatName val="0"/>
          <c:showSerName val="0"/>
          <c:showPercent val="0"/>
          <c:showBubbleSize val="0"/>
        </c:dLbls>
        <c:gapWidth val="150"/>
        <c:axId val="38880768"/>
        <c:axId val="38882304"/>
      </c:barChart>
      <c:lineChart>
        <c:grouping val="standard"/>
        <c:varyColors val="0"/>
        <c:ser>
          <c:idx val="1"/>
          <c:order val="1"/>
          <c:tx>
            <c:v>Scotland</c:v>
          </c:tx>
          <c:marker>
            <c:symbol val="none"/>
          </c:marker>
          <c:val>
            <c:numRef>
              <c:f>('Number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pop'!$E$41,'Number of SW''s per 100k pop'!$E$41)</c:f>
              <c:numCache>
                <c:formatCode>#,##0.0</c:formatCode>
                <c:ptCount val="32"/>
                <c:pt idx="0">
                  <c:v>107.86995981056248</c:v>
                </c:pt>
                <c:pt idx="1">
                  <c:v>107.86995981056248</c:v>
                </c:pt>
                <c:pt idx="2">
                  <c:v>107.86995981056248</c:v>
                </c:pt>
                <c:pt idx="3">
                  <c:v>107.86995981056248</c:v>
                </c:pt>
                <c:pt idx="4">
                  <c:v>107.86995981056248</c:v>
                </c:pt>
                <c:pt idx="5">
                  <c:v>107.86995981056248</c:v>
                </c:pt>
                <c:pt idx="6">
                  <c:v>107.86995981056248</c:v>
                </c:pt>
                <c:pt idx="7">
                  <c:v>107.86995981056248</c:v>
                </c:pt>
                <c:pt idx="8">
                  <c:v>107.86995981056248</c:v>
                </c:pt>
                <c:pt idx="9">
                  <c:v>107.86995981056248</c:v>
                </c:pt>
                <c:pt idx="10">
                  <c:v>107.86995981056248</c:v>
                </c:pt>
                <c:pt idx="11">
                  <c:v>107.86995981056248</c:v>
                </c:pt>
                <c:pt idx="12">
                  <c:v>107.86995981056248</c:v>
                </c:pt>
                <c:pt idx="13">
                  <c:v>107.86995981056248</c:v>
                </c:pt>
                <c:pt idx="14">
                  <c:v>107.86995981056248</c:v>
                </c:pt>
                <c:pt idx="15">
                  <c:v>107.86995981056248</c:v>
                </c:pt>
                <c:pt idx="16">
                  <c:v>107.86995981056248</c:v>
                </c:pt>
                <c:pt idx="17">
                  <c:v>107.86995981056248</c:v>
                </c:pt>
                <c:pt idx="18">
                  <c:v>107.86995981056248</c:v>
                </c:pt>
                <c:pt idx="19">
                  <c:v>107.86995981056248</c:v>
                </c:pt>
                <c:pt idx="20">
                  <c:v>107.86995981056248</c:v>
                </c:pt>
                <c:pt idx="21">
                  <c:v>107.86995981056248</c:v>
                </c:pt>
                <c:pt idx="22">
                  <c:v>107.86995981056248</c:v>
                </c:pt>
                <c:pt idx="23">
                  <c:v>107.86995981056248</c:v>
                </c:pt>
                <c:pt idx="24">
                  <c:v>107.86995981056248</c:v>
                </c:pt>
                <c:pt idx="25">
                  <c:v>107.86995981056248</c:v>
                </c:pt>
                <c:pt idx="26">
                  <c:v>107.86995981056248</c:v>
                </c:pt>
                <c:pt idx="27">
                  <c:v>107.86995981056248</c:v>
                </c:pt>
                <c:pt idx="28">
                  <c:v>107.86995981056248</c:v>
                </c:pt>
                <c:pt idx="29">
                  <c:v>107.86995981056248</c:v>
                </c:pt>
                <c:pt idx="30">
                  <c:v>107.86995981056248</c:v>
                </c:pt>
                <c:pt idx="31">
                  <c:v>107.86995981056248</c:v>
                </c:pt>
              </c:numCache>
            </c:numRef>
          </c:val>
          <c:smooth val="0"/>
        </c:ser>
        <c:dLbls>
          <c:showLegendKey val="0"/>
          <c:showVal val="0"/>
          <c:showCatName val="0"/>
          <c:showSerName val="0"/>
          <c:showPercent val="0"/>
          <c:showBubbleSize val="0"/>
        </c:dLbls>
        <c:marker val="1"/>
        <c:smooth val="0"/>
        <c:axId val="38880768"/>
        <c:axId val="38882304"/>
      </c:lineChart>
      <c:catAx>
        <c:axId val="38880768"/>
        <c:scaling>
          <c:orientation val="minMax"/>
        </c:scaling>
        <c:delete val="0"/>
        <c:axPos val="b"/>
        <c:majorTickMark val="out"/>
        <c:minorTickMark val="none"/>
        <c:tickLblPos val="nextTo"/>
        <c:crossAx val="38882304"/>
        <c:crosses val="autoZero"/>
        <c:auto val="1"/>
        <c:lblAlgn val="ctr"/>
        <c:lblOffset val="100"/>
        <c:noMultiLvlLbl val="0"/>
      </c:catAx>
      <c:valAx>
        <c:axId val="38882304"/>
        <c:scaling>
          <c:orientation val="minMax"/>
        </c:scaling>
        <c:delete val="0"/>
        <c:axPos val="l"/>
        <c:majorGridlines/>
        <c:numFmt formatCode="0.0" sourceLinked="1"/>
        <c:majorTickMark val="out"/>
        <c:minorTickMark val="none"/>
        <c:tickLblPos val="nextTo"/>
        <c:crossAx val="38880768"/>
        <c:crosses val="autoZero"/>
        <c:crossBetween val="between"/>
      </c:valAx>
    </c:plotArea>
    <c:legend>
      <c:legendPos val="b"/>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'Number of SW''s per 100k pop'!$A$188</c:f>
          <c:strCache>
            <c:ptCount val="1"/>
            <c:pt idx="0">
              <c:v>Number of social workers in fieldwork services per 100,000 population in 2012</c:v>
            </c:pt>
          </c:strCache>
        </c:strRef>
      </c:tx>
      <c:overlay val="0"/>
    </c:title>
    <c:autoTitleDeleted val="0"/>
    <c:plotArea>
      <c:layout/>
      <c:barChart>
        <c:barDir val="col"/>
        <c:grouping val="clustered"/>
        <c:varyColors val="0"/>
        <c:ser>
          <c:idx val="0"/>
          <c:order val="0"/>
          <c:tx>
            <c:v>Local Authority</c:v>
          </c:tx>
          <c:invertIfNegative val="0"/>
          <c:cat>
            <c:strRef>
              <c:f>'Number of SW''s per 100k pop'!$E$190:$E$221</c:f>
              <c:strCache>
                <c:ptCount val="32"/>
                <c:pt idx="0">
                  <c:v>Highland</c:v>
                </c:pt>
                <c:pt idx="1">
                  <c:v>Angus</c:v>
                </c:pt>
                <c:pt idx="2">
                  <c:v>East Dunbartonshire</c:v>
                </c:pt>
                <c:pt idx="3">
                  <c:v>Na h-Eileanan Siar</c:v>
                </c:pt>
                <c:pt idx="4">
                  <c:v>Perth &amp; Kinross</c:v>
                </c:pt>
                <c:pt idx="5">
                  <c:v>Argyll &amp; Bute</c:v>
                </c:pt>
                <c:pt idx="6">
                  <c:v>Fife</c:v>
                </c:pt>
                <c:pt idx="7">
                  <c:v>North Lanarkshire</c:v>
                </c:pt>
                <c:pt idx="8">
                  <c:v>Stirling</c:v>
                </c:pt>
                <c:pt idx="9">
                  <c:v>West Lothian</c:v>
                </c:pt>
                <c:pt idx="10">
                  <c:v>Renfrewshire</c:v>
                </c:pt>
                <c:pt idx="11">
                  <c:v>South Lanarkshire</c:v>
                </c:pt>
                <c:pt idx="12">
                  <c:v>Falkirk</c:v>
                </c:pt>
                <c:pt idx="13">
                  <c:v>East Lothian</c:v>
                </c:pt>
                <c:pt idx="14">
                  <c:v>East Renfrewshire</c:v>
                </c:pt>
                <c:pt idx="15">
                  <c:v>Dumfries &amp; Galloway</c:v>
                </c:pt>
                <c:pt idx="16">
                  <c:v>Aberdeenshire</c:v>
                </c:pt>
                <c:pt idx="17">
                  <c:v>South Ayrshire</c:v>
                </c:pt>
                <c:pt idx="18">
                  <c:v>Clackmannanshire</c:v>
                </c:pt>
                <c:pt idx="19">
                  <c:v>Orkney Islands</c:v>
                </c:pt>
                <c:pt idx="20">
                  <c:v>North Ayrshire</c:v>
                </c:pt>
                <c:pt idx="21">
                  <c:v>Shetland Islands</c:v>
                </c:pt>
                <c:pt idx="22">
                  <c:v>Scottish Borders</c:v>
                </c:pt>
                <c:pt idx="23">
                  <c:v>Midlothian</c:v>
                </c:pt>
                <c:pt idx="24">
                  <c:v>Edinburgh, City of</c:v>
                </c:pt>
                <c:pt idx="25">
                  <c:v>Aberdeen City</c:v>
                </c:pt>
                <c:pt idx="26">
                  <c:v>West Dunbartonshire</c:v>
                </c:pt>
                <c:pt idx="27">
                  <c:v>East Ayrshire</c:v>
                </c:pt>
                <c:pt idx="28">
                  <c:v>Dundee City</c:v>
                </c:pt>
                <c:pt idx="29">
                  <c:v>Glasgow City</c:v>
                </c:pt>
                <c:pt idx="30">
                  <c:v>Moray</c:v>
                </c:pt>
                <c:pt idx="31">
                  <c:v>Inverclyde</c:v>
                </c:pt>
              </c:strCache>
            </c:strRef>
          </c:cat>
          <c:val>
            <c:numRef>
              <c:f>'Number of SW''s per 100k pop'!$F$190:$F$221</c:f>
              <c:numCache>
                <c:formatCode>0.0</c:formatCode>
                <c:ptCount val="32"/>
                <c:pt idx="0">
                  <c:v>58.396667954828459</c:v>
                </c:pt>
                <c:pt idx="1">
                  <c:v>60.230597143348824</c:v>
                </c:pt>
                <c:pt idx="2">
                  <c:v>69.890442009822436</c:v>
                </c:pt>
                <c:pt idx="3">
                  <c:v>72.568940493468801</c:v>
                </c:pt>
                <c:pt idx="4">
                  <c:v>79.193177203194793</c:v>
                </c:pt>
                <c:pt idx="5">
                  <c:v>80.543090553446092</c:v>
                </c:pt>
                <c:pt idx="6">
                  <c:v>83.012479178613361</c:v>
                </c:pt>
                <c:pt idx="7">
                  <c:v>89.970108615229805</c:v>
                </c:pt>
                <c:pt idx="8">
                  <c:v>90.09998901219646</c:v>
                </c:pt>
                <c:pt idx="9">
                  <c:v>92.040224987216632</c:v>
                </c:pt>
                <c:pt idx="10">
                  <c:v>92.369477911646584</c:v>
                </c:pt>
                <c:pt idx="11">
                  <c:v>94.486685966977376</c:v>
                </c:pt>
                <c:pt idx="12">
                  <c:v>96.938775510204081</c:v>
                </c:pt>
                <c:pt idx="13">
                  <c:v>99.147332936744007</c:v>
                </c:pt>
                <c:pt idx="14">
                  <c:v>104.34973637961336</c:v>
                </c:pt>
                <c:pt idx="15">
                  <c:v>104.74675152479449</c:v>
                </c:pt>
                <c:pt idx="16">
                  <c:v>104.86774143058382</c:v>
                </c:pt>
                <c:pt idx="17">
                  <c:v>106.26992561105206</c:v>
                </c:pt>
                <c:pt idx="18">
                  <c:v>107.25429017160687</c:v>
                </c:pt>
                <c:pt idx="19">
                  <c:v>111.47236414305621</c:v>
                </c:pt>
                <c:pt idx="20">
                  <c:v>114.85062150178092</c:v>
                </c:pt>
                <c:pt idx="21">
                  <c:v>116.32916846186988</c:v>
                </c:pt>
                <c:pt idx="22">
                  <c:v>122.23003869152305</c:v>
                </c:pt>
                <c:pt idx="23">
                  <c:v>122.26970560303893</c:v>
                </c:pt>
                <c:pt idx="24">
                  <c:v>125.35482667882229</c:v>
                </c:pt>
                <c:pt idx="25">
                  <c:v>131.16357654172779</c:v>
                </c:pt>
                <c:pt idx="26">
                  <c:v>135.04538410449413</c:v>
                </c:pt>
                <c:pt idx="27">
                  <c:v>136.88584698117822</c:v>
                </c:pt>
                <c:pt idx="28">
                  <c:v>138.04303694681283</c:v>
                </c:pt>
                <c:pt idx="29">
                  <c:v>140.31962626245652</c:v>
                </c:pt>
                <c:pt idx="30">
                  <c:v>140.96631873453137</c:v>
                </c:pt>
                <c:pt idx="31">
                  <c:v>148.71731317387531</c:v>
                </c:pt>
              </c:numCache>
            </c:numRef>
          </c:val>
        </c:ser>
        <c:dLbls>
          <c:showLegendKey val="0"/>
          <c:showVal val="0"/>
          <c:showCatName val="0"/>
          <c:showSerName val="0"/>
          <c:showPercent val="0"/>
          <c:showBubbleSize val="0"/>
        </c:dLbls>
        <c:gapWidth val="150"/>
        <c:axId val="38916864"/>
        <c:axId val="38918400"/>
      </c:barChart>
      <c:lineChart>
        <c:grouping val="standard"/>
        <c:varyColors val="0"/>
        <c:ser>
          <c:idx val="1"/>
          <c:order val="1"/>
          <c:tx>
            <c:v>Scotland</c:v>
          </c:tx>
          <c:marker>
            <c:symbol val="none"/>
          </c:marker>
          <c:val>
            <c:numRef>
              <c:f>('Number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pop'!$F$41,'Number of SW''s per 100k pop'!$F$41)</c:f>
              <c:numCache>
                <c:formatCode>#,##0.0</c:formatCode>
                <c:ptCount val="32"/>
                <c:pt idx="0">
                  <c:v>106.82023486901537</c:v>
                </c:pt>
                <c:pt idx="1">
                  <c:v>106.82023486901537</c:v>
                </c:pt>
                <c:pt idx="2">
                  <c:v>106.82023486901537</c:v>
                </c:pt>
                <c:pt idx="3">
                  <c:v>106.82023486901537</c:v>
                </c:pt>
                <c:pt idx="4">
                  <c:v>106.82023486901537</c:v>
                </c:pt>
                <c:pt idx="5">
                  <c:v>106.82023486901537</c:v>
                </c:pt>
                <c:pt idx="6">
                  <c:v>106.82023486901537</c:v>
                </c:pt>
                <c:pt idx="7">
                  <c:v>106.82023486901537</c:v>
                </c:pt>
                <c:pt idx="8">
                  <c:v>106.82023486901537</c:v>
                </c:pt>
                <c:pt idx="9">
                  <c:v>106.82023486901537</c:v>
                </c:pt>
                <c:pt idx="10">
                  <c:v>106.82023486901537</c:v>
                </c:pt>
                <c:pt idx="11">
                  <c:v>106.82023486901537</c:v>
                </c:pt>
                <c:pt idx="12">
                  <c:v>106.82023486901537</c:v>
                </c:pt>
                <c:pt idx="13">
                  <c:v>106.82023486901537</c:v>
                </c:pt>
                <c:pt idx="14">
                  <c:v>106.82023486901537</c:v>
                </c:pt>
                <c:pt idx="15">
                  <c:v>106.82023486901537</c:v>
                </c:pt>
                <c:pt idx="16">
                  <c:v>106.82023486901537</c:v>
                </c:pt>
                <c:pt idx="17">
                  <c:v>106.82023486901537</c:v>
                </c:pt>
                <c:pt idx="18">
                  <c:v>106.82023486901537</c:v>
                </c:pt>
                <c:pt idx="19">
                  <c:v>106.82023486901537</c:v>
                </c:pt>
                <c:pt idx="20">
                  <c:v>106.82023486901537</c:v>
                </c:pt>
                <c:pt idx="21">
                  <c:v>106.82023486901537</c:v>
                </c:pt>
                <c:pt idx="22">
                  <c:v>106.82023486901537</c:v>
                </c:pt>
                <c:pt idx="23">
                  <c:v>106.82023486901537</c:v>
                </c:pt>
                <c:pt idx="24">
                  <c:v>106.82023486901537</c:v>
                </c:pt>
                <c:pt idx="25">
                  <c:v>106.82023486901537</c:v>
                </c:pt>
                <c:pt idx="26">
                  <c:v>106.82023486901537</c:v>
                </c:pt>
                <c:pt idx="27">
                  <c:v>106.82023486901537</c:v>
                </c:pt>
                <c:pt idx="28">
                  <c:v>106.82023486901537</c:v>
                </c:pt>
                <c:pt idx="29">
                  <c:v>106.82023486901537</c:v>
                </c:pt>
                <c:pt idx="30">
                  <c:v>106.82023486901537</c:v>
                </c:pt>
                <c:pt idx="31">
                  <c:v>106.82023486901537</c:v>
                </c:pt>
              </c:numCache>
            </c:numRef>
          </c:val>
          <c:smooth val="0"/>
        </c:ser>
        <c:dLbls>
          <c:showLegendKey val="0"/>
          <c:showVal val="0"/>
          <c:showCatName val="0"/>
          <c:showSerName val="0"/>
          <c:showPercent val="0"/>
          <c:showBubbleSize val="0"/>
        </c:dLbls>
        <c:marker val="1"/>
        <c:smooth val="0"/>
        <c:axId val="38916864"/>
        <c:axId val="38918400"/>
      </c:lineChart>
      <c:catAx>
        <c:axId val="38916864"/>
        <c:scaling>
          <c:orientation val="minMax"/>
        </c:scaling>
        <c:delete val="0"/>
        <c:axPos val="b"/>
        <c:majorTickMark val="out"/>
        <c:minorTickMark val="none"/>
        <c:tickLblPos val="nextTo"/>
        <c:crossAx val="38918400"/>
        <c:crosses val="autoZero"/>
        <c:auto val="1"/>
        <c:lblAlgn val="ctr"/>
        <c:lblOffset val="100"/>
        <c:noMultiLvlLbl val="0"/>
      </c:catAx>
      <c:valAx>
        <c:axId val="38918400"/>
        <c:scaling>
          <c:orientation val="minMax"/>
        </c:scaling>
        <c:delete val="0"/>
        <c:axPos val="l"/>
        <c:majorGridlines/>
        <c:numFmt formatCode="0.0" sourceLinked="1"/>
        <c:majorTickMark val="out"/>
        <c:minorTickMark val="none"/>
        <c:tickLblPos val="nextTo"/>
        <c:crossAx val="38916864"/>
        <c:crosses val="autoZero"/>
        <c:crossBetween val="between"/>
      </c:valAx>
    </c:plotArea>
    <c:legend>
      <c:legendPos val="b"/>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'Number of SW''s per 100k pop'!$A$224</c:f>
          <c:strCache>
            <c:ptCount val="1"/>
            <c:pt idx="0">
              <c:v>Number of social workers in fieldwork services per 100,000 population in 2013</c:v>
            </c:pt>
          </c:strCache>
        </c:strRef>
      </c:tx>
      <c:overlay val="0"/>
    </c:title>
    <c:autoTitleDeleted val="0"/>
    <c:plotArea>
      <c:layout/>
      <c:barChart>
        <c:barDir val="col"/>
        <c:grouping val="clustered"/>
        <c:varyColors val="0"/>
        <c:ser>
          <c:idx val="0"/>
          <c:order val="0"/>
          <c:tx>
            <c:v>Local Authority</c:v>
          </c:tx>
          <c:invertIfNegative val="0"/>
          <c:cat>
            <c:strRef>
              <c:f>'Number of SW''s per 100k pop'!$E$226:$E$257</c:f>
              <c:strCache>
                <c:ptCount val="32"/>
                <c:pt idx="0">
                  <c:v>Angus</c:v>
                </c:pt>
                <c:pt idx="1">
                  <c:v>Highland</c:v>
                </c:pt>
                <c:pt idx="2">
                  <c:v>Na h-Eileanan Siar</c:v>
                </c:pt>
                <c:pt idx="3">
                  <c:v>Stirling</c:v>
                </c:pt>
                <c:pt idx="4">
                  <c:v>Perth &amp; Kinross</c:v>
                </c:pt>
                <c:pt idx="5">
                  <c:v>East Lothian</c:v>
                </c:pt>
                <c:pt idx="6">
                  <c:v>Fife</c:v>
                </c:pt>
                <c:pt idx="7">
                  <c:v>Argyll &amp; Bute</c:v>
                </c:pt>
                <c:pt idx="8">
                  <c:v>North Lanarkshire</c:v>
                </c:pt>
                <c:pt idx="9">
                  <c:v>South Lanarkshire</c:v>
                </c:pt>
                <c:pt idx="10">
                  <c:v>West Lothian</c:v>
                </c:pt>
                <c:pt idx="11">
                  <c:v>Shetland Islands</c:v>
                </c:pt>
                <c:pt idx="12">
                  <c:v>Falkirk</c:v>
                </c:pt>
                <c:pt idx="13">
                  <c:v>South Ayrshire</c:v>
                </c:pt>
                <c:pt idx="14">
                  <c:v>Dumfries &amp; Galloway</c:v>
                </c:pt>
                <c:pt idx="15">
                  <c:v>Renfrewshire</c:v>
                </c:pt>
                <c:pt idx="16">
                  <c:v>Aberdeenshire</c:v>
                </c:pt>
                <c:pt idx="17">
                  <c:v>East Renfrewshire</c:v>
                </c:pt>
                <c:pt idx="18">
                  <c:v>Clackmannanshire</c:v>
                </c:pt>
                <c:pt idx="19">
                  <c:v>East Dunbartonshire</c:v>
                </c:pt>
                <c:pt idx="20">
                  <c:v>Aberdeen City</c:v>
                </c:pt>
                <c:pt idx="21">
                  <c:v>North Ayrshire</c:v>
                </c:pt>
                <c:pt idx="22">
                  <c:v>Scottish Borders</c:v>
                </c:pt>
                <c:pt idx="23">
                  <c:v>Midlothian</c:v>
                </c:pt>
                <c:pt idx="24">
                  <c:v>East Ayrshire</c:v>
                </c:pt>
                <c:pt idx="25">
                  <c:v>Moray</c:v>
                </c:pt>
                <c:pt idx="26">
                  <c:v>Orkney Islands</c:v>
                </c:pt>
                <c:pt idx="27">
                  <c:v>West Dunbartonshire</c:v>
                </c:pt>
                <c:pt idx="28">
                  <c:v>Edinburgh, City of</c:v>
                </c:pt>
                <c:pt idx="29">
                  <c:v>Dundee City</c:v>
                </c:pt>
                <c:pt idx="30">
                  <c:v>Glasgow City</c:v>
                </c:pt>
                <c:pt idx="31">
                  <c:v>Inverclyde</c:v>
                </c:pt>
              </c:strCache>
            </c:strRef>
          </c:cat>
          <c:val>
            <c:numRef>
              <c:f>'Number of SW''s per 100k pop'!$F$226:$F$257</c:f>
              <c:numCache>
                <c:formatCode>0.0</c:formatCode>
                <c:ptCount val="32"/>
                <c:pt idx="0">
                  <c:v>59.33442256427896</c:v>
                </c:pt>
                <c:pt idx="1">
                  <c:v>67.831537371742584</c:v>
                </c:pt>
                <c:pt idx="2">
                  <c:v>69.343065693430646</c:v>
                </c:pt>
                <c:pt idx="3">
                  <c:v>77.825276772991344</c:v>
                </c:pt>
                <c:pt idx="4">
                  <c:v>83.237463625905121</c:v>
                </c:pt>
                <c:pt idx="5">
                  <c:v>83.834697701942986</c:v>
                </c:pt>
                <c:pt idx="6">
                  <c:v>88.307440719542114</c:v>
                </c:pt>
                <c:pt idx="7">
                  <c:v>91.993185689948888</c:v>
                </c:pt>
                <c:pt idx="8">
                  <c:v>92.367813369648886</c:v>
                </c:pt>
                <c:pt idx="9">
                  <c:v>95.93087894285442</c:v>
                </c:pt>
                <c:pt idx="10">
                  <c:v>101.04450499545867</c:v>
                </c:pt>
                <c:pt idx="11">
                  <c:v>103.44827586206897</c:v>
                </c:pt>
                <c:pt idx="12">
                  <c:v>105.62484092644438</c:v>
                </c:pt>
                <c:pt idx="13">
                  <c:v>108.08895189155666</c:v>
                </c:pt>
                <c:pt idx="14">
                  <c:v>109.12962470055896</c:v>
                </c:pt>
                <c:pt idx="15">
                  <c:v>109.26447754327448</c:v>
                </c:pt>
                <c:pt idx="16">
                  <c:v>109.78779532141057</c:v>
                </c:pt>
                <c:pt idx="17">
                  <c:v>110.3463345351251</c:v>
                </c:pt>
                <c:pt idx="18">
                  <c:v>113.10452418096723</c:v>
                </c:pt>
                <c:pt idx="19">
                  <c:v>114.32350718065004</c:v>
                </c:pt>
                <c:pt idx="20">
                  <c:v>114.50213590522746</c:v>
                </c:pt>
                <c:pt idx="21">
                  <c:v>119.76047904191617</c:v>
                </c:pt>
                <c:pt idx="22">
                  <c:v>121.18018967334037</c:v>
                </c:pt>
                <c:pt idx="23">
                  <c:v>128.67430055483413</c:v>
                </c:pt>
                <c:pt idx="24">
                  <c:v>132.32050967900025</c:v>
                </c:pt>
                <c:pt idx="25">
                  <c:v>133.53115727002967</c:v>
                </c:pt>
                <c:pt idx="26">
                  <c:v>134.50834879406307</c:v>
                </c:pt>
                <c:pt idx="27">
                  <c:v>135.85746102449889</c:v>
                </c:pt>
                <c:pt idx="28">
                  <c:v>137.65232019037461</c:v>
                </c:pt>
                <c:pt idx="29">
                  <c:v>139.7704253882512</c:v>
                </c:pt>
                <c:pt idx="30">
                  <c:v>141.65493193857708</c:v>
                </c:pt>
                <c:pt idx="31">
                  <c:v>155.58874782175752</c:v>
                </c:pt>
              </c:numCache>
            </c:numRef>
          </c:val>
        </c:ser>
        <c:dLbls>
          <c:showLegendKey val="0"/>
          <c:showVal val="0"/>
          <c:showCatName val="0"/>
          <c:showSerName val="0"/>
          <c:showPercent val="0"/>
          <c:showBubbleSize val="0"/>
        </c:dLbls>
        <c:gapWidth val="150"/>
        <c:axId val="39010304"/>
        <c:axId val="39011840"/>
      </c:barChart>
      <c:lineChart>
        <c:grouping val="standard"/>
        <c:varyColors val="0"/>
        <c:ser>
          <c:idx val="1"/>
          <c:order val="1"/>
          <c:tx>
            <c:v>Scotland</c:v>
          </c:tx>
          <c:marker>
            <c:symbol val="none"/>
          </c:marker>
          <c:val>
            <c:numRef>
              <c:f>('Number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pop'!$G$41,'Number of SW''s per 100k pop'!$G$41)</c:f>
              <c:numCache>
                <c:formatCode>#,##0.0</c:formatCode>
                <c:ptCount val="32"/>
                <c:pt idx="0">
                  <c:v>110.91089963774236</c:v>
                </c:pt>
                <c:pt idx="1">
                  <c:v>110.91089963774236</c:v>
                </c:pt>
                <c:pt idx="2">
                  <c:v>110.91089963774236</c:v>
                </c:pt>
                <c:pt idx="3">
                  <c:v>110.91089963774236</c:v>
                </c:pt>
                <c:pt idx="4">
                  <c:v>110.91089963774236</c:v>
                </c:pt>
                <c:pt idx="5">
                  <c:v>110.91089963774236</c:v>
                </c:pt>
                <c:pt idx="6">
                  <c:v>110.91089963774236</c:v>
                </c:pt>
                <c:pt idx="7">
                  <c:v>110.91089963774236</c:v>
                </c:pt>
                <c:pt idx="8">
                  <c:v>110.91089963774236</c:v>
                </c:pt>
                <c:pt idx="9">
                  <c:v>110.91089963774236</c:v>
                </c:pt>
                <c:pt idx="10">
                  <c:v>110.91089963774236</c:v>
                </c:pt>
                <c:pt idx="11">
                  <c:v>110.91089963774236</c:v>
                </c:pt>
                <c:pt idx="12">
                  <c:v>110.91089963774236</c:v>
                </c:pt>
                <c:pt idx="13">
                  <c:v>110.91089963774236</c:v>
                </c:pt>
                <c:pt idx="14">
                  <c:v>110.91089963774236</c:v>
                </c:pt>
                <c:pt idx="15">
                  <c:v>110.91089963774236</c:v>
                </c:pt>
                <c:pt idx="16">
                  <c:v>110.91089963774236</c:v>
                </c:pt>
                <c:pt idx="17">
                  <c:v>110.91089963774236</c:v>
                </c:pt>
                <c:pt idx="18">
                  <c:v>110.91089963774236</c:v>
                </c:pt>
                <c:pt idx="19">
                  <c:v>110.91089963774236</c:v>
                </c:pt>
                <c:pt idx="20">
                  <c:v>110.91089963774236</c:v>
                </c:pt>
                <c:pt idx="21">
                  <c:v>110.91089963774236</c:v>
                </c:pt>
                <c:pt idx="22">
                  <c:v>110.91089963774236</c:v>
                </c:pt>
                <c:pt idx="23">
                  <c:v>110.91089963774236</c:v>
                </c:pt>
                <c:pt idx="24">
                  <c:v>110.91089963774236</c:v>
                </c:pt>
                <c:pt idx="25">
                  <c:v>110.91089963774236</c:v>
                </c:pt>
                <c:pt idx="26">
                  <c:v>110.91089963774236</c:v>
                </c:pt>
                <c:pt idx="27">
                  <c:v>110.91089963774236</c:v>
                </c:pt>
                <c:pt idx="28">
                  <c:v>110.91089963774236</c:v>
                </c:pt>
                <c:pt idx="29">
                  <c:v>110.91089963774236</c:v>
                </c:pt>
                <c:pt idx="30">
                  <c:v>110.91089963774236</c:v>
                </c:pt>
                <c:pt idx="31">
                  <c:v>110.91089963774236</c:v>
                </c:pt>
              </c:numCache>
            </c:numRef>
          </c:val>
          <c:smooth val="0"/>
        </c:ser>
        <c:dLbls>
          <c:showLegendKey val="0"/>
          <c:showVal val="0"/>
          <c:showCatName val="0"/>
          <c:showSerName val="0"/>
          <c:showPercent val="0"/>
          <c:showBubbleSize val="0"/>
        </c:dLbls>
        <c:marker val="1"/>
        <c:smooth val="0"/>
        <c:axId val="39010304"/>
        <c:axId val="39011840"/>
      </c:lineChart>
      <c:catAx>
        <c:axId val="39010304"/>
        <c:scaling>
          <c:orientation val="minMax"/>
        </c:scaling>
        <c:delete val="0"/>
        <c:axPos val="b"/>
        <c:majorTickMark val="out"/>
        <c:minorTickMark val="none"/>
        <c:tickLblPos val="nextTo"/>
        <c:crossAx val="39011840"/>
        <c:crosses val="autoZero"/>
        <c:auto val="1"/>
        <c:lblAlgn val="ctr"/>
        <c:lblOffset val="100"/>
        <c:noMultiLvlLbl val="0"/>
      </c:catAx>
      <c:valAx>
        <c:axId val="39011840"/>
        <c:scaling>
          <c:orientation val="minMax"/>
        </c:scaling>
        <c:delete val="0"/>
        <c:axPos val="l"/>
        <c:majorGridlines/>
        <c:numFmt formatCode="0.0" sourceLinked="1"/>
        <c:majorTickMark val="out"/>
        <c:minorTickMark val="none"/>
        <c:tickLblPos val="nextTo"/>
        <c:crossAx val="39010304"/>
        <c:crosses val="autoZero"/>
        <c:crossBetween val="between"/>
      </c:valAx>
    </c:plotArea>
    <c:legend>
      <c:legendPos val="b"/>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'Number of SW''s per 100k pop'!$A$260</c:f>
          <c:strCache>
            <c:ptCount val="1"/>
            <c:pt idx="0">
              <c:v>Number of social workers in fieldwork services per 100,000 population in 2014</c:v>
            </c:pt>
          </c:strCache>
        </c:strRef>
      </c:tx>
      <c:overlay val="0"/>
    </c:title>
    <c:autoTitleDeleted val="0"/>
    <c:plotArea>
      <c:layout/>
      <c:barChart>
        <c:barDir val="col"/>
        <c:grouping val="clustered"/>
        <c:varyColors val="0"/>
        <c:ser>
          <c:idx val="0"/>
          <c:order val="0"/>
          <c:tx>
            <c:v>Local Authority</c:v>
          </c:tx>
          <c:invertIfNegative val="0"/>
          <c:cat>
            <c:strRef>
              <c:f>'Number of SW''s per 100k pop'!$E$262:$E$293</c:f>
              <c:strCache>
                <c:ptCount val="32"/>
                <c:pt idx="0">
                  <c:v>Angus</c:v>
                </c:pt>
                <c:pt idx="1">
                  <c:v>Highland</c:v>
                </c:pt>
                <c:pt idx="2">
                  <c:v>Na h-Eileanan Siar</c:v>
                </c:pt>
                <c:pt idx="3">
                  <c:v>Stirling</c:v>
                </c:pt>
                <c:pt idx="4">
                  <c:v>Perth &amp; Kinross</c:v>
                </c:pt>
                <c:pt idx="5">
                  <c:v>Fife</c:v>
                </c:pt>
                <c:pt idx="6">
                  <c:v>East Lothian</c:v>
                </c:pt>
                <c:pt idx="7">
                  <c:v>South Lanarkshire</c:v>
                </c:pt>
                <c:pt idx="8">
                  <c:v>East Renfrewshire</c:v>
                </c:pt>
                <c:pt idx="9">
                  <c:v>Argyll &amp; Bute</c:v>
                </c:pt>
                <c:pt idx="10">
                  <c:v>North Lanarkshire</c:v>
                </c:pt>
                <c:pt idx="11">
                  <c:v>South Ayrshire</c:v>
                </c:pt>
                <c:pt idx="12">
                  <c:v>West Lothian</c:v>
                </c:pt>
                <c:pt idx="13">
                  <c:v>Falkirk</c:v>
                </c:pt>
                <c:pt idx="14">
                  <c:v>Shetland Islands</c:v>
                </c:pt>
                <c:pt idx="15">
                  <c:v>East Dunbartonshire</c:v>
                </c:pt>
                <c:pt idx="16">
                  <c:v>Dumfries &amp; Galloway</c:v>
                </c:pt>
                <c:pt idx="17">
                  <c:v>Aberdeenshire</c:v>
                </c:pt>
                <c:pt idx="18">
                  <c:v>Renfrewshire</c:v>
                </c:pt>
                <c:pt idx="19">
                  <c:v>Scottish Borders</c:v>
                </c:pt>
                <c:pt idx="20">
                  <c:v>Aberdeen City</c:v>
                </c:pt>
                <c:pt idx="21">
                  <c:v>Midlothian</c:v>
                </c:pt>
                <c:pt idx="22">
                  <c:v>North Ayrshire</c:v>
                </c:pt>
                <c:pt idx="23">
                  <c:v>Clackmannanshire</c:v>
                </c:pt>
                <c:pt idx="24">
                  <c:v>Moray</c:v>
                </c:pt>
                <c:pt idx="25">
                  <c:v>Edinburgh, City of</c:v>
                </c:pt>
                <c:pt idx="26">
                  <c:v>East Ayrshire</c:v>
                </c:pt>
                <c:pt idx="27">
                  <c:v>Dundee City</c:v>
                </c:pt>
                <c:pt idx="28">
                  <c:v>Glasgow City</c:v>
                </c:pt>
                <c:pt idx="29">
                  <c:v>Inverclyde</c:v>
                </c:pt>
                <c:pt idx="30">
                  <c:v>West Dunbartonshire</c:v>
                </c:pt>
                <c:pt idx="31">
                  <c:v>Orkney Islands</c:v>
                </c:pt>
              </c:strCache>
            </c:strRef>
          </c:cat>
          <c:val>
            <c:numRef>
              <c:f>'Number of SW''s per 100k pop'!$F$262:$F$293</c:f>
              <c:numCache>
                <c:formatCode>0.0</c:formatCode>
                <c:ptCount val="32"/>
                <c:pt idx="0">
                  <c:v>63.388727085831761</c:v>
                </c:pt>
                <c:pt idx="1">
                  <c:v>64.355586064870423</c:v>
                </c:pt>
                <c:pt idx="2">
                  <c:v>77.064220183486242</c:v>
                </c:pt>
                <c:pt idx="3">
                  <c:v>81.949300699300693</c:v>
                </c:pt>
                <c:pt idx="4">
                  <c:v>85.274961391257634</c:v>
                </c:pt>
                <c:pt idx="5">
                  <c:v>88.495575221238937</c:v>
                </c:pt>
                <c:pt idx="6">
                  <c:v>95.993731021647562</c:v>
                </c:pt>
                <c:pt idx="7">
                  <c:v>96.098953377735484</c:v>
                </c:pt>
                <c:pt idx="8">
                  <c:v>96.309923168488254</c:v>
                </c:pt>
                <c:pt idx="9">
                  <c:v>96.976611523103259</c:v>
                </c:pt>
                <c:pt idx="10">
                  <c:v>98.520710059171606</c:v>
                </c:pt>
                <c:pt idx="11">
                  <c:v>100.41766640007108</c:v>
                </c:pt>
                <c:pt idx="12">
                  <c:v>100.45146726862302</c:v>
                </c:pt>
                <c:pt idx="13">
                  <c:v>102.09905510812354</c:v>
                </c:pt>
                <c:pt idx="14">
                  <c:v>103.35917312661498</c:v>
                </c:pt>
                <c:pt idx="15">
                  <c:v>107.76871895792335</c:v>
                </c:pt>
                <c:pt idx="16">
                  <c:v>108.02880768204855</c:v>
                </c:pt>
                <c:pt idx="17">
                  <c:v>110.54389129850689</c:v>
                </c:pt>
                <c:pt idx="18">
                  <c:v>112.49497790277219</c:v>
                </c:pt>
                <c:pt idx="19">
                  <c:v>119.25640126271483</c:v>
                </c:pt>
                <c:pt idx="20">
                  <c:v>120.56613664162153</c:v>
                </c:pt>
                <c:pt idx="21">
                  <c:v>122.94131292043609</c:v>
                </c:pt>
                <c:pt idx="22">
                  <c:v>125.29308323563893</c:v>
                </c:pt>
                <c:pt idx="23">
                  <c:v>128.93143192029694</c:v>
                </c:pt>
                <c:pt idx="24">
                  <c:v>130.84309380605677</c:v>
                </c:pt>
                <c:pt idx="25">
                  <c:v>134.18322811148781</c:v>
                </c:pt>
                <c:pt idx="26">
                  <c:v>135.92074019487433</c:v>
                </c:pt>
                <c:pt idx="27">
                  <c:v>136.36670492135286</c:v>
                </c:pt>
                <c:pt idx="28">
                  <c:v>137.74931625642051</c:v>
                </c:pt>
                <c:pt idx="29">
                  <c:v>140.19276505194642</c:v>
                </c:pt>
                <c:pt idx="30">
                  <c:v>141.5672723219262</c:v>
                </c:pt>
                <c:pt idx="31">
                  <c:v>143.65152919369788</c:v>
                </c:pt>
              </c:numCache>
            </c:numRef>
          </c:val>
        </c:ser>
        <c:dLbls>
          <c:showLegendKey val="0"/>
          <c:showVal val="0"/>
          <c:showCatName val="0"/>
          <c:showSerName val="0"/>
          <c:showPercent val="0"/>
          <c:showBubbleSize val="0"/>
        </c:dLbls>
        <c:gapWidth val="150"/>
        <c:axId val="39062144"/>
        <c:axId val="39068032"/>
      </c:barChart>
      <c:lineChart>
        <c:grouping val="standard"/>
        <c:varyColors val="0"/>
        <c:ser>
          <c:idx val="1"/>
          <c:order val="1"/>
          <c:tx>
            <c:v>Scotland</c:v>
          </c:tx>
          <c:marker>
            <c:symbol val="none"/>
          </c:marker>
          <c:val>
            <c:numRef>
              <c:f>('Number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pop'!$H$41,'Number of SW''s per 100k pop'!$H$41)</c:f>
              <c:numCache>
                <c:formatCode>#,##0.0</c:formatCode>
                <c:ptCount val="32"/>
                <c:pt idx="0">
                  <c:v>110.72256713291944</c:v>
                </c:pt>
                <c:pt idx="1">
                  <c:v>110.72256713291944</c:v>
                </c:pt>
                <c:pt idx="2">
                  <c:v>110.72256713291944</c:v>
                </c:pt>
                <c:pt idx="3">
                  <c:v>110.72256713291944</c:v>
                </c:pt>
                <c:pt idx="4">
                  <c:v>110.72256713291944</c:v>
                </c:pt>
                <c:pt idx="5">
                  <c:v>110.72256713291944</c:v>
                </c:pt>
                <c:pt idx="6">
                  <c:v>110.72256713291944</c:v>
                </c:pt>
                <c:pt idx="7">
                  <c:v>110.72256713291944</c:v>
                </c:pt>
                <c:pt idx="8">
                  <c:v>110.72256713291944</c:v>
                </c:pt>
                <c:pt idx="9">
                  <c:v>110.72256713291944</c:v>
                </c:pt>
                <c:pt idx="10">
                  <c:v>110.72256713291944</c:v>
                </c:pt>
                <c:pt idx="11">
                  <c:v>110.72256713291944</c:v>
                </c:pt>
                <c:pt idx="12">
                  <c:v>110.72256713291944</c:v>
                </c:pt>
                <c:pt idx="13">
                  <c:v>110.72256713291944</c:v>
                </c:pt>
                <c:pt idx="14">
                  <c:v>110.72256713291944</c:v>
                </c:pt>
                <c:pt idx="15">
                  <c:v>110.72256713291944</c:v>
                </c:pt>
                <c:pt idx="16">
                  <c:v>110.72256713291944</c:v>
                </c:pt>
                <c:pt idx="17">
                  <c:v>110.72256713291944</c:v>
                </c:pt>
                <c:pt idx="18">
                  <c:v>110.72256713291944</c:v>
                </c:pt>
                <c:pt idx="19">
                  <c:v>110.72256713291944</c:v>
                </c:pt>
                <c:pt idx="20">
                  <c:v>110.72256713291944</c:v>
                </c:pt>
                <c:pt idx="21">
                  <c:v>110.72256713291944</c:v>
                </c:pt>
                <c:pt idx="22">
                  <c:v>110.72256713291944</c:v>
                </c:pt>
                <c:pt idx="23">
                  <c:v>110.72256713291944</c:v>
                </c:pt>
                <c:pt idx="24">
                  <c:v>110.72256713291944</c:v>
                </c:pt>
                <c:pt idx="25">
                  <c:v>110.72256713291944</c:v>
                </c:pt>
                <c:pt idx="26">
                  <c:v>110.72256713291944</c:v>
                </c:pt>
                <c:pt idx="27">
                  <c:v>110.72256713291944</c:v>
                </c:pt>
                <c:pt idx="28">
                  <c:v>110.72256713291944</c:v>
                </c:pt>
                <c:pt idx="29">
                  <c:v>110.72256713291944</c:v>
                </c:pt>
                <c:pt idx="30">
                  <c:v>110.72256713291944</c:v>
                </c:pt>
                <c:pt idx="31">
                  <c:v>110.72256713291944</c:v>
                </c:pt>
              </c:numCache>
            </c:numRef>
          </c:val>
          <c:smooth val="0"/>
        </c:ser>
        <c:dLbls>
          <c:showLegendKey val="0"/>
          <c:showVal val="0"/>
          <c:showCatName val="0"/>
          <c:showSerName val="0"/>
          <c:showPercent val="0"/>
          <c:showBubbleSize val="0"/>
        </c:dLbls>
        <c:marker val="1"/>
        <c:smooth val="0"/>
        <c:axId val="39062144"/>
        <c:axId val="39068032"/>
      </c:lineChart>
      <c:catAx>
        <c:axId val="39062144"/>
        <c:scaling>
          <c:orientation val="minMax"/>
        </c:scaling>
        <c:delete val="0"/>
        <c:axPos val="b"/>
        <c:majorTickMark val="out"/>
        <c:minorTickMark val="none"/>
        <c:tickLblPos val="nextTo"/>
        <c:crossAx val="39068032"/>
        <c:crosses val="autoZero"/>
        <c:auto val="1"/>
        <c:lblAlgn val="ctr"/>
        <c:lblOffset val="100"/>
        <c:noMultiLvlLbl val="0"/>
      </c:catAx>
      <c:valAx>
        <c:axId val="39068032"/>
        <c:scaling>
          <c:orientation val="minMax"/>
        </c:scaling>
        <c:delete val="0"/>
        <c:axPos val="l"/>
        <c:majorGridlines/>
        <c:numFmt formatCode="0.0" sourceLinked="1"/>
        <c:majorTickMark val="out"/>
        <c:minorTickMark val="none"/>
        <c:tickLblPos val="nextTo"/>
        <c:crossAx val="39062144"/>
        <c:crosses val="autoZero"/>
        <c:crossBetween val="between"/>
      </c:valAx>
    </c:plotArea>
    <c:legend>
      <c:legendPos val="b"/>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'Number of SW''s per 100k pop'!$A$296</c:f>
          <c:strCache>
            <c:ptCount val="1"/>
            <c:pt idx="0">
              <c:v>Number of social workers in fieldwork services per 100,000 population in 2015</c:v>
            </c:pt>
          </c:strCache>
        </c:strRef>
      </c:tx>
      <c:overlay val="0"/>
    </c:title>
    <c:autoTitleDeleted val="0"/>
    <c:plotArea>
      <c:layout/>
      <c:barChart>
        <c:barDir val="col"/>
        <c:grouping val="clustered"/>
        <c:varyColors val="0"/>
        <c:ser>
          <c:idx val="0"/>
          <c:order val="0"/>
          <c:tx>
            <c:v>Local Authority</c:v>
          </c:tx>
          <c:invertIfNegative val="0"/>
          <c:cat>
            <c:strRef>
              <c:f>'Number of SW''s per 100k pop'!$E$298:$E$329</c:f>
              <c:strCache>
                <c:ptCount val="32"/>
                <c:pt idx="0">
                  <c:v>Highland</c:v>
                </c:pt>
                <c:pt idx="1">
                  <c:v>Angus</c:v>
                </c:pt>
                <c:pt idx="2">
                  <c:v>Na h-Eileanan Siar</c:v>
                </c:pt>
                <c:pt idx="3">
                  <c:v>Stirling</c:v>
                </c:pt>
                <c:pt idx="4">
                  <c:v>East Dunbartonshire</c:v>
                </c:pt>
                <c:pt idx="5">
                  <c:v>East Renfrewshire</c:v>
                </c:pt>
                <c:pt idx="6">
                  <c:v>North Lanarkshire</c:v>
                </c:pt>
                <c:pt idx="7">
                  <c:v>Perth &amp; Kinross</c:v>
                </c:pt>
                <c:pt idx="8">
                  <c:v>Fife</c:v>
                </c:pt>
                <c:pt idx="9">
                  <c:v>Falkirk</c:v>
                </c:pt>
                <c:pt idx="10">
                  <c:v>West Lothian</c:v>
                </c:pt>
                <c:pt idx="11">
                  <c:v>South Lanarkshire</c:v>
                </c:pt>
                <c:pt idx="12">
                  <c:v>East Lothian</c:v>
                </c:pt>
                <c:pt idx="13">
                  <c:v>South Ayrshire</c:v>
                </c:pt>
                <c:pt idx="14">
                  <c:v>Renfrewshire</c:v>
                </c:pt>
                <c:pt idx="15">
                  <c:v>Aberdeenshire</c:v>
                </c:pt>
                <c:pt idx="16">
                  <c:v>Aberdeen City</c:v>
                </c:pt>
                <c:pt idx="17">
                  <c:v>Dumfries &amp; Galloway</c:v>
                </c:pt>
                <c:pt idx="18">
                  <c:v>Scottish Borders</c:v>
                </c:pt>
                <c:pt idx="19">
                  <c:v>Argyll &amp; Bute</c:v>
                </c:pt>
                <c:pt idx="20">
                  <c:v>Midlothian</c:v>
                </c:pt>
                <c:pt idx="21">
                  <c:v>North Ayrshire</c:v>
                </c:pt>
                <c:pt idx="22">
                  <c:v>Glasgow City</c:v>
                </c:pt>
                <c:pt idx="23">
                  <c:v>Edinburgh, City of</c:v>
                </c:pt>
                <c:pt idx="24">
                  <c:v>Inverclyde</c:v>
                </c:pt>
                <c:pt idx="25">
                  <c:v>Moray</c:v>
                </c:pt>
                <c:pt idx="26">
                  <c:v>Clackmannanshire</c:v>
                </c:pt>
                <c:pt idx="27">
                  <c:v>Shetland Islands</c:v>
                </c:pt>
                <c:pt idx="28">
                  <c:v>West Dunbartonshire</c:v>
                </c:pt>
                <c:pt idx="29">
                  <c:v>Dundee City</c:v>
                </c:pt>
                <c:pt idx="30">
                  <c:v>East Ayrshire</c:v>
                </c:pt>
                <c:pt idx="31">
                  <c:v>Orkney Islands</c:v>
                </c:pt>
              </c:strCache>
            </c:strRef>
          </c:cat>
          <c:val>
            <c:numRef>
              <c:f>'Number of SW''s per 100k pop'!$F$298:$F$329</c:f>
              <c:numCache>
                <c:formatCode>0.0</c:formatCode>
                <c:ptCount val="32"/>
                <c:pt idx="0">
                  <c:v>55.956601597539617</c:v>
                </c:pt>
                <c:pt idx="1">
                  <c:v>60.735671514114628</c:v>
                </c:pt>
                <c:pt idx="2">
                  <c:v>73.882526782415951</c:v>
                </c:pt>
                <c:pt idx="3">
                  <c:v>78.638371216201662</c:v>
                </c:pt>
                <c:pt idx="4">
                  <c:v>86.948391922213915</c:v>
                </c:pt>
                <c:pt idx="5">
                  <c:v>90.380890897353126</c:v>
                </c:pt>
                <c:pt idx="6">
                  <c:v>92.828002128540177</c:v>
                </c:pt>
                <c:pt idx="7">
                  <c:v>94.043887147335425</c:v>
                </c:pt>
                <c:pt idx="8">
                  <c:v>98.891545316235607</c:v>
                </c:pt>
                <c:pt idx="9">
                  <c:v>100.3407800075729</c:v>
                </c:pt>
                <c:pt idx="10">
                  <c:v>100.81209745169421</c:v>
                </c:pt>
                <c:pt idx="11">
                  <c:v>104.98687664041995</c:v>
                </c:pt>
                <c:pt idx="12">
                  <c:v>107.71470160116448</c:v>
                </c:pt>
                <c:pt idx="13">
                  <c:v>111.2099644128114</c:v>
                </c:pt>
                <c:pt idx="14">
                  <c:v>112.28230980751604</c:v>
                </c:pt>
                <c:pt idx="15">
                  <c:v>115.28477630172544</c:v>
                </c:pt>
                <c:pt idx="16">
                  <c:v>115.47644888213588</c:v>
                </c:pt>
                <c:pt idx="17">
                  <c:v>118.26017237923432</c:v>
                </c:pt>
                <c:pt idx="18">
                  <c:v>118.38989739542227</c:v>
                </c:pt>
                <c:pt idx="19">
                  <c:v>120.84244447001956</c:v>
                </c:pt>
                <c:pt idx="20">
                  <c:v>128.16111683258953</c:v>
                </c:pt>
                <c:pt idx="21">
                  <c:v>128.55358848159847</c:v>
                </c:pt>
                <c:pt idx="22">
                  <c:v>128.9705445789491</c:v>
                </c:pt>
                <c:pt idx="23">
                  <c:v>131.51300094224254</c:v>
                </c:pt>
                <c:pt idx="24">
                  <c:v>132.0754716981132</c:v>
                </c:pt>
                <c:pt idx="25">
                  <c:v>132.97036959480684</c:v>
                </c:pt>
                <c:pt idx="26">
                  <c:v>134.34579439252337</c:v>
                </c:pt>
                <c:pt idx="27">
                  <c:v>137.93103448275861</c:v>
                </c:pt>
                <c:pt idx="28">
                  <c:v>141.7568925103248</c:v>
                </c:pt>
                <c:pt idx="29">
                  <c:v>142.36556237770731</c:v>
                </c:pt>
                <c:pt idx="30">
                  <c:v>147.46845813534327</c:v>
                </c:pt>
                <c:pt idx="31">
                  <c:v>147.66958929395477</c:v>
                </c:pt>
              </c:numCache>
            </c:numRef>
          </c:val>
        </c:ser>
        <c:dLbls>
          <c:showLegendKey val="0"/>
          <c:showVal val="0"/>
          <c:showCatName val="0"/>
          <c:showSerName val="0"/>
          <c:showPercent val="0"/>
          <c:showBubbleSize val="0"/>
        </c:dLbls>
        <c:gapWidth val="150"/>
        <c:axId val="39102336"/>
        <c:axId val="39103872"/>
      </c:barChart>
      <c:lineChart>
        <c:grouping val="standard"/>
        <c:varyColors val="0"/>
        <c:ser>
          <c:idx val="1"/>
          <c:order val="1"/>
          <c:tx>
            <c:v>Scotland</c:v>
          </c:tx>
          <c:marker>
            <c:symbol val="none"/>
          </c:marker>
          <c:val>
            <c:numRef>
              <c:f>('Number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pop'!$I$41,'Number of SW''s per 100k pop'!$I$41)</c:f>
              <c:numCache>
                <c:formatCode>#,##0.0</c:formatCode>
                <c:ptCount val="32"/>
                <c:pt idx="0">
                  <c:v>111.42750790991997</c:v>
                </c:pt>
                <c:pt idx="1">
                  <c:v>111.42750790991997</c:v>
                </c:pt>
                <c:pt idx="2">
                  <c:v>111.42750790991997</c:v>
                </c:pt>
                <c:pt idx="3">
                  <c:v>111.42750790991997</c:v>
                </c:pt>
                <c:pt idx="4">
                  <c:v>111.42750790991997</c:v>
                </c:pt>
                <c:pt idx="5">
                  <c:v>111.42750790991997</c:v>
                </c:pt>
                <c:pt idx="6">
                  <c:v>111.42750790991997</c:v>
                </c:pt>
                <c:pt idx="7">
                  <c:v>111.42750790991997</c:v>
                </c:pt>
                <c:pt idx="8">
                  <c:v>111.42750790991997</c:v>
                </c:pt>
                <c:pt idx="9">
                  <c:v>111.42750790991997</c:v>
                </c:pt>
                <c:pt idx="10">
                  <c:v>111.42750790991997</c:v>
                </c:pt>
                <c:pt idx="11">
                  <c:v>111.42750790991997</c:v>
                </c:pt>
                <c:pt idx="12">
                  <c:v>111.42750790991997</c:v>
                </c:pt>
                <c:pt idx="13">
                  <c:v>111.42750790991997</c:v>
                </c:pt>
                <c:pt idx="14">
                  <c:v>111.42750790991997</c:v>
                </c:pt>
                <c:pt idx="15">
                  <c:v>111.42750790991997</c:v>
                </c:pt>
                <c:pt idx="16">
                  <c:v>111.42750790991997</c:v>
                </c:pt>
                <c:pt idx="17">
                  <c:v>111.42750790991997</c:v>
                </c:pt>
                <c:pt idx="18">
                  <c:v>111.42750790991997</c:v>
                </c:pt>
                <c:pt idx="19">
                  <c:v>111.42750790991997</c:v>
                </c:pt>
                <c:pt idx="20">
                  <c:v>111.42750790991997</c:v>
                </c:pt>
                <c:pt idx="21">
                  <c:v>111.42750790991997</c:v>
                </c:pt>
                <c:pt idx="22">
                  <c:v>111.42750790991997</c:v>
                </c:pt>
                <c:pt idx="23">
                  <c:v>111.42750790991997</c:v>
                </c:pt>
                <c:pt idx="24">
                  <c:v>111.42750790991997</c:v>
                </c:pt>
                <c:pt idx="25">
                  <c:v>111.42750790991997</c:v>
                </c:pt>
                <c:pt idx="26">
                  <c:v>111.42750790991997</c:v>
                </c:pt>
                <c:pt idx="27">
                  <c:v>111.42750790991997</c:v>
                </c:pt>
                <c:pt idx="28">
                  <c:v>111.42750790991997</c:v>
                </c:pt>
                <c:pt idx="29">
                  <c:v>111.42750790991997</c:v>
                </c:pt>
                <c:pt idx="30">
                  <c:v>111.42750790991997</c:v>
                </c:pt>
                <c:pt idx="31">
                  <c:v>111.42750790991997</c:v>
                </c:pt>
              </c:numCache>
            </c:numRef>
          </c:val>
          <c:smooth val="0"/>
        </c:ser>
        <c:dLbls>
          <c:showLegendKey val="0"/>
          <c:showVal val="0"/>
          <c:showCatName val="0"/>
          <c:showSerName val="0"/>
          <c:showPercent val="0"/>
          <c:showBubbleSize val="0"/>
        </c:dLbls>
        <c:marker val="1"/>
        <c:smooth val="0"/>
        <c:axId val="39102336"/>
        <c:axId val="39103872"/>
      </c:lineChart>
      <c:catAx>
        <c:axId val="39102336"/>
        <c:scaling>
          <c:orientation val="minMax"/>
        </c:scaling>
        <c:delete val="0"/>
        <c:axPos val="b"/>
        <c:majorTickMark val="out"/>
        <c:minorTickMark val="none"/>
        <c:tickLblPos val="nextTo"/>
        <c:crossAx val="39103872"/>
        <c:crosses val="autoZero"/>
        <c:auto val="1"/>
        <c:lblAlgn val="ctr"/>
        <c:lblOffset val="100"/>
        <c:noMultiLvlLbl val="0"/>
      </c:catAx>
      <c:valAx>
        <c:axId val="39103872"/>
        <c:scaling>
          <c:orientation val="minMax"/>
        </c:scaling>
        <c:delete val="0"/>
        <c:axPos val="l"/>
        <c:majorGridlines/>
        <c:numFmt formatCode="0.0" sourceLinked="1"/>
        <c:majorTickMark val="out"/>
        <c:minorTickMark val="none"/>
        <c:tickLblPos val="nextTo"/>
        <c:crossAx val="39102336"/>
        <c:crosses val="autoZero"/>
        <c:crossBetween val="between"/>
      </c:valAx>
    </c:plotArea>
    <c:legend>
      <c:legendPos val="b"/>
      <c:overlay val="0"/>
    </c:legend>
    <c:plotVisOnly val="0"/>
    <c:dispBlanksAs val="gap"/>
    <c:showDLblsOverMax val="0"/>
  </c:chart>
  <c:printSettings>
    <c:headerFooter/>
    <c:pageMargins b="0.75" l="0.7" r="0.7" t="0.75" header="0.3" footer="0.3"/>
    <c:pageSetup paperSize="9"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'Number of SW''s per 100k pop'!$A$332</c:f>
          <c:strCache>
            <c:ptCount val="1"/>
            <c:pt idx="0">
              <c:v>Number of social workers in fieldwork services per 100,000 population in 2016</c:v>
            </c:pt>
          </c:strCache>
        </c:strRef>
      </c:tx>
      <c:overlay val="0"/>
    </c:title>
    <c:autoTitleDeleted val="0"/>
    <c:plotArea>
      <c:layout/>
      <c:barChart>
        <c:barDir val="col"/>
        <c:grouping val="clustered"/>
        <c:varyColors val="0"/>
        <c:ser>
          <c:idx val="0"/>
          <c:order val="0"/>
          <c:tx>
            <c:v>Local Authority</c:v>
          </c:tx>
          <c:invertIfNegative val="0"/>
          <c:cat>
            <c:strRef>
              <c:f>'Number of SW''s per 100k pop'!$E$334:$E$365</c:f>
              <c:strCache>
                <c:ptCount val="32"/>
                <c:pt idx="0">
                  <c:v>Highland</c:v>
                </c:pt>
                <c:pt idx="1">
                  <c:v>Na h-Eileanan Siar</c:v>
                </c:pt>
                <c:pt idx="2">
                  <c:v>Angus</c:v>
                </c:pt>
                <c:pt idx="3">
                  <c:v>Perth &amp; Kinross</c:v>
                </c:pt>
                <c:pt idx="4">
                  <c:v>Stirling</c:v>
                </c:pt>
                <c:pt idx="5">
                  <c:v>Argyll &amp; Bute</c:v>
                </c:pt>
                <c:pt idx="6">
                  <c:v>Aberdeenshire</c:v>
                </c:pt>
                <c:pt idx="7">
                  <c:v>East Lothian</c:v>
                </c:pt>
                <c:pt idx="8">
                  <c:v>East Dunbartonshire</c:v>
                </c:pt>
                <c:pt idx="9">
                  <c:v>East Renfrewshire</c:v>
                </c:pt>
                <c:pt idx="10">
                  <c:v>North Lanarkshire</c:v>
                </c:pt>
                <c:pt idx="11">
                  <c:v>Falkirk</c:v>
                </c:pt>
                <c:pt idx="12">
                  <c:v>South Lanarkshire</c:v>
                </c:pt>
                <c:pt idx="13">
                  <c:v>West Lothian</c:v>
                </c:pt>
                <c:pt idx="14">
                  <c:v>Fife</c:v>
                </c:pt>
                <c:pt idx="15">
                  <c:v>Midlothian</c:v>
                </c:pt>
                <c:pt idx="16">
                  <c:v>Scottish Borders</c:v>
                </c:pt>
                <c:pt idx="17">
                  <c:v>South Ayrshire</c:v>
                </c:pt>
                <c:pt idx="18">
                  <c:v>Dumfries &amp; Galloway</c:v>
                </c:pt>
                <c:pt idx="19">
                  <c:v>Inverclyde</c:v>
                </c:pt>
                <c:pt idx="20">
                  <c:v>Glasgow City</c:v>
                </c:pt>
                <c:pt idx="21">
                  <c:v>Aberdeen City</c:v>
                </c:pt>
                <c:pt idx="22">
                  <c:v>Edinburgh, City of</c:v>
                </c:pt>
                <c:pt idx="23">
                  <c:v>Renfrewshire</c:v>
                </c:pt>
                <c:pt idx="24">
                  <c:v>Clackmannanshire</c:v>
                </c:pt>
                <c:pt idx="25">
                  <c:v>Moray</c:v>
                </c:pt>
                <c:pt idx="26">
                  <c:v>Orkney Islands</c:v>
                </c:pt>
                <c:pt idx="27">
                  <c:v>North Ayrshire</c:v>
                </c:pt>
                <c:pt idx="28">
                  <c:v>West Dunbartonshire</c:v>
                </c:pt>
                <c:pt idx="29">
                  <c:v>Dundee City</c:v>
                </c:pt>
                <c:pt idx="30">
                  <c:v>East Ayrshire</c:v>
                </c:pt>
                <c:pt idx="31">
                  <c:v>Shetland Islands</c:v>
                </c:pt>
              </c:strCache>
            </c:strRef>
          </c:cat>
          <c:val>
            <c:numRef>
              <c:f>'Number of SW''s per 100k pop'!$F$334:$F$365</c:f>
              <c:numCache>
                <c:formatCode>0.0</c:formatCode>
                <c:ptCount val="32"/>
                <c:pt idx="0">
                  <c:v>54.947395323082162</c:v>
                </c:pt>
                <c:pt idx="1">
                  <c:v>59.479553903345725</c:v>
                </c:pt>
                <c:pt idx="2">
                  <c:v>67.799519395811885</c:v>
                </c:pt>
                <c:pt idx="3">
                  <c:v>74.329705335810985</c:v>
                </c:pt>
                <c:pt idx="4">
                  <c:v>75.733333333333334</c:v>
                </c:pt>
                <c:pt idx="5">
                  <c:v>82.635142889934585</c:v>
                </c:pt>
                <c:pt idx="6">
                  <c:v>82.764407490750983</c:v>
                </c:pt>
                <c:pt idx="7">
                  <c:v>92.227879719473535</c:v>
                </c:pt>
                <c:pt idx="8">
                  <c:v>93.918541937883575</c:v>
                </c:pt>
                <c:pt idx="9">
                  <c:v>94.872614859823045</c:v>
                </c:pt>
                <c:pt idx="10">
                  <c:v>95.170747517605122</c:v>
                </c:pt>
                <c:pt idx="11">
                  <c:v>96.624419626050951</c:v>
                </c:pt>
                <c:pt idx="12">
                  <c:v>98.07631661936297</c:v>
                </c:pt>
                <c:pt idx="13">
                  <c:v>102.70360295342253</c:v>
                </c:pt>
                <c:pt idx="14">
                  <c:v>107.20168498366321</c:v>
                </c:pt>
                <c:pt idx="15">
                  <c:v>109.46845728473085</c:v>
                </c:pt>
                <c:pt idx="16">
                  <c:v>111.76111062603685</c:v>
                </c:pt>
                <c:pt idx="17">
                  <c:v>112.02987463323554</c:v>
                </c:pt>
                <c:pt idx="18">
                  <c:v>115.03477795612626</c:v>
                </c:pt>
                <c:pt idx="19">
                  <c:v>121.2733703890854</c:v>
                </c:pt>
                <c:pt idx="20">
                  <c:v>121.61217422407206</c:v>
                </c:pt>
                <c:pt idx="21">
                  <c:v>121.82387747998607</c:v>
                </c:pt>
                <c:pt idx="22">
                  <c:v>123.23284105921091</c:v>
                </c:pt>
                <c:pt idx="23">
                  <c:v>130.73381458534644</c:v>
                </c:pt>
                <c:pt idx="24">
                  <c:v>132.42453748782864</c:v>
                </c:pt>
                <c:pt idx="25">
                  <c:v>134.2770896221505</c:v>
                </c:pt>
                <c:pt idx="26">
                  <c:v>137.29977116704805</c:v>
                </c:pt>
                <c:pt idx="27">
                  <c:v>137.61130325998968</c:v>
                </c:pt>
                <c:pt idx="28">
                  <c:v>144.66948586690407</c:v>
                </c:pt>
                <c:pt idx="29">
                  <c:v>146.35462332231739</c:v>
                </c:pt>
                <c:pt idx="30">
                  <c:v>148.11783960720132</c:v>
                </c:pt>
                <c:pt idx="31">
                  <c:v>159.48275862068968</c:v>
                </c:pt>
              </c:numCache>
            </c:numRef>
          </c:val>
        </c:ser>
        <c:dLbls>
          <c:showLegendKey val="0"/>
          <c:showVal val="0"/>
          <c:showCatName val="0"/>
          <c:showSerName val="0"/>
          <c:showPercent val="0"/>
          <c:showBubbleSize val="0"/>
        </c:dLbls>
        <c:gapWidth val="150"/>
        <c:axId val="39396480"/>
        <c:axId val="39398016"/>
      </c:barChart>
      <c:lineChart>
        <c:grouping val="standard"/>
        <c:varyColors val="0"/>
        <c:ser>
          <c:idx val="1"/>
          <c:order val="1"/>
          <c:tx>
            <c:v>Scotland</c:v>
          </c:tx>
          <c:marker>
            <c:symbol val="none"/>
          </c:marker>
          <c:val>
            <c:numRef>
              <c:f>('Number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pop'!$J$41,'Number of SW''s per 100k pop'!$J$41)</c:f>
              <c:numCache>
                <c:formatCode>#,##0.0</c:formatCode>
                <c:ptCount val="32"/>
                <c:pt idx="0">
                  <c:v>107.92458415823266</c:v>
                </c:pt>
                <c:pt idx="1">
                  <c:v>107.92458415823266</c:v>
                </c:pt>
                <c:pt idx="2">
                  <c:v>107.92458415823266</c:v>
                </c:pt>
                <c:pt idx="3">
                  <c:v>107.92458415823266</c:v>
                </c:pt>
                <c:pt idx="4">
                  <c:v>107.92458415823266</c:v>
                </c:pt>
                <c:pt idx="5">
                  <c:v>107.92458415823266</c:v>
                </c:pt>
                <c:pt idx="6">
                  <c:v>107.92458415823266</c:v>
                </c:pt>
                <c:pt idx="7">
                  <c:v>107.92458415823266</c:v>
                </c:pt>
                <c:pt idx="8">
                  <c:v>107.92458415823266</c:v>
                </c:pt>
                <c:pt idx="9">
                  <c:v>107.92458415823266</c:v>
                </c:pt>
                <c:pt idx="10">
                  <c:v>107.92458415823266</c:v>
                </c:pt>
                <c:pt idx="11">
                  <c:v>107.92458415823266</c:v>
                </c:pt>
                <c:pt idx="12">
                  <c:v>107.92458415823266</c:v>
                </c:pt>
                <c:pt idx="13">
                  <c:v>107.92458415823266</c:v>
                </c:pt>
                <c:pt idx="14">
                  <c:v>107.92458415823266</c:v>
                </c:pt>
                <c:pt idx="15">
                  <c:v>107.92458415823266</c:v>
                </c:pt>
                <c:pt idx="16">
                  <c:v>107.92458415823266</c:v>
                </c:pt>
                <c:pt idx="17">
                  <c:v>107.92458415823266</c:v>
                </c:pt>
                <c:pt idx="18">
                  <c:v>107.92458415823266</c:v>
                </c:pt>
                <c:pt idx="19">
                  <c:v>107.92458415823266</c:v>
                </c:pt>
                <c:pt idx="20">
                  <c:v>107.92458415823266</c:v>
                </c:pt>
                <c:pt idx="21">
                  <c:v>107.92458415823266</c:v>
                </c:pt>
                <c:pt idx="22">
                  <c:v>107.92458415823266</c:v>
                </c:pt>
                <c:pt idx="23">
                  <c:v>107.92458415823266</c:v>
                </c:pt>
                <c:pt idx="24">
                  <c:v>107.92458415823266</c:v>
                </c:pt>
                <c:pt idx="25">
                  <c:v>107.92458415823266</c:v>
                </c:pt>
                <c:pt idx="26">
                  <c:v>107.92458415823266</c:v>
                </c:pt>
                <c:pt idx="27">
                  <c:v>107.92458415823266</c:v>
                </c:pt>
                <c:pt idx="28">
                  <c:v>107.92458415823266</c:v>
                </c:pt>
                <c:pt idx="29">
                  <c:v>107.92458415823266</c:v>
                </c:pt>
                <c:pt idx="30">
                  <c:v>107.92458415823266</c:v>
                </c:pt>
                <c:pt idx="31">
                  <c:v>107.92458415823266</c:v>
                </c:pt>
              </c:numCache>
            </c:numRef>
          </c:val>
          <c:smooth val="0"/>
        </c:ser>
        <c:dLbls>
          <c:showLegendKey val="0"/>
          <c:showVal val="0"/>
          <c:showCatName val="0"/>
          <c:showSerName val="0"/>
          <c:showPercent val="0"/>
          <c:showBubbleSize val="0"/>
        </c:dLbls>
        <c:marker val="1"/>
        <c:smooth val="0"/>
        <c:axId val="39396480"/>
        <c:axId val="39398016"/>
      </c:lineChart>
      <c:catAx>
        <c:axId val="39396480"/>
        <c:scaling>
          <c:orientation val="minMax"/>
        </c:scaling>
        <c:delete val="0"/>
        <c:axPos val="b"/>
        <c:numFmt formatCode="General" sourceLinked="1"/>
        <c:majorTickMark val="out"/>
        <c:minorTickMark val="none"/>
        <c:tickLblPos val="nextTo"/>
        <c:crossAx val="39398016"/>
        <c:crosses val="autoZero"/>
        <c:auto val="1"/>
        <c:lblAlgn val="ctr"/>
        <c:lblOffset val="100"/>
        <c:noMultiLvlLbl val="0"/>
      </c:catAx>
      <c:valAx>
        <c:axId val="39398016"/>
        <c:scaling>
          <c:orientation val="minMax"/>
        </c:scaling>
        <c:delete val="0"/>
        <c:axPos val="l"/>
        <c:majorGridlines/>
        <c:numFmt formatCode="0.0" sourceLinked="1"/>
        <c:majorTickMark val="out"/>
        <c:minorTickMark val="none"/>
        <c:tickLblPos val="nextTo"/>
        <c:crossAx val="39396480"/>
        <c:crosses val="autoZero"/>
        <c:crossBetween val="between"/>
      </c:valAx>
    </c:plotArea>
    <c:legend>
      <c:legendPos val="b"/>
      <c:overlay val="0"/>
    </c:legend>
    <c:plotVisOnly val="0"/>
    <c:dispBlanksAs val="gap"/>
    <c:showDLblsOverMax val="0"/>
  </c:chart>
  <c:printSettings>
    <c:headerFooter/>
    <c:pageMargins b="0.75" l="0.7" r="0.7" t="0.75" header="0.3" footer="0.3"/>
    <c:pageSetup paperSize="9" orientation="landscape" verticalDpi="0"/>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0</xdr:colOff>
      <xdr:row>106</xdr:row>
      <xdr:rowOff>180976</xdr:rowOff>
    </xdr:to>
    <xdr:sp macro="" textlink="">
      <xdr:nvSpPr>
        <xdr:cNvPr id="2" name="TextBox 1"/>
        <xdr:cNvSpPr txBox="1"/>
      </xdr:nvSpPr>
      <xdr:spPr>
        <a:xfrm>
          <a:off x="0" y="0"/>
          <a:ext cx="8534400" cy="203739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latin typeface="Verdana" pitchFamily="34" charset="0"/>
              <a:ea typeface="Verdana" pitchFamily="34" charset="0"/>
              <a:cs typeface="Verdana" pitchFamily="34" charset="0"/>
            </a:rPr>
            <a:t>Interactive Social Worker Data Tool - How to use this tool</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This file allows you</a:t>
          </a:r>
          <a:r>
            <a:rPr lang="en-GB" sz="1100" baseline="0">
              <a:latin typeface="Verdana" pitchFamily="34" charset="0"/>
              <a:ea typeface="Verdana" pitchFamily="34" charset="0"/>
              <a:cs typeface="Verdana" pitchFamily="34" charset="0"/>
            </a:rPr>
            <a:t> to interactively investigate data on practising social workers employed by local authorities</a:t>
          </a:r>
          <a:r>
            <a:rPr lang="en-GB" sz="1100">
              <a:latin typeface="Verdana" pitchFamily="34" charset="0"/>
              <a:ea typeface="Verdana" pitchFamily="34" charset="0"/>
              <a:cs typeface="Verdana" pitchFamily="34" charset="0"/>
            </a:rPr>
            <a:t>. It consists of</a:t>
          </a:r>
          <a:r>
            <a:rPr lang="en-GB" sz="1100" baseline="0">
              <a:latin typeface="Verdana" pitchFamily="34" charset="0"/>
              <a:ea typeface="Verdana" pitchFamily="34" charset="0"/>
              <a:cs typeface="Verdana" pitchFamily="34" charset="0"/>
            </a:rPr>
            <a:t> the following worksheets:</a:t>
          </a:r>
        </a:p>
        <a:p>
          <a:endParaRPr lang="en-GB" sz="1100" baseline="0">
            <a:latin typeface="Verdana" pitchFamily="34" charset="0"/>
            <a:ea typeface="Verdana" pitchFamily="34" charset="0"/>
            <a:cs typeface="Verdana" pitchFamily="34" charset="0"/>
          </a:endParaRPr>
        </a:p>
        <a:p>
          <a:r>
            <a:rPr lang="en-GB" sz="1100" b="1" baseline="0">
              <a:latin typeface="Verdana" pitchFamily="34" charset="0"/>
              <a:ea typeface="Verdana" pitchFamily="34" charset="0"/>
              <a:cs typeface="Verdana" pitchFamily="34" charset="0"/>
            </a:rPr>
            <a:t>Contents</a:t>
          </a:r>
        </a:p>
        <a:p>
          <a:endParaRPr lang="en-GB" sz="1100" baseline="0">
            <a:latin typeface="Verdana" pitchFamily="34" charset="0"/>
            <a:ea typeface="Verdana" pitchFamily="34" charset="0"/>
            <a:cs typeface="Verdana" pitchFamily="34" charset="0"/>
          </a:endParaRPr>
        </a:p>
        <a:p>
          <a:r>
            <a:rPr lang="en-GB" sz="1100" baseline="0">
              <a:latin typeface="Verdana" pitchFamily="34" charset="0"/>
              <a:ea typeface="Verdana" pitchFamily="34" charset="0"/>
              <a:cs typeface="Verdana" pitchFamily="34" charset="0"/>
            </a:rPr>
            <a:t>A hyperlinked table of contents.</a:t>
          </a:r>
        </a:p>
        <a:p>
          <a:endParaRPr lang="en-GB" sz="1100" baseline="0">
            <a:latin typeface="Verdana" pitchFamily="34" charset="0"/>
            <a:ea typeface="Verdana" pitchFamily="34" charset="0"/>
            <a:cs typeface="Verdana" pitchFamily="34" charset="0"/>
          </a:endParaRPr>
        </a:p>
        <a:p>
          <a:r>
            <a:rPr lang="en-GB" sz="1100" b="1" baseline="0">
              <a:latin typeface="Verdana" pitchFamily="34" charset="0"/>
              <a:ea typeface="Verdana" pitchFamily="34" charset="0"/>
              <a:cs typeface="Verdana" pitchFamily="34" charset="0"/>
            </a:rPr>
            <a:t>How to use this tool</a:t>
          </a:r>
        </a:p>
        <a:p>
          <a:endParaRPr lang="en-GB" sz="1100" baseline="0">
            <a:latin typeface="Verdana" pitchFamily="34" charset="0"/>
            <a:ea typeface="Verdana" pitchFamily="34" charset="0"/>
            <a:cs typeface="Verdana" pitchFamily="34" charset="0"/>
          </a:endParaRPr>
        </a:p>
        <a:p>
          <a:r>
            <a:rPr lang="en-GB" sz="1100" baseline="0">
              <a:latin typeface="Verdana" pitchFamily="34" charset="0"/>
              <a:ea typeface="Verdana" pitchFamily="34" charset="0"/>
              <a:cs typeface="Verdana" pitchFamily="34" charset="0"/>
            </a:rPr>
            <a:t>This explanatory sheet.</a:t>
          </a:r>
        </a:p>
        <a:p>
          <a:endParaRPr lang="en-GB" sz="1100" baseline="0">
            <a:latin typeface="Verdana" pitchFamily="34" charset="0"/>
            <a:ea typeface="Verdana" pitchFamily="34" charset="0"/>
            <a:cs typeface="Verdana" pitchFamily="34" charset="0"/>
          </a:endParaRPr>
        </a:p>
        <a:p>
          <a:r>
            <a:rPr lang="en-GB" sz="1100" b="1" baseline="0">
              <a:latin typeface="Verdana" pitchFamily="34" charset="0"/>
              <a:ea typeface="Verdana" pitchFamily="34" charset="0"/>
              <a:cs typeface="Verdana" pitchFamily="34" charset="0"/>
            </a:rPr>
            <a:t>Background notes</a:t>
          </a:r>
        </a:p>
        <a:p>
          <a:endParaRPr lang="en-GB" sz="1100" baseline="0">
            <a:latin typeface="Verdana" pitchFamily="34" charset="0"/>
            <a:ea typeface="Verdana" pitchFamily="34" charset="0"/>
            <a:cs typeface="Verdana" pitchFamily="34" charset="0"/>
          </a:endParaRPr>
        </a:p>
        <a:p>
          <a:r>
            <a:rPr lang="en-GB" sz="1100" baseline="0">
              <a:latin typeface="Verdana" pitchFamily="34" charset="0"/>
              <a:ea typeface="Verdana" pitchFamily="34" charset="0"/>
              <a:cs typeface="Verdana" pitchFamily="34" charset="0"/>
            </a:rPr>
            <a:t>Background notes to aid in the interpretation of the data.</a:t>
          </a:r>
          <a:endParaRPr lang="en-GB" sz="1100">
            <a:latin typeface="Verdana" pitchFamily="34" charset="0"/>
            <a:ea typeface="Verdana" pitchFamily="34" charset="0"/>
            <a:cs typeface="Verdana" pitchFamily="34" charset="0"/>
          </a:endParaRP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Headcount</a:t>
          </a:r>
          <a:r>
            <a:rPr lang="en-GB" sz="1100" b="1" baseline="0">
              <a:latin typeface="Verdana" pitchFamily="34" charset="0"/>
              <a:ea typeface="Verdana" pitchFamily="34" charset="0"/>
              <a:cs typeface="Verdana" pitchFamily="34" charset="0"/>
            </a:rPr>
            <a:t> of Social Workers</a:t>
          </a:r>
        </a:p>
        <a:p>
          <a:endParaRPr lang="en-GB" sz="1100" baseline="0">
            <a:latin typeface="Verdana" pitchFamily="34" charset="0"/>
            <a:ea typeface="Verdana" pitchFamily="34" charset="0"/>
            <a:cs typeface="Verdana" pitchFamily="34" charset="0"/>
          </a:endParaRPr>
        </a:p>
        <a:p>
          <a:r>
            <a:rPr lang="en-GB" sz="1100" baseline="0">
              <a:latin typeface="Verdana" pitchFamily="34" charset="0"/>
              <a:ea typeface="Verdana" pitchFamily="34" charset="0"/>
              <a:cs typeface="Verdana" pitchFamily="34" charset="0"/>
            </a:rPr>
            <a:t>This sheet presents an overview of the headcount of social workers by local authority in Scotland from 2008-2017. A sparkline appears after the last data point to give an indication of trend. The data may be filtered using the dropdown menus at the top of the page:</a:t>
          </a:r>
        </a:p>
        <a:p>
          <a:endParaRPr lang="en-GB" sz="1100" baseline="0">
            <a:latin typeface="Verdana" pitchFamily="34" charset="0"/>
            <a:ea typeface="Verdana" pitchFamily="34" charset="0"/>
            <a:cs typeface="Verdana" pitchFamily="34" charset="0"/>
          </a:endParaRPr>
        </a:p>
        <a:p>
          <a:r>
            <a:rPr lang="en-GB" sz="1100" baseline="0">
              <a:latin typeface="Verdana" pitchFamily="34" charset="0"/>
              <a:ea typeface="Verdana" pitchFamily="34" charset="0"/>
              <a:cs typeface="Verdana" pitchFamily="34" charset="0"/>
            </a:rPr>
            <a:t>* Subsector (Cell C1): Choose between each of the types of fieldwork service (Children, Adults, Offenders or Generic) or all fieldwork services teams.</a:t>
          </a:r>
        </a:p>
        <a:p>
          <a:endParaRPr lang="en-GB" sz="1100" baseline="0">
            <a:latin typeface="Verdana" pitchFamily="34" charset="0"/>
            <a:ea typeface="Verdana" pitchFamily="34" charset="0"/>
            <a:cs typeface="Verdana" pitchFamily="34" charset="0"/>
          </a:endParaRPr>
        </a:p>
        <a:p>
          <a:r>
            <a:rPr lang="en-GB" sz="1100" baseline="0">
              <a:latin typeface="Verdana" pitchFamily="34" charset="0"/>
              <a:ea typeface="Verdana" pitchFamily="34" charset="0"/>
              <a:cs typeface="Verdana" pitchFamily="34" charset="0"/>
            </a:rPr>
            <a:t>* Post (Cell C2): Choose between Senior Social Workers, Main Grade Social Workers or all social workers.</a:t>
          </a:r>
        </a:p>
        <a:p>
          <a:endParaRPr lang="en-GB" sz="1100" baseline="0">
            <a:latin typeface="Verdana" pitchFamily="34" charset="0"/>
            <a:ea typeface="Verdana" pitchFamily="34" charset="0"/>
            <a:cs typeface="Verdana" pitchFamily="34" charset="0"/>
          </a:endParaRPr>
        </a:p>
        <a:p>
          <a:r>
            <a:rPr lang="en-GB" sz="1100" baseline="0">
              <a:latin typeface="Verdana" pitchFamily="34" charset="0"/>
              <a:ea typeface="Verdana" pitchFamily="34" charset="0"/>
              <a:cs typeface="Verdana" pitchFamily="34" charset="0"/>
            </a:rPr>
            <a:t>* Mode of working (Cell C3): Choose between Full Time, Part Time or all. Note that in this data collection, full time is defined as having a WTE of 1. Less than this is part time. WTE figures are determined by each local authority and may represent different contracted weekly hours.</a:t>
          </a:r>
        </a:p>
        <a:p>
          <a:endParaRPr lang="en-GB" sz="1100" baseline="0">
            <a:latin typeface="Verdana" pitchFamily="34" charset="0"/>
            <a:ea typeface="Verdana" pitchFamily="34" charset="0"/>
            <a:cs typeface="Verdana" pitchFamily="34" charset="0"/>
          </a:endParaRPr>
        </a:p>
        <a:p>
          <a:r>
            <a:rPr lang="en-GB" sz="1100" b="1" baseline="0">
              <a:latin typeface="Verdana" pitchFamily="34" charset="0"/>
              <a:ea typeface="Verdana" pitchFamily="34" charset="0"/>
              <a:cs typeface="Verdana" pitchFamily="34" charset="0"/>
            </a:rPr>
            <a:t>Number of SW's per 100k pop</a:t>
          </a:r>
        </a:p>
        <a:p>
          <a:endParaRPr lang="en-GB" sz="1100" baseline="0">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This sheet presents an overview of the headcount of social workers  per 100,000 of the relevant population by local authority in Scotland from 2008-2017. A sparkline appears after the last data point to give an indication of trend. The data may be filtered using the dropdown menus at the top of the page: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Subsector (Cell C1): Choose between each of the types of fieldwork service (Children, Adults, Offenders or Generic) or all fieldwork services teams. The choice made here will affect the base for the relevant population. Children: People aged 0-17; Adults and Offenders: People aged 18 and over; Generic and all: All people.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Post (Cell C2): Choose between Senior Social Workers, Main Grade Social Workers or all social workers.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Mode of working (Cell C3): Choose between Full Time, Part Time or all. Note that in this data collection, full time is defined as having a WTE of 1. Less than this is part time. WTE figures are determined by each local authority and may represent different contracted weekly hours.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Immediately underneath the table are a series of column charts (one for each year) that compares all local authorities ranked from smallest to largest in the measure chosen by the filters. The overall Scotland figure is overlaid as a red line for comparison.</a:t>
          </a:r>
        </a:p>
        <a:p>
          <a:endParaRPr lang="en-GB" sz="1100" baseline="0">
            <a:latin typeface="Verdana" pitchFamily="34" charset="0"/>
            <a:ea typeface="Verdana" pitchFamily="34" charset="0"/>
            <a:cs typeface="Verdana" pitchFamily="34" charset="0"/>
          </a:endParaRPr>
        </a:p>
        <a:p>
          <a:r>
            <a:rPr lang="en-GB" sz="1100" b="1" baseline="0">
              <a:latin typeface="Verdana" pitchFamily="34" charset="0"/>
              <a:ea typeface="Verdana" pitchFamily="34" charset="0"/>
              <a:cs typeface="Verdana" pitchFamily="34" charset="0"/>
            </a:rPr>
            <a:t>WTE of Social Workers</a:t>
          </a:r>
        </a:p>
        <a:p>
          <a:endParaRPr lang="en-GB" sz="1100" baseline="0">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This sheet presents an overview of the whole time equivalent (WTE) of social workers by local authority in Scotland from 2008-2017. Please note that WTE figures are determined by each local authority and may represent different contracted weekly hours. A sparkline appears after the last data point to give an indication of trend. The data may be filtered using the dropdown menus at the top of the page: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Subsector (Cell C1): Choose between each of the types of fieldwork service (Children, Adults, Offenders or Generic) or all fieldwork services teams.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Post (Cell C2): Choose between Senior Social Workers, Main Grade Social Workers or all social workers.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Mode of working (Cell C3): Choose between Full Time, Part Time or all. Note that in this data collection, full time is defined as having a WTE of 1. Less than this is part time. WTE figures are determined by each local authority and may represent different contracted weekly hours.</a:t>
          </a:r>
        </a:p>
        <a:p>
          <a:endParaRPr lang="en-GB" sz="1100" baseline="0">
            <a:latin typeface="Verdana" pitchFamily="34" charset="0"/>
            <a:ea typeface="Verdana" pitchFamily="34" charset="0"/>
            <a:cs typeface="Verdana" pitchFamily="34" charset="0"/>
          </a:endParaRPr>
        </a:p>
        <a:p>
          <a:r>
            <a:rPr lang="en-GB" sz="1100" b="1" baseline="0">
              <a:latin typeface="Verdana" pitchFamily="34" charset="0"/>
              <a:ea typeface="Verdana" pitchFamily="34" charset="0"/>
              <a:cs typeface="Verdana" pitchFamily="34" charset="0"/>
            </a:rPr>
            <a:t>SW WTE Rates per 100k pop</a:t>
          </a:r>
        </a:p>
        <a:p>
          <a:endParaRPr lang="en-GB" sz="1100" baseline="0">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This sheet presents an overview of the whole time equivalent (WTE) of social workers  per 100,000 of the relevant population by local authority in Scotland from 2008-2017. Please note that WTE figures are determined by each local authority and may represent different contracted weekly hours. A sparkline appears after the last data point to give an indication of trend. The data may be filtered using the dropdown menus at the top of the page: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Subsector (Cell C1): Choose between each of the types of fieldwork service (Children, Adults, Offenders or Generic) or all fieldwork services teams. The choice made here will affect the base for the relevant population. Children: People aged 0-17; Adults and Offenders: People aged 18 and over; Generic and all: All people.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Post (Cell C2): Choose between Senior Social Workers, Main Grade Social Workers or all social workers.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Mode of working (Cell C3): Choose between Full Time, Part Time or all. Note that in this data collection, full time is defined as having a WTE of 1. Less than this is part time. WTE figures are determined by each local authority and may represent different contracted weekly hours.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Immediately underneath the table are a series of column charts (one for each year) that compares all local authorities ranked from smallest to largest in the measure chosen by the filters. The overall Scotland figure is overlaid as a red line for comparison.</a:t>
          </a:r>
        </a:p>
        <a:p>
          <a:endParaRPr lang="en-GB" sz="1100" baseline="0">
            <a:latin typeface="Verdana" pitchFamily="34" charset="0"/>
            <a:ea typeface="Verdana" pitchFamily="34" charset="0"/>
            <a:cs typeface="Verdana" pitchFamily="34" charset="0"/>
          </a:endParaRPr>
        </a:p>
        <a:p>
          <a:r>
            <a:rPr lang="en-GB" sz="1100" b="1" baseline="0">
              <a:latin typeface="Verdana" pitchFamily="34" charset="0"/>
              <a:ea typeface="Verdana" pitchFamily="34" charset="0"/>
              <a:cs typeface="Verdana" pitchFamily="34" charset="0"/>
            </a:rPr>
            <a:t>Detailed Year View</a:t>
          </a:r>
        </a:p>
        <a:p>
          <a:endParaRPr lang="en-GB" sz="1100" baseline="0">
            <a:latin typeface="Verdana" pitchFamily="34" charset="0"/>
            <a:ea typeface="Verdana" pitchFamily="34" charset="0"/>
            <a:cs typeface="Verdana" pitchFamily="34" charset="0"/>
          </a:endParaRPr>
        </a:p>
        <a:p>
          <a:r>
            <a:rPr lang="en-GB" sz="1100" baseline="0">
              <a:latin typeface="Verdana" pitchFamily="34" charset="0"/>
              <a:ea typeface="Verdana" pitchFamily="34" charset="0"/>
              <a:cs typeface="Verdana" pitchFamily="34" charset="0"/>
            </a:rPr>
            <a:t>This sheet contains an overview of data by local authority for a partiuclar year. The data is further disaggregated by post type (senior or main grade) and includes data on headcount, WTE, mode of working and gender. The data may be filtered using the dropdown menus at the top of the page:</a:t>
          </a:r>
        </a:p>
        <a:p>
          <a:endParaRPr lang="en-GB" sz="1100" baseline="0">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Subsector (Cell B1): Choose between each of the types of fieldwork service (Children, Adults, Offenders or Generic) or all fieldwork services teams.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 Year (Cell F1): Choose a year between 2008 and 2017.</a:t>
          </a:r>
        </a:p>
        <a:p>
          <a:endParaRPr lang="en-GB" sz="1100" baseline="0">
            <a:latin typeface="Verdana" pitchFamily="34" charset="0"/>
            <a:ea typeface="Verdana" pitchFamily="34" charset="0"/>
            <a:cs typeface="Verdana" pitchFamily="34" charset="0"/>
          </a:endParaRPr>
        </a:p>
        <a:p>
          <a:r>
            <a:rPr lang="en-GB" sz="1100" b="1" baseline="0">
              <a:latin typeface="Verdana" pitchFamily="34" charset="0"/>
              <a:ea typeface="Verdana" pitchFamily="34" charset="0"/>
              <a:cs typeface="Verdana" pitchFamily="34" charset="0"/>
            </a:rPr>
            <a:t>SW Data</a:t>
          </a:r>
        </a:p>
        <a:p>
          <a:endParaRPr lang="en-GB" sz="1100" baseline="0">
            <a:latin typeface="Verdana" pitchFamily="34" charset="0"/>
            <a:ea typeface="Verdana" pitchFamily="34" charset="0"/>
            <a:cs typeface="Verdana" pitchFamily="34" charset="0"/>
          </a:endParaRPr>
        </a:p>
        <a:p>
          <a:r>
            <a:rPr lang="en-GB" sz="1100" baseline="0">
              <a:latin typeface="Verdana" pitchFamily="34" charset="0"/>
              <a:ea typeface="Verdana" pitchFamily="34" charset="0"/>
              <a:cs typeface="Verdana" pitchFamily="34" charset="0"/>
            </a:rPr>
            <a:t>This sheet contains the underlying data on social workers by post and local authority. It is adapted from the Local </a:t>
          </a:r>
          <a:r>
            <a:rPr lang="en-GB" sz="1100" baseline="0">
              <a:solidFill>
                <a:schemeClr val="tx1"/>
              </a:solidFill>
              <a:latin typeface="Verdana" pitchFamily="34" charset="0"/>
              <a:ea typeface="Verdana" pitchFamily="34" charset="0"/>
              <a:cs typeface="Verdana" pitchFamily="34" charset="0"/>
            </a:rPr>
            <a:t>Authority Posts Type data published on the SSSCs data site: https://data.sssc.uk.com/local-level-data/184-local-authority-post-types-2017.</a:t>
          </a:r>
        </a:p>
        <a:p>
          <a:endParaRPr lang="en-GB" sz="1100" baseline="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Population</a:t>
          </a:r>
          <a:r>
            <a:rPr lang="en-GB" sz="1100" b="1" baseline="0">
              <a:latin typeface="Verdana" pitchFamily="34" charset="0"/>
              <a:ea typeface="Verdana" pitchFamily="34" charset="0"/>
              <a:cs typeface="Verdana" pitchFamily="34" charset="0"/>
            </a:rPr>
            <a:t> MYE</a:t>
          </a:r>
        </a:p>
        <a:p>
          <a:endParaRPr lang="en-GB" sz="1100" baseline="0">
            <a:latin typeface="Verdana" pitchFamily="34" charset="0"/>
            <a:ea typeface="Verdana" pitchFamily="34" charset="0"/>
            <a:cs typeface="Verdana" pitchFamily="34" charset="0"/>
          </a:endParaRPr>
        </a:p>
        <a:p>
          <a:r>
            <a:rPr lang="en-GB" sz="1100" baseline="0">
              <a:latin typeface="Verdana" pitchFamily="34" charset="0"/>
              <a:ea typeface="Verdana" pitchFamily="34" charset="0"/>
              <a:cs typeface="Verdana" pitchFamily="34" charset="0"/>
            </a:rPr>
            <a:t>This sheet contains the underlying data on population used to compute rates per 100,000 of the population in each local authority. The data comes from the mid-year population estimates produced by National Records of Scotland (NRS).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0</xdr:rowOff>
    </xdr:from>
    <xdr:to>
      <xdr:col>14</xdr:col>
      <xdr:colOff>0</xdr:colOff>
      <xdr:row>94</xdr:row>
      <xdr:rowOff>180975</xdr:rowOff>
    </xdr:to>
    <xdr:sp macro="" textlink="">
      <xdr:nvSpPr>
        <xdr:cNvPr id="2" name="TextBox 1"/>
        <xdr:cNvSpPr txBox="1"/>
      </xdr:nvSpPr>
      <xdr:spPr>
        <a:xfrm>
          <a:off x="9525" y="0"/>
          <a:ext cx="8524875" cy="18087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600" b="1"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Interactive Social Worker Data Tool - Background notes</a:t>
          </a:r>
        </a:p>
        <a:p>
          <a:endParaRPr lang="en-GB" sz="1100">
            <a:latin typeface="Verdana" pitchFamily="34" charset="0"/>
            <a:ea typeface="Verdana" pitchFamily="34" charset="0"/>
            <a:cs typeface="Verdana"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latin typeface="Verdana" pitchFamily="34" charset="0"/>
              <a:ea typeface="Verdana" pitchFamily="34" charset="0"/>
              <a:cs typeface="Verdana" pitchFamily="34" charset="0"/>
            </a:rPr>
            <a:t>The main underlying data in this</a:t>
          </a:r>
          <a:r>
            <a:rPr lang="en-GB" sz="1100" baseline="0">
              <a:latin typeface="Verdana" pitchFamily="34" charset="0"/>
              <a:ea typeface="Verdana" pitchFamily="34" charset="0"/>
              <a:cs typeface="Verdana" pitchFamily="34" charset="0"/>
            </a:rPr>
            <a:t> file is published as </a:t>
          </a:r>
          <a:r>
            <a:rPr kumimoji="0" lang="en-GB" sz="1100" b="0" i="0" u="none" strike="noStrike" kern="0" cap="none" spc="0" normalizeH="0" baseline="0" noProof="0">
              <a:ln>
                <a:noFill/>
              </a:ln>
              <a:solidFill>
                <a:prstClr val="black"/>
              </a:solidFill>
              <a:effectLst/>
              <a:uLnTx/>
              <a:uFillTx/>
              <a:latin typeface="Verdana" pitchFamily="34" charset="0"/>
              <a:ea typeface="Verdana" pitchFamily="34" charset="0"/>
              <a:cs typeface="Verdana" pitchFamily="34" charset="0"/>
            </a:rPr>
            <a:t>Local Authority Posts Types 2017 on the SSSC's data site: </a:t>
          </a:r>
          <a:r>
            <a:rPr kumimoji="0" lang="en-GB" sz="1100" b="0" i="0" u="none" strike="noStrike" kern="0" cap="none" spc="0" normalizeH="0" baseline="0" noProof="0">
              <a:ln>
                <a:noFill/>
              </a:ln>
              <a:solidFill>
                <a:schemeClr val="tx1"/>
              </a:solidFill>
              <a:effectLst/>
              <a:uLnTx/>
              <a:uFillTx/>
              <a:latin typeface="Verdana" pitchFamily="34" charset="0"/>
              <a:ea typeface="Verdana" pitchFamily="34" charset="0"/>
              <a:cs typeface="Verdana" pitchFamily="34" charset="0"/>
            </a:rPr>
            <a:t>https://data.sssc.uk.com/local-level-data/184-local-authority-post-types-2017</a:t>
          </a:r>
          <a:r>
            <a:rPr lang="en-GB" sz="1100" baseline="0">
              <a:solidFill>
                <a:schemeClr val="tx1"/>
              </a:solidFill>
              <a:latin typeface="Verdana" pitchFamily="34" charset="0"/>
              <a:ea typeface="Verdana" pitchFamily="34" charset="0"/>
              <a:cs typeface="Verdana" pitchFamily="34" charset="0"/>
            </a:rPr>
            <a:t>.</a:t>
          </a:r>
          <a:r>
            <a:rPr lang="en-GB" sz="1100">
              <a:solidFill>
                <a:schemeClr val="tx1"/>
              </a:solidFill>
              <a:latin typeface="Verdana" pitchFamily="34" charset="0"/>
              <a:ea typeface="Verdana" pitchFamily="34" charset="0"/>
              <a:cs typeface="Verdana" pitchFamily="34" charset="0"/>
            </a:rPr>
            <a:t> </a:t>
          </a:r>
          <a:r>
            <a:rPr lang="en-GB" sz="1100">
              <a:latin typeface="Verdana" pitchFamily="34" charset="0"/>
              <a:ea typeface="Verdana" pitchFamily="34" charset="0"/>
              <a:cs typeface="Verdana" pitchFamily="34" charset="0"/>
            </a:rPr>
            <a:t>These</a:t>
          </a:r>
          <a:r>
            <a:rPr lang="en-GB" sz="1100" baseline="0">
              <a:latin typeface="Verdana" pitchFamily="34" charset="0"/>
              <a:ea typeface="Verdana" pitchFamily="34" charset="0"/>
              <a:cs typeface="Verdana" pitchFamily="34" charset="0"/>
            </a:rPr>
            <a:t> background notes are taken from the notes which accompany that data. Some notes may refer to data that is not considered in this tool.</a:t>
          </a:r>
          <a:endParaRPr lang="en-GB" sz="1100">
            <a:latin typeface="Verdana" pitchFamily="34" charset="0"/>
            <a:ea typeface="Verdana" pitchFamily="34" charset="0"/>
            <a:cs typeface="Verdana" pitchFamily="34" charset="0"/>
          </a:endParaRP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LA Post Types Notes</a:t>
          </a: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General</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 Many local authorities have undergone changes to the structure of their support services. As a consequence, many support staff previously consideredpart of social work departments have been moved to a central reporting structure. While they may still engage in the same tasks, the</a:t>
          </a:r>
          <a:r>
            <a:rPr lang="en-GB" sz="1100" baseline="0">
              <a:latin typeface="Verdana" pitchFamily="34" charset="0"/>
              <a:ea typeface="Verdana" pitchFamily="34" charset="0"/>
              <a:cs typeface="Verdana" pitchFamily="34" charset="0"/>
            </a:rPr>
            <a:t> </a:t>
          </a:r>
          <a:r>
            <a:rPr lang="en-GB" sz="1100">
              <a:latin typeface="Verdana" pitchFamily="34" charset="0"/>
              <a:ea typeface="Verdana" pitchFamily="34" charset="0"/>
              <a:cs typeface="Verdana" pitchFamily="34" charset="0"/>
            </a:rPr>
            <a:t>reporting systems that inform the census can no longer allocate them to the social work department. This goes some way to explain the large drops to</a:t>
          </a:r>
          <a:r>
            <a:rPr lang="en-GB" sz="1100" baseline="0">
              <a:latin typeface="Verdana" pitchFamily="34" charset="0"/>
              <a:ea typeface="Verdana" pitchFamily="34" charset="0"/>
              <a:cs typeface="Verdana" pitchFamily="34" charset="0"/>
            </a:rPr>
            <a:t> </a:t>
          </a:r>
          <a:r>
            <a:rPr lang="en-GB" sz="1100">
              <a:latin typeface="Verdana" pitchFamily="34" charset="0"/>
              <a:ea typeface="Verdana" pitchFamily="34" charset="0"/>
              <a:cs typeface="Verdana" pitchFamily="34" charset="0"/>
            </a:rPr>
            <a:t>the number for central &amp; strategic staff and generic fieldwork services over time.</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 WTE figures are determined by each local authority and may represent different contracted weekly hours.</a:t>
          </a: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2008</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Census date: 06/10/2008</a:t>
          </a: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2009</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Census date: 05/10/2009</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 Fife has high gender ratio (&gt;98% female), treat with caution.</a:t>
          </a: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2010</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Census date: 04/10/2010</a:t>
          </a: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2011</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Census date: 05/12/2011</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 Census date has changed from October to December.</a:t>
          </a:r>
        </a:p>
        <a:p>
          <a:r>
            <a:rPr lang="en-GB" sz="1100">
              <a:latin typeface="Verdana" pitchFamily="34" charset="0"/>
              <a:ea typeface="Verdana" pitchFamily="34" charset="0"/>
              <a:cs typeface="Verdana" pitchFamily="34" charset="0"/>
            </a:rPr>
            <a:t>* SSSC begins collecting this information for the first time.</a:t>
          </a:r>
        </a:p>
        <a:p>
          <a:r>
            <a:rPr lang="en-GB" sz="1100">
              <a:latin typeface="Verdana" pitchFamily="34" charset="0"/>
              <a:ea typeface="Verdana" pitchFamily="34" charset="0"/>
              <a:cs typeface="Verdana" pitchFamily="34" charset="0"/>
            </a:rPr>
            <a:t>* Coverage of return is reduced to avoid overlap with CI data. The data reported in this file is unaffected.</a:t>
          </a: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2012</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Census date: 03/12/2012</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 Integration of services in Highland. Most staff in Fieldwork Service (Adults) are moved into the NHS; a number of NHS staff (including nurses) are now employees of the council in Fieldwork Service (Children).</a:t>
          </a:r>
        </a:p>
        <a:p>
          <a:r>
            <a:rPr lang="en-GB" sz="1100">
              <a:latin typeface="Verdana" pitchFamily="34" charset="0"/>
              <a:ea typeface="Verdana" pitchFamily="34" charset="0"/>
              <a:cs typeface="Verdana" pitchFamily="34" charset="0"/>
            </a:rPr>
            <a:t>* Perth &amp; Kinross has low gender ratio (~54% female), treat with caution.</a:t>
          </a: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2013</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Census date: 02/12/2013</a:t>
          </a: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2014</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Census date: 01/12/2014</a:t>
          </a: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2015</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Census date: 07/12/2015</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 Glasgow, Fife saw a reconfiguration of support staff which meant that many people were no longer counted. This appears as large drops in Central</a:t>
          </a:r>
          <a:r>
            <a:rPr lang="en-GB" sz="1100" baseline="0">
              <a:latin typeface="Verdana" pitchFamily="34" charset="0"/>
              <a:ea typeface="Verdana" pitchFamily="34" charset="0"/>
              <a:cs typeface="Verdana" pitchFamily="34" charset="0"/>
            </a:rPr>
            <a:t> </a:t>
          </a:r>
          <a:r>
            <a:rPr lang="en-GB" sz="1100">
              <a:latin typeface="Verdana" pitchFamily="34" charset="0"/>
              <a:ea typeface="Verdana" pitchFamily="34" charset="0"/>
              <a:cs typeface="Verdana" pitchFamily="34" charset="0"/>
            </a:rPr>
            <a:t>and Strategic Staff and Fieldwork Service (Generic).</a:t>
          </a:r>
        </a:p>
        <a:p>
          <a:r>
            <a:rPr lang="en-GB" sz="1100">
              <a:latin typeface="Verdana" pitchFamily="34" charset="0"/>
              <a:ea typeface="Verdana" pitchFamily="34" charset="0"/>
              <a:cs typeface="Verdana" pitchFamily="34" charset="0"/>
            </a:rPr>
            <a:t>* Highland could not provide the STATUS variable, so all were imputed as 01A. As a conseqeuence, there may be some absent staff counted this year.</a:t>
          </a:r>
        </a:p>
        <a:p>
          <a:r>
            <a:rPr lang="en-GB" sz="1100">
              <a:latin typeface="Verdana" pitchFamily="34" charset="0"/>
              <a:ea typeface="Verdana" pitchFamily="34" charset="0"/>
              <a:cs typeface="Verdana" pitchFamily="34" charset="0"/>
            </a:rPr>
            <a:t>* Perth &amp; Kinross reported an increased number of staff this year. These were largely social work assistants and some support staff (posts 2.08, 2.17 and 2.18) that had been erroneously excluded from previous data returns.</a:t>
          </a:r>
        </a:p>
        <a:p>
          <a:r>
            <a:rPr lang="en-GB" sz="1100">
              <a:latin typeface="Verdana" pitchFamily="34" charset="0"/>
              <a:ea typeface="Verdana" pitchFamily="34" charset="0"/>
              <a:cs typeface="Verdana" pitchFamily="34" charset="0"/>
            </a:rPr>
            <a:t>* Eiliean Siar is now named Na h-Eileanan Siar. See http://data.sssc.uk.com/data-news/15-announcements/131-change-to-naming-of-eilean-siar-western-isles for more details on this change.</a:t>
          </a:r>
        </a:p>
        <a:p>
          <a:r>
            <a:rPr lang="en-GB" sz="1100">
              <a:latin typeface="Verdana" pitchFamily="34" charset="0"/>
              <a:ea typeface="Verdana" pitchFamily="34" charset="0"/>
              <a:cs typeface="Verdana" pitchFamily="34" charset="0"/>
            </a:rPr>
            <a:t>* Scottish Borders has all social workers (main grade and senior) in fieldwork for children only (codes 2.04 and 2.05), and all social work and occupational therapist assistants in fieldwork services for adults only (codes 2.17, 2.175), treat with caution.</a:t>
          </a:r>
        </a:p>
        <a:p>
          <a:r>
            <a:rPr lang="en-GB" sz="1100">
              <a:latin typeface="Verdana" pitchFamily="34" charset="0"/>
              <a:ea typeface="Verdana" pitchFamily="34" charset="0"/>
              <a:cs typeface="Verdana" pitchFamily="34" charset="0"/>
            </a:rPr>
            <a:t>* East Lothian has an issue with social worker and senior social worker allocation to teams, treat with caution.</a:t>
          </a: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2016</a:t>
          </a:r>
        </a:p>
        <a:p>
          <a:endParaRPr lang="en-GB" sz="1100" b="1">
            <a:latin typeface="Verdana" pitchFamily="34" charset="0"/>
            <a:ea typeface="Verdana" pitchFamily="34" charset="0"/>
            <a:cs typeface="Verdana" pitchFamily="34" charset="0"/>
          </a:endParaRPr>
        </a:p>
        <a:p>
          <a:r>
            <a:rPr lang="en-GB" sz="1100" b="0">
              <a:latin typeface="Verdana" pitchFamily="34" charset="0"/>
              <a:ea typeface="Verdana" pitchFamily="34" charset="0"/>
              <a:cs typeface="Verdana" pitchFamily="34" charset="0"/>
            </a:rPr>
            <a:t>Census date: 05/12/2016</a:t>
          </a:r>
        </a:p>
        <a:p>
          <a:endParaRPr lang="en-GB" sz="1100" b="0">
            <a:latin typeface="Verdana" pitchFamily="34" charset="0"/>
            <a:ea typeface="Verdana" pitchFamily="34" charset="0"/>
            <a:cs typeface="Verdana" pitchFamily="34" charset="0"/>
          </a:endParaRPr>
        </a:p>
        <a:p>
          <a:r>
            <a:rPr lang="en-GB" sz="1100" b="0">
              <a:latin typeface="Verdana" pitchFamily="34" charset="0"/>
              <a:ea typeface="Verdana" pitchFamily="34" charset="0"/>
              <a:cs typeface="Verdana" pitchFamily="34" charset="0"/>
            </a:rPr>
            <a:t>* Perth &amp; Kinross again saw a large increase in staff as the coverage of its return was improved further.</a:t>
          </a:r>
        </a:p>
        <a:p>
          <a:r>
            <a:rPr lang="en-GB" sz="1100" b="0">
              <a:latin typeface="Verdana" pitchFamily="34" charset="0"/>
              <a:ea typeface="Verdana" pitchFamily="34" charset="0"/>
              <a:cs typeface="Verdana" pitchFamily="34" charset="0"/>
            </a:rPr>
            <a:t>* City of Edinburgh reported fewer staff as they have centralised many of their administrative staff, so they are no</a:t>
          </a:r>
          <a:r>
            <a:rPr lang="en-GB" sz="1100" b="0" baseline="0">
              <a:latin typeface="Verdana" pitchFamily="34" charset="0"/>
              <a:ea typeface="Verdana" pitchFamily="34" charset="0"/>
              <a:cs typeface="Verdana" pitchFamily="34" charset="0"/>
            </a:rPr>
            <a:t> </a:t>
          </a:r>
          <a:r>
            <a:rPr lang="en-GB" sz="1100" b="0">
              <a:latin typeface="Verdana" pitchFamily="34" charset="0"/>
              <a:ea typeface="Verdana" pitchFamily="34" charset="0"/>
              <a:cs typeface="Verdana" pitchFamily="34" charset="0"/>
            </a:rPr>
            <a:t>longer covered in the return.</a:t>
          </a:r>
        </a:p>
        <a:p>
          <a:r>
            <a:rPr lang="en-GB" sz="1100" b="0">
              <a:latin typeface="Verdana" pitchFamily="34" charset="0"/>
              <a:ea typeface="Verdana" pitchFamily="34" charset="0"/>
              <a:cs typeface="Verdana" pitchFamily="34" charset="0"/>
            </a:rPr>
            <a:t>* Administrative staff, who had been excluded previously, have now been included again in the return from South</a:t>
          </a:r>
          <a:r>
            <a:rPr lang="en-GB" sz="1100" b="0" baseline="0">
              <a:latin typeface="Verdana" pitchFamily="34" charset="0"/>
              <a:ea typeface="Verdana" pitchFamily="34" charset="0"/>
              <a:cs typeface="Verdana" pitchFamily="34" charset="0"/>
            </a:rPr>
            <a:t> </a:t>
          </a:r>
          <a:r>
            <a:rPr lang="en-GB" sz="1100" b="0">
              <a:latin typeface="Verdana" pitchFamily="34" charset="0"/>
              <a:ea typeface="Verdana" pitchFamily="34" charset="0"/>
              <a:cs typeface="Verdana" pitchFamily="34" charset="0"/>
            </a:rPr>
            <a:t>Ayrshire.</a:t>
          </a:r>
        </a:p>
        <a:p>
          <a:endParaRPr lang="en-GB" sz="1100" b="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2017</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Census date: 04/12/2017</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 Dundee City Council reported fewer staff this year as they have centralised many of their administrative staff, so no longer report on those staff in the return.</a:t>
          </a:r>
        </a:p>
        <a:p>
          <a:r>
            <a:rPr lang="en-GB" sz="1100">
              <a:latin typeface="Verdana" pitchFamily="34" charset="0"/>
              <a:ea typeface="Verdana" pitchFamily="34" charset="0"/>
              <a:cs typeface="Verdana" pitchFamily="34" charset="0"/>
            </a:rPr>
            <a:t>* Falkirk Council reported fewer staff this year as they have centralised many of their administrative staff, so no</a:t>
          </a:r>
          <a:r>
            <a:rPr lang="en-GB" sz="1100" baseline="0">
              <a:latin typeface="Verdana" pitchFamily="34" charset="0"/>
              <a:ea typeface="Verdana" pitchFamily="34" charset="0"/>
              <a:cs typeface="Verdana" pitchFamily="34" charset="0"/>
            </a:rPr>
            <a:t> </a:t>
          </a:r>
          <a:r>
            <a:rPr lang="en-GB" sz="1100">
              <a:latin typeface="Verdana" pitchFamily="34" charset="0"/>
              <a:ea typeface="Verdana" pitchFamily="34" charset="0"/>
              <a:cs typeface="Verdana" pitchFamily="34" charset="0"/>
            </a:rPr>
            <a:t>longer report on those staff in the return.</a:t>
          </a:r>
        </a:p>
        <a:p>
          <a:r>
            <a:rPr lang="en-GB" sz="1100">
              <a:latin typeface="Verdana" pitchFamily="34" charset="0"/>
              <a:ea typeface="Verdana" pitchFamily="34" charset="0"/>
              <a:cs typeface="Verdana" pitchFamily="34" charset="0"/>
            </a:rPr>
            <a:t>* Some administrative staff, who had been excluded previously, have now been included again in the return from</a:t>
          </a:r>
          <a:r>
            <a:rPr lang="en-GB" sz="1100" baseline="0">
              <a:latin typeface="Verdana" pitchFamily="34" charset="0"/>
              <a:ea typeface="Verdana" pitchFamily="34" charset="0"/>
              <a:cs typeface="Verdana" pitchFamily="34" charset="0"/>
            </a:rPr>
            <a:t> </a:t>
          </a:r>
          <a:r>
            <a:rPr lang="en-GB" sz="1100">
              <a:latin typeface="Verdana" pitchFamily="34" charset="0"/>
              <a:ea typeface="Verdana" pitchFamily="34" charset="0"/>
              <a:cs typeface="Verdana" pitchFamily="34" charset="0"/>
            </a:rPr>
            <a:t>Glasgow City Council.</a:t>
          </a:r>
        </a:p>
        <a:p>
          <a:r>
            <a:rPr lang="en-GB" sz="1100">
              <a:latin typeface="Verdana" pitchFamily="34" charset="0"/>
              <a:ea typeface="Verdana" pitchFamily="34" charset="0"/>
              <a:cs typeface="Verdana" pitchFamily="34" charset="0"/>
            </a:rPr>
            <a:t>* Due to a change in the way staff on annual leave were coded, there is an increase in the number of staff included</a:t>
          </a:r>
          <a:r>
            <a:rPr lang="en-GB" sz="1100" baseline="0">
              <a:latin typeface="Verdana" pitchFamily="34" charset="0"/>
              <a:ea typeface="Verdana" pitchFamily="34" charset="0"/>
              <a:cs typeface="Verdana" pitchFamily="34" charset="0"/>
            </a:rPr>
            <a:t> </a:t>
          </a:r>
          <a:r>
            <a:rPr lang="en-GB" sz="1100">
              <a:latin typeface="Verdana" pitchFamily="34" charset="0"/>
              <a:ea typeface="Verdana" pitchFamily="34" charset="0"/>
              <a:cs typeface="Verdana" pitchFamily="34" charset="0"/>
            </a:rPr>
            <a:t>for Inverclyde CHCP.</a:t>
          </a:r>
        </a:p>
        <a:p>
          <a:r>
            <a:rPr lang="en-GB" sz="1100">
              <a:latin typeface="Verdana" pitchFamily="34" charset="0"/>
              <a:ea typeface="Verdana" pitchFamily="34" charset="0"/>
              <a:cs typeface="Verdana" pitchFamily="34" charset="0"/>
            </a:rPr>
            <a:t>* North Lanarkshire Council reported fewer staff this year as they have centralised many of their administrative staff, so no longer report on those staff in the return.</a:t>
          </a:r>
        </a:p>
        <a:p>
          <a:r>
            <a:rPr lang="en-GB" sz="1100">
              <a:latin typeface="Verdana" pitchFamily="34" charset="0"/>
              <a:ea typeface="Verdana" pitchFamily="34" charset="0"/>
              <a:cs typeface="Verdana" pitchFamily="34" charset="0"/>
            </a:rPr>
            <a:t>* Rehabilitation support workers are no longer included in the return from Shetland Islands Council, however they are</a:t>
          </a:r>
          <a:r>
            <a:rPr lang="en-GB" sz="1100" baseline="0">
              <a:latin typeface="Verdana" pitchFamily="34" charset="0"/>
              <a:ea typeface="Verdana" pitchFamily="34" charset="0"/>
              <a:cs typeface="Verdana" pitchFamily="34" charset="0"/>
            </a:rPr>
            <a:t> </a:t>
          </a:r>
          <a:r>
            <a:rPr lang="en-GB" sz="1100">
              <a:latin typeface="Verdana" pitchFamily="34" charset="0"/>
              <a:ea typeface="Verdana" pitchFamily="34" charset="0"/>
              <a:cs typeface="Verdana" pitchFamily="34" charset="0"/>
            </a:rPr>
            <a:t>instead captured in the annual returns as they are part of a care at home service. </a:t>
          </a:r>
        </a:p>
        <a:p>
          <a:endParaRPr lang="en-GB" sz="1100">
            <a:latin typeface="Verdana" pitchFamily="34" charset="0"/>
            <a:ea typeface="Verdana" pitchFamily="34" charset="0"/>
            <a:cs typeface="Verdana" pitchFamily="34" charset="0"/>
          </a:endParaRPr>
        </a:p>
        <a:p>
          <a:r>
            <a:rPr lang="en-GB" sz="1100" b="1">
              <a:latin typeface="Verdana" pitchFamily="34" charset="0"/>
              <a:ea typeface="Verdana" pitchFamily="34" charset="0"/>
              <a:cs typeface="Verdana" pitchFamily="34" charset="0"/>
            </a:rPr>
            <a:t>Licensing</a:t>
          </a:r>
        </a:p>
        <a:p>
          <a:endParaRPr lang="en-GB" sz="1100">
            <a:latin typeface="Verdana" pitchFamily="34" charset="0"/>
            <a:ea typeface="Verdana" pitchFamily="34" charset="0"/>
            <a:cs typeface="Verdana" pitchFamily="34" charset="0"/>
          </a:endParaRPr>
        </a:p>
        <a:p>
          <a:r>
            <a:rPr lang="en-GB" sz="1100">
              <a:latin typeface="Verdana" pitchFamily="34" charset="0"/>
              <a:ea typeface="Verdana" pitchFamily="34" charset="0"/>
              <a:cs typeface="Verdana" pitchFamily="34" charset="0"/>
            </a:rPr>
            <a:t>All content is available under the Non-commercial Government licence, unless otherwise stated. The following link will take you to the details of the licence: http://www.nationalarchives.gov.uk/doc/non-commercial-government-licence/non-commercial-government-licence.htm</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xdr:colOff>
      <xdr:row>43</xdr:row>
      <xdr:rowOff>0</xdr:rowOff>
    </xdr:from>
    <xdr:to>
      <xdr:col>12</xdr:col>
      <xdr:colOff>1</xdr:colOff>
      <xdr:row>67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79</xdr:row>
      <xdr:rowOff>0</xdr:rowOff>
    </xdr:from>
    <xdr:to>
      <xdr:col>12</xdr:col>
      <xdr:colOff>0</xdr:colOff>
      <xdr:row>103</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12</xdr:col>
      <xdr:colOff>0</xdr:colOff>
      <xdr:row>139</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151</xdr:row>
      <xdr:rowOff>0</xdr:rowOff>
    </xdr:from>
    <xdr:to>
      <xdr:col>12</xdr:col>
      <xdr:colOff>0</xdr:colOff>
      <xdr:row>175</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187</xdr:row>
      <xdr:rowOff>0</xdr:rowOff>
    </xdr:from>
    <xdr:to>
      <xdr:col>12</xdr:col>
      <xdr:colOff>0</xdr:colOff>
      <xdr:row>211</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223</xdr:row>
      <xdr:rowOff>0</xdr:rowOff>
    </xdr:from>
    <xdr:to>
      <xdr:col>12</xdr:col>
      <xdr:colOff>0</xdr:colOff>
      <xdr:row>247</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259</xdr:row>
      <xdr:rowOff>0</xdr:rowOff>
    </xdr:from>
    <xdr:to>
      <xdr:col>12</xdr:col>
      <xdr:colOff>0</xdr:colOff>
      <xdr:row>283</xdr:row>
      <xdr:rowOff>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295</xdr:row>
      <xdr:rowOff>0</xdr:rowOff>
    </xdr:from>
    <xdr:to>
      <xdr:col>12</xdr:col>
      <xdr:colOff>0</xdr:colOff>
      <xdr:row>319</xdr:row>
      <xdr:rowOff>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331</xdr:row>
      <xdr:rowOff>0</xdr:rowOff>
    </xdr:from>
    <xdr:to>
      <xdr:col>12</xdr:col>
      <xdr:colOff>0</xdr:colOff>
      <xdr:row>355</xdr:row>
      <xdr:rowOff>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367</xdr:row>
      <xdr:rowOff>0</xdr:rowOff>
    </xdr:from>
    <xdr:to>
      <xdr:col>12</xdr:col>
      <xdr:colOff>0</xdr:colOff>
      <xdr:row>391</xdr:row>
      <xdr:rowOff>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43</xdr:row>
      <xdr:rowOff>0</xdr:rowOff>
    </xdr:from>
    <xdr:to>
      <xdr:col>12</xdr:col>
      <xdr:colOff>0</xdr:colOff>
      <xdr:row>67</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79</xdr:row>
      <xdr:rowOff>0</xdr:rowOff>
    </xdr:from>
    <xdr:to>
      <xdr:col>12</xdr:col>
      <xdr:colOff>0</xdr:colOff>
      <xdr:row>103</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12</xdr:col>
      <xdr:colOff>0</xdr:colOff>
      <xdr:row>139</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151</xdr:row>
      <xdr:rowOff>0</xdr:rowOff>
    </xdr:from>
    <xdr:to>
      <xdr:col>12</xdr:col>
      <xdr:colOff>0</xdr:colOff>
      <xdr:row>175</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187</xdr:row>
      <xdr:rowOff>0</xdr:rowOff>
    </xdr:from>
    <xdr:to>
      <xdr:col>12</xdr:col>
      <xdr:colOff>0</xdr:colOff>
      <xdr:row>211</xdr:row>
      <xdr:rowOff>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223</xdr:row>
      <xdr:rowOff>0</xdr:rowOff>
    </xdr:from>
    <xdr:to>
      <xdr:col>12</xdr:col>
      <xdr:colOff>0</xdr:colOff>
      <xdr:row>247</xdr:row>
      <xdr:rowOff>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259</xdr:row>
      <xdr:rowOff>0</xdr:rowOff>
    </xdr:from>
    <xdr:to>
      <xdr:col>12</xdr:col>
      <xdr:colOff>0</xdr:colOff>
      <xdr:row>283</xdr:row>
      <xdr:rowOff>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295</xdr:row>
      <xdr:rowOff>0</xdr:rowOff>
    </xdr:from>
    <xdr:to>
      <xdr:col>12</xdr:col>
      <xdr:colOff>0</xdr:colOff>
      <xdr:row>319</xdr:row>
      <xdr:rowOff>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331</xdr:row>
      <xdr:rowOff>0</xdr:rowOff>
    </xdr:from>
    <xdr:to>
      <xdr:col>12</xdr:col>
      <xdr:colOff>0</xdr:colOff>
      <xdr:row>355</xdr:row>
      <xdr:rowOff>0</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367</xdr:row>
      <xdr:rowOff>0</xdr:rowOff>
    </xdr:from>
    <xdr:to>
      <xdr:col>12</xdr:col>
      <xdr:colOff>0</xdr:colOff>
      <xdr:row>391</xdr:row>
      <xdr:rowOff>0</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GridLines="0" tabSelected="1" workbookViewId="0"/>
  </sheetViews>
  <sheetFormatPr defaultRowHeight="15" x14ac:dyDescent="0.25"/>
  <cols>
    <col min="1" max="1" width="40" bestFit="1" customWidth="1"/>
  </cols>
  <sheetData>
    <row r="1" spans="1:2" ht="18" x14ac:dyDescent="0.25">
      <c r="A1" s="88" t="s">
        <v>95</v>
      </c>
      <c r="B1" s="86"/>
    </row>
    <row r="2" spans="1:2" x14ac:dyDescent="0.25">
      <c r="A2" s="86"/>
      <c r="B2" s="86"/>
    </row>
    <row r="3" spans="1:2" x14ac:dyDescent="0.25">
      <c r="A3" s="89" t="s">
        <v>96</v>
      </c>
      <c r="B3" s="86"/>
    </row>
    <row r="4" spans="1:2" x14ac:dyDescent="0.25">
      <c r="A4" s="86"/>
      <c r="B4" s="86"/>
    </row>
    <row r="5" spans="1:2" x14ac:dyDescent="0.25">
      <c r="A5" s="89" t="s">
        <v>98</v>
      </c>
      <c r="B5" s="89" t="s">
        <v>97</v>
      </c>
    </row>
    <row r="6" spans="1:2" x14ac:dyDescent="0.25">
      <c r="A6" s="87" t="s">
        <v>114</v>
      </c>
      <c r="B6" s="86" t="s">
        <v>115</v>
      </c>
    </row>
    <row r="7" spans="1:2" x14ac:dyDescent="0.25">
      <c r="A7" s="87" t="s">
        <v>116</v>
      </c>
      <c r="B7" s="86" t="s">
        <v>106</v>
      </c>
    </row>
    <row r="8" spans="1:2" x14ac:dyDescent="0.25">
      <c r="A8" s="87" t="s">
        <v>99</v>
      </c>
      <c r="B8" s="86" t="s">
        <v>110</v>
      </c>
    </row>
    <row r="9" spans="1:2" x14ac:dyDescent="0.25">
      <c r="A9" s="87" t="s">
        <v>100</v>
      </c>
      <c r="B9" s="86" t="s">
        <v>111</v>
      </c>
    </row>
    <row r="10" spans="1:2" x14ac:dyDescent="0.25">
      <c r="A10" s="87" t="s">
        <v>101</v>
      </c>
      <c r="B10" s="86" t="s">
        <v>112</v>
      </c>
    </row>
    <row r="11" spans="1:2" x14ac:dyDescent="0.25">
      <c r="A11" s="87" t="s">
        <v>102</v>
      </c>
      <c r="B11" s="86" t="s">
        <v>113</v>
      </c>
    </row>
    <row r="12" spans="1:2" x14ac:dyDescent="0.25">
      <c r="A12" s="87" t="s">
        <v>103</v>
      </c>
      <c r="B12" s="86" t="s">
        <v>109</v>
      </c>
    </row>
    <row r="13" spans="1:2" x14ac:dyDescent="0.25">
      <c r="A13" s="87" t="s">
        <v>104</v>
      </c>
      <c r="B13" s="86" t="s">
        <v>108</v>
      </c>
    </row>
    <row r="14" spans="1:2" x14ac:dyDescent="0.25">
      <c r="A14" s="87" t="s">
        <v>105</v>
      </c>
      <c r="B14" s="86" t="s">
        <v>107</v>
      </c>
    </row>
  </sheetData>
  <hyperlinks>
    <hyperlink ref="A7" location="'Background notes'!A1" display="Background notes"/>
    <hyperlink ref="A8" location="'Headcount of Social Workers'!A1" display="Headcount of Social Workers"/>
    <hyperlink ref="A9" location="'Number of SW''s per 100k pop'!A1" display="Number of SW's per 100k pop"/>
    <hyperlink ref="A10" location="'WTE of Social Workers'!A1" display="WTE of Social Workers"/>
    <hyperlink ref="A11" location="'SW WTE Rates per 100k pop'!A1" display="SW WTE Rates per 100k pop"/>
    <hyperlink ref="A12" location="'Detailed Year View'!A1" display="Detailed Year View"/>
    <hyperlink ref="A13" location="'SW Data'!A1" display="SW Data"/>
    <hyperlink ref="A14" location="'Population MYE'!A1" display="Population MYE"/>
    <hyperlink ref="A6" location="'How to use this tool'!A1" display="How to use this tool"/>
  </hyperlinks>
  <pageMargins left="0.7" right="0.7" top="0.75" bottom="0.75" header="0.3" footer="0.3"/>
  <pageSetup paperSize="9" scale="58" orientation="portrait"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8"/>
  </sheetPr>
  <dimension ref="A1:L115"/>
  <sheetViews>
    <sheetView showGridLines="0" zoomScaleNormal="100" workbookViewId="0">
      <selection sqref="A1:L1"/>
    </sheetView>
  </sheetViews>
  <sheetFormatPr defaultRowHeight="11.25" x14ac:dyDescent="0.15"/>
  <cols>
    <col min="1" max="1" width="21.5703125" style="41" customWidth="1"/>
    <col min="2" max="12" width="12" style="41" customWidth="1"/>
    <col min="13" max="16384" width="9.140625" style="41"/>
  </cols>
  <sheetData>
    <row r="1" spans="1:12" ht="15" customHeight="1" x14ac:dyDescent="0.25">
      <c r="A1" s="122" t="s">
        <v>94</v>
      </c>
      <c r="B1" s="103"/>
      <c r="C1" s="103"/>
      <c r="D1" s="103"/>
      <c r="E1" s="103"/>
      <c r="F1" s="103"/>
      <c r="G1" s="103"/>
      <c r="H1" s="103"/>
      <c r="I1" s="103"/>
      <c r="J1" s="103"/>
      <c r="K1" s="103"/>
      <c r="L1" s="103"/>
    </row>
    <row r="2" spans="1:12" ht="15" customHeight="1" x14ac:dyDescent="0.25">
      <c r="A2" s="80"/>
      <c r="B2" s="79"/>
      <c r="C2" s="79"/>
      <c r="D2" s="79"/>
      <c r="E2" s="79"/>
      <c r="F2" s="79"/>
      <c r="G2" s="79"/>
      <c r="H2" s="79"/>
      <c r="I2" s="79"/>
      <c r="J2" s="79"/>
      <c r="K2" s="79"/>
      <c r="L2" s="79"/>
    </row>
    <row r="3" spans="1:12" ht="15" customHeight="1" x14ac:dyDescent="0.15">
      <c r="A3" s="43" t="s">
        <v>91</v>
      </c>
      <c r="B3" s="44"/>
      <c r="C3" s="45"/>
      <c r="D3" s="45"/>
      <c r="E3" s="45"/>
      <c r="F3" s="45"/>
      <c r="G3" s="45"/>
      <c r="H3" s="45"/>
      <c r="I3" s="45"/>
      <c r="J3" s="45"/>
      <c r="K3" s="45"/>
    </row>
    <row r="4" spans="1:12" ht="15" customHeight="1" x14ac:dyDescent="0.25">
      <c r="A4" s="118" t="s">
        <v>83</v>
      </c>
      <c r="B4" s="120" t="s">
        <v>57</v>
      </c>
      <c r="C4" s="121"/>
      <c r="D4" s="121"/>
      <c r="E4" s="121"/>
      <c r="F4" s="121"/>
      <c r="G4" s="121"/>
      <c r="H4" s="121"/>
      <c r="I4" s="121"/>
      <c r="J4" s="121"/>
      <c r="K4" s="121"/>
      <c r="L4" s="47"/>
    </row>
    <row r="5" spans="1:12" ht="15" customHeight="1" x14ac:dyDescent="0.15">
      <c r="A5" s="119"/>
      <c r="B5" s="46">
        <v>2008</v>
      </c>
      <c r="C5" s="46">
        <v>2009</v>
      </c>
      <c r="D5" s="46">
        <v>2010</v>
      </c>
      <c r="E5" s="46">
        <v>2011</v>
      </c>
      <c r="F5" s="46">
        <v>2012</v>
      </c>
      <c r="G5" s="46">
        <v>2013</v>
      </c>
      <c r="H5" s="46">
        <v>2014</v>
      </c>
      <c r="I5" s="46">
        <v>2015</v>
      </c>
      <c r="J5" s="46">
        <v>2016</v>
      </c>
      <c r="K5" s="46">
        <v>2017</v>
      </c>
      <c r="L5" s="46" t="s">
        <v>51</v>
      </c>
    </row>
    <row r="6" spans="1:12" ht="15" customHeight="1" x14ac:dyDescent="0.15">
      <c r="A6" s="60" t="s">
        <v>17</v>
      </c>
      <c r="B6" s="61">
        <v>214020</v>
      </c>
      <c r="C6" s="61">
        <v>217020</v>
      </c>
      <c r="D6" s="62">
        <v>219730</v>
      </c>
      <c r="E6" s="62">
        <v>222460</v>
      </c>
      <c r="F6" s="62">
        <v>224910</v>
      </c>
      <c r="G6" s="62">
        <v>227070</v>
      </c>
      <c r="H6" s="62">
        <v>228920</v>
      </c>
      <c r="I6" s="62">
        <v>230350</v>
      </c>
      <c r="J6" s="62">
        <v>229840</v>
      </c>
      <c r="K6" s="62">
        <v>228800</v>
      </c>
      <c r="L6" s="63"/>
    </row>
    <row r="7" spans="1:12" ht="15" customHeight="1" x14ac:dyDescent="0.15">
      <c r="A7" s="64" t="s">
        <v>18</v>
      </c>
      <c r="B7" s="65">
        <v>246840</v>
      </c>
      <c r="C7" s="65">
        <v>249020</v>
      </c>
      <c r="D7" s="66">
        <v>251430</v>
      </c>
      <c r="E7" s="66">
        <v>253650</v>
      </c>
      <c r="F7" s="66">
        <v>255560</v>
      </c>
      <c r="G7" s="66">
        <v>257770</v>
      </c>
      <c r="H7" s="66">
        <v>260530</v>
      </c>
      <c r="I7" s="66">
        <v>261960</v>
      </c>
      <c r="J7" s="66">
        <v>262190</v>
      </c>
      <c r="K7" s="66">
        <v>261800</v>
      </c>
      <c r="L7" s="67"/>
    </row>
    <row r="8" spans="1:12" ht="15" customHeight="1" x14ac:dyDescent="0.15">
      <c r="A8" s="64" t="s">
        <v>19</v>
      </c>
      <c r="B8" s="65">
        <v>114490</v>
      </c>
      <c r="C8" s="65">
        <v>114830</v>
      </c>
      <c r="D8" s="66">
        <v>115410</v>
      </c>
      <c r="E8" s="66">
        <v>116200</v>
      </c>
      <c r="F8" s="66">
        <v>116220</v>
      </c>
      <c r="G8" s="66">
        <v>116290</v>
      </c>
      <c r="H8" s="66">
        <v>116740</v>
      </c>
      <c r="I8" s="66">
        <v>116900</v>
      </c>
      <c r="J8" s="66">
        <v>116520</v>
      </c>
      <c r="K8" s="66">
        <v>116280</v>
      </c>
      <c r="L8" s="67"/>
    </row>
    <row r="9" spans="1:12" ht="15" customHeight="1" x14ac:dyDescent="0.15">
      <c r="A9" s="64" t="s">
        <v>20</v>
      </c>
      <c r="B9" s="65">
        <v>89910</v>
      </c>
      <c r="C9" s="65">
        <v>89450</v>
      </c>
      <c r="D9" s="66">
        <v>88620</v>
      </c>
      <c r="E9" s="66">
        <v>88930</v>
      </c>
      <c r="F9" s="66">
        <v>86910</v>
      </c>
      <c r="G9" s="66">
        <v>88050</v>
      </c>
      <c r="H9" s="66">
        <v>87650</v>
      </c>
      <c r="I9" s="66">
        <v>86890</v>
      </c>
      <c r="J9" s="66">
        <v>87130</v>
      </c>
      <c r="K9" s="66">
        <v>86810</v>
      </c>
      <c r="L9" s="67"/>
    </row>
    <row r="10" spans="1:12" ht="15" customHeight="1" x14ac:dyDescent="0.15">
      <c r="A10" s="64" t="s">
        <v>21</v>
      </c>
      <c r="B10" s="65">
        <v>51190</v>
      </c>
      <c r="C10" s="65">
        <v>51290</v>
      </c>
      <c r="D10" s="66">
        <v>51330</v>
      </c>
      <c r="E10" s="66">
        <v>51500</v>
      </c>
      <c r="F10" s="66">
        <v>51280</v>
      </c>
      <c r="G10" s="66">
        <v>51280</v>
      </c>
      <c r="H10" s="66">
        <v>51190</v>
      </c>
      <c r="I10" s="66">
        <v>51360</v>
      </c>
      <c r="J10" s="66">
        <v>51350</v>
      </c>
      <c r="K10" s="66">
        <v>51450</v>
      </c>
      <c r="L10" s="67"/>
    </row>
    <row r="11" spans="1:12" ht="15" customHeight="1" x14ac:dyDescent="0.15">
      <c r="A11" s="64" t="s">
        <v>22</v>
      </c>
      <c r="B11" s="65">
        <v>151010</v>
      </c>
      <c r="C11" s="65">
        <v>151160</v>
      </c>
      <c r="D11" s="66">
        <v>151100</v>
      </c>
      <c r="E11" s="66">
        <v>151410</v>
      </c>
      <c r="F11" s="66">
        <v>150840</v>
      </c>
      <c r="G11" s="66">
        <v>150280</v>
      </c>
      <c r="H11" s="66">
        <v>149960</v>
      </c>
      <c r="I11" s="66">
        <v>149670</v>
      </c>
      <c r="J11" s="66">
        <v>149520</v>
      </c>
      <c r="K11" s="66">
        <v>149200</v>
      </c>
      <c r="L11" s="67"/>
    </row>
    <row r="12" spans="1:12" ht="15" customHeight="1" x14ac:dyDescent="0.15">
      <c r="A12" s="64" t="s">
        <v>23</v>
      </c>
      <c r="B12" s="65">
        <v>144290</v>
      </c>
      <c r="C12" s="65">
        <v>145170</v>
      </c>
      <c r="D12" s="66">
        <v>146060</v>
      </c>
      <c r="E12" s="66">
        <v>147200</v>
      </c>
      <c r="F12" s="66">
        <v>147780</v>
      </c>
      <c r="G12" s="66">
        <v>148100</v>
      </c>
      <c r="H12" s="66">
        <v>148130</v>
      </c>
      <c r="I12" s="66">
        <v>148210</v>
      </c>
      <c r="J12" s="66">
        <v>148270</v>
      </c>
      <c r="K12" s="66">
        <v>148710</v>
      </c>
      <c r="L12" s="67"/>
    </row>
    <row r="13" spans="1:12" ht="15" customHeight="1" x14ac:dyDescent="0.15">
      <c r="A13" s="64" t="s">
        <v>24</v>
      </c>
      <c r="B13" s="65">
        <v>121590</v>
      </c>
      <c r="C13" s="65">
        <v>122110</v>
      </c>
      <c r="D13" s="66">
        <v>122410</v>
      </c>
      <c r="E13" s="66">
        <v>122690</v>
      </c>
      <c r="F13" s="66">
        <v>122730</v>
      </c>
      <c r="G13" s="66">
        <v>122430</v>
      </c>
      <c r="H13" s="66">
        <v>122130</v>
      </c>
      <c r="I13" s="66">
        <v>122060</v>
      </c>
      <c r="J13" s="66">
        <v>122200</v>
      </c>
      <c r="K13" s="66">
        <v>121940</v>
      </c>
      <c r="L13" s="67"/>
    </row>
    <row r="14" spans="1:12" ht="15" customHeight="1" x14ac:dyDescent="0.15">
      <c r="A14" s="64" t="s">
        <v>25</v>
      </c>
      <c r="B14" s="65">
        <v>104940</v>
      </c>
      <c r="C14" s="65">
        <v>104960</v>
      </c>
      <c r="D14" s="66">
        <v>104920</v>
      </c>
      <c r="E14" s="66">
        <v>105000</v>
      </c>
      <c r="F14" s="66">
        <v>105880</v>
      </c>
      <c r="G14" s="66">
        <v>105840</v>
      </c>
      <c r="H14" s="66">
        <v>106710</v>
      </c>
      <c r="I14" s="66">
        <v>106960</v>
      </c>
      <c r="J14" s="66">
        <v>107540</v>
      </c>
      <c r="K14" s="66">
        <v>108130</v>
      </c>
      <c r="L14" s="67"/>
    </row>
    <row r="15" spans="1:12" ht="15" customHeight="1" x14ac:dyDescent="0.15">
      <c r="A15" s="64" t="s">
        <v>26</v>
      </c>
      <c r="B15" s="65">
        <v>97470</v>
      </c>
      <c r="C15" s="65">
        <v>98340</v>
      </c>
      <c r="D15" s="66">
        <v>99140</v>
      </c>
      <c r="E15" s="66">
        <v>99920</v>
      </c>
      <c r="F15" s="66">
        <v>100860</v>
      </c>
      <c r="G15" s="66">
        <v>101390</v>
      </c>
      <c r="H15" s="66">
        <v>102090</v>
      </c>
      <c r="I15" s="66">
        <v>103050</v>
      </c>
      <c r="J15" s="66">
        <v>104090</v>
      </c>
      <c r="K15" s="66">
        <v>104840</v>
      </c>
      <c r="L15" s="67"/>
    </row>
    <row r="16" spans="1:12" ht="15" customHeight="1" x14ac:dyDescent="0.15">
      <c r="A16" s="64" t="s">
        <v>27</v>
      </c>
      <c r="B16" s="65">
        <v>89870</v>
      </c>
      <c r="C16" s="65">
        <v>89980</v>
      </c>
      <c r="D16" s="66">
        <v>90410</v>
      </c>
      <c r="E16" s="66">
        <v>90810</v>
      </c>
      <c r="F16" s="66">
        <v>91040</v>
      </c>
      <c r="G16" s="66">
        <v>91530</v>
      </c>
      <c r="H16" s="66">
        <v>92410</v>
      </c>
      <c r="I16" s="66">
        <v>92940</v>
      </c>
      <c r="J16" s="66">
        <v>93810</v>
      </c>
      <c r="K16" s="66">
        <v>94760</v>
      </c>
      <c r="L16" s="67"/>
    </row>
    <row r="17" spans="1:12" ht="15" customHeight="1" x14ac:dyDescent="0.15">
      <c r="A17" s="64" t="s">
        <v>28</v>
      </c>
      <c r="B17" s="65">
        <v>458520</v>
      </c>
      <c r="C17" s="65">
        <v>463240</v>
      </c>
      <c r="D17" s="66">
        <v>469940</v>
      </c>
      <c r="E17" s="66">
        <v>477940</v>
      </c>
      <c r="F17" s="66">
        <v>482630</v>
      </c>
      <c r="G17" s="66">
        <v>487460</v>
      </c>
      <c r="H17" s="66">
        <v>492610</v>
      </c>
      <c r="I17" s="66">
        <v>498810</v>
      </c>
      <c r="J17" s="66">
        <v>507170</v>
      </c>
      <c r="K17" s="66">
        <v>513210</v>
      </c>
      <c r="L17" s="67"/>
    </row>
    <row r="18" spans="1:12" ht="15" customHeight="1" x14ac:dyDescent="0.15">
      <c r="A18" s="64" t="s">
        <v>29</v>
      </c>
      <c r="B18" s="65">
        <v>153290</v>
      </c>
      <c r="C18" s="65">
        <v>154210</v>
      </c>
      <c r="D18" s="66">
        <v>155140</v>
      </c>
      <c r="E18" s="66">
        <v>156250</v>
      </c>
      <c r="F18" s="66">
        <v>156800</v>
      </c>
      <c r="G18" s="66">
        <v>157160</v>
      </c>
      <c r="H18" s="66">
        <v>157690</v>
      </c>
      <c r="I18" s="66">
        <v>158460</v>
      </c>
      <c r="J18" s="66">
        <v>159380</v>
      </c>
      <c r="K18" s="66">
        <v>160130</v>
      </c>
      <c r="L18" s="67"/>
    </row>
    <row r="19" spans="1:12" ht="15" customHeight="1" x14ac:dyDescent="0.15">
      <c r="A19" s="64" t="s">
        <v>30</v>
      </c>
      <c r="B19" s="65">
        <v>360050</v>
      </c>
      <c r="C19" s="65">
        <v>361410</v>
      </c>
      <c r="D19" s="66">
        <v>362610</v>
      </c>
      <c r="E19" s="66">
        <v>365300</v>
      </c>
      <c r="F19" s="66">
        <v>366210</v>
      </c>
      <c r="G19" s="66">
        <v>366900</v>
      </c>
      <c r="H19" s="66">
        <v>367250</v>
      </c>
      <c r="I19" s="66">
        <v>368080</v>
      </c>
      <c r="J19" s="66">
        <v>370330</v>
      </c>
      <c r="K19" s="66">
        <v>371410</v>
      </c>
      <c r="L19" s="67"/>
    </row>
    <row r="20" spans="1:12" ht="15" customHeight="1" x14ac:dyDescent="0.15">
      <c r="A20" s="64" t="s">
        <v>31</v>
      </c>
      <c r="B20" s="65">
        <v>576200</v>
      </c>
      <c r="C20" s="65">
        <v>581620</v>
      </c>
      <c r="D20" s="66">
        <v>586500</v>
      </c>
      <c r="E20" s="66">
        <v>593060</v>
      </c>
      <c r="F20" s="66">
        <v>595070</v>
      </c>
      <c r="G20" s="66">
        <v>596520</v>
      </c>
      <c r="H20" s="66">
        <v>599640</v>
      </c>
      <c r="I20" s="66">
        <v>606340</v>
      </c>
      <c r="J20" s="66">
        <v>615070</v>
      </c>
      <c r="K20" s="66">
        <v>621020</v>
      </c>
      <c r="L20" s="67"/>
    </row>
    <row r="21" spans="1:12" ht="15" customHeight="1" x14ac:dyDescent="0.15">
      <c r="A21" s="64" t="s">
        <v>32</v>
      </c>
      <c r="B21" s="65">
        <v>226980</v>
      </c>
      <c r="C21" s="65">
        <v>228750</v>
      </c>
      <c r="D21" s="66">
        <v>230730</v>
      </c>
      <c r="E21" s="66">
        <v>232730</v>
      </c>
      <c r="F21" s="66">
        <v>232890</v>
      </c>
      <c r="G21" s="66">
        <v>232930</v>
      </c>
      <c r="H21" s="66">
        <v>233080</v>
      </c>
      <c r="I21" s="66">
        <v>234110</v>
      </c>
      <c r="J21" s="66">
        <v>234770</v>
      </c>
      <c r="K21" s="66">
        <v>235180</v>
      </c>
      <c r="L21" s="67"/>
    </row>
    <row r="22" spans="1:12" ht="15" customHeight="1" x14ac:dyDescent="0.15">
      <c r="A22" s="64" t="s">
        <v>33</v>
      </c>
      <c r="B22" s="65">
        <v>82000</v>
      </c>
      <c r="C22" s="65">
        <v>81670</v>
      </c>
      <c r="D22" s="66">
        <v>81510</v>
      </c>
      <c r="E22" s="66">
        <v>81220</v>
      </c>
      <c r="F22" s="66">
        <v>80690</v>
      </c>
      <c r="G22" s="66">
        <v>80340</v>
      </c>
      <c r="H22" s="66">
        <v>79890</v>
      </c>
      <c r="I22" s="66">
        <v>79500</v>
      </c>
      <c r="J22" s="66">
        <v>79160</v>
      </c>
      <c r="K22" s="66">
        <v>78760</v>
      </c>
      <c r="L22" s="67"/>
    </row>
    <row r="23" spans="1:12" ht="15" customHeight="1" x14ac:dyDescent="0.15">
      <c r="A23" s="64" t="s">
        <v>34</v>
      </c>
      <c r="B23" s="65">
        <v>81540</v>
      </c>
      <c r="C23" s="65">
        <v>81900</v>
      </c>
      <c r="D23" s="66">
        <v>82360</v>
      </c>
      <c r="E23" s="66">
        <v>83450</v>
      </c>
      <c r="F23" s="66">
        <v>84240</v>
      </c>
      <c r="G23" s="66">
        <v>84710</v>
      </c>
      <c r="H23" s="66">
        <v>86220</v>
      </c>
      <c r="I23" s="66">
        <v>87390</v>
      </c>
      <c r="J23" s="66">
        <v>88610</v>
      </c>
      <c r="K23" s="66">
        <v>90090</v>
      </c>
      <c r="L23" s="67"/>
    </row>
    <row r="24" spans="1:12" ht="15" customHeight="1" x14ac:dyDescent="0.15">
      <c r="A24" s="64" t="s">
        <v>35</v>
      </c>
      <c r="B24" s="65">
        <v>92830</v>
      </c>
      <c r="C24" s="65">
        <v>93170</v>
      </c>
      <c r="D24" s="66">
        <v>93690</v>
      </c>
      <c r="E24" s="66">
        <v>93470</v>
      </c>
      <c r="F24" s="66">
        <v>92930</v>
      </c>
      <c r="G24" s="66">
        <v>94360</v>
      </c>
      <c r="H24" s="66">
        <v>94770</v>
      </c>
      <c r="I24" s="66">
        <v>95510</v>
      </c>
      <c r="J24" s="66">
        <v>96070</v>
      </c>
      <c r="K24" s="66">
        <v>95780</v>
      </c>
      <c r="L24" s="67"/>
    </row>
    <row r="25" spans="1:12" ht="15" customHeight="1" x14ac:dyDescent="0.15">
      <c r="A25" s="64" t="s">
        <v>49</v>
      </c>
      <c r="B25" s="65">
        <v>27280</v>
      </c>
      <c r="C25" s="65">
        <v>27420</v>
      </c>
      <c r="D25" s="66">
        <v>27600</v>
      </c>
      <c r="E25" s="66">
        <v>27690</v>
      </c>
      <c r="F25" s="66">
        <v>27560</v>
      </c>
      <c r="G25" s="66">
        <v>27400</v>
      </c>
      <c r="H25" s="66">
        <v>27250</v>
      </c>
      <c r="I25" s="66">
        <v>27070</v>
      </c>
      <c r="J25" s="66">
        <v>26900</v>
      </c>
      <c r="K25" s="66">
        <v>26950</v>
      </c>
      <c r="L25" s="67"/>
    </row>
    <row r="26" spans="1:12" ht="15" customHeight="1" x14ac:dyDescent="0.15">
      <c r="A26" s="64" t="s">
        <v>36</v>
      </c>
      <c r="B26" s="65">
        <v>137910</v>
      </c>
      <c r="C26" s="65">
        <v>137830</v>
      </c>
      <c r="D26" s="66">
        <v>137790</v>
      </c>
      <c r="E26" s="66">
        <v>138090</v>
      </c>
      <c r="F26" s="66">
        <v>137570</v>
      </c>
      <c r="G26" s="66">
        <v>136940</v>
      </c>
      <c r="H26" s="66">
        <v>136480</v>
      </c>
      <c r="I26" s="66">
        <v>136130</v>
      </c>
      <c r="J26" s="66">
        <v>135890</v>
      </c>
      <c r="K26" s="66">
        <v>135790</v>
      </c>
      <c r="L26" s="67"/>
    </row>
    <row r="27" spans="1:12" ht="15" customHeight="1" x14ac:dyDescent="0.15">
      <c r="A27" s="64" t="s">
        <v>37</v>
      </c>
      <c r="B27" s="65">
        <v>333290</v>
      </c>
      <c r="C27" s="65">
        <v>335160</v>
      </c>
      <c r="D27" s="66">
        <v>336280</v>
      </c>
      <c r="E27" s="66">
        <v>337720</v>
      </c>
      <c r="F27" s="66">
        <v>337890</v>
      </c>
      <c r="G27" s="66">
        <v>337780</v>
      </c>
      <c r="H27" s="66">
        <v>338000</v>
      </c>
      <c r="I27" s="66">
        <v>338260</v>
      </c>
      <c r="J27" s="66">
        <v>339390</v>
      </c>
      <c r="K27" s="66">
        <v>339960</v>
      </c>
      <c r="L27" s="67"/>
    </row>
    <row r="28" spans="1:12" ht="15" customHeight="1" x14ac:dyDescent="0.15">
      <c r="A28" s="64" t="s">
        <v>38</v>
      </c>
      <c r="B28" s="65">
        <v>20740</v>
      </c>
      <c r="C28" s="65">
        <v>20940</v>
      </c>
      <c r="D28" s="66">
        <v>21220</v>
      </c>
      <c r="E28" s="66">
        <v>21420</v>
      </c>
      <c r="F28" s="66">
        <v>21530</v>
      </c>
      <c r="G28" s="66">
        <v>21560</v>
      </c>
      <c r="H28" s="66">
        <v>21580</v>
      </c>
      <c r="I28" s="66">
        <v>21670</v>
      </c>
      <c r="J28" s="66">
        <v>21850</v>
      </c>
      <c r="K28" s="66">
        <v>22000</v>
      </c>
      <c r="L28" s="67"/>
    </row>
    <row r="29" spans="1:12" ht="15" customHeight="1" x14ac:dyDescent="0.15">
      <c r="A29" s="64" t="s">
        <v>39</v>
      </c>
      <c r="B29" s="65">
        <v>143130</v>
      </c>
      <c r="C29" s="65">
        <v>144370</v>
      </c>
      <c r="D29" s="66">
        <v>145600</v>
      </c>
      <c r="E29" s="66">
        <v>146850</v>
      </c>
      <c r="F29" s="66">
        <v>147740</v>
      </c>
      <c r="G29" s="66">
        <v>147770</v>
      </c>
      <c r="H29" s="66">
        <v>148930</v>
      </c>
      <c r="I29" s="66">
        <v>149930</v>
      </c>
      <c r="J29" s="66">
        <v>150680</v>
      </c>
      <c r="K29" s="66">
        <v>151100</v>
      </c>
      <c r="L29" s="67"/>
    </row>
    <row r="30" spans="1:12" ht="15" customHeight="1" x14ac:dyDescent="0.15">
      <c r="A30" s="64" t="s">
        <v>40</v>
      </c>
      <c r="B30" s="65">
        <v>172640</v>
      </c>
      <c r="C30" s="65">
        <v>173020</v>
      </c>
      <c r="D30" s="66">
        <v>173700</v>
      </c>
      <c r="E30" s="66">
        <v>174700</v>
      </c>
      <c r="F30" s="66">
        <v>174300</v>
      </c>
      <c r="G30" s="66">
        <v>173890</v>
      </c>
      <c r="H30" s="66">
        <v>174230</v>
      </c>
      <c r="I30" s="66">
        <v>174560</v>
      </c>
      <c r="J30" s="66">
        <v>175930</v>
      </c>
      <c r="K30" s="66">
        <v>176830</v>
      </c>
      <c r="L30" s="67"/>
    </row>
    <row r="31" spans="1:12" ht="15" customHeight="1" x14ac:dyDescent="0.15">
      <c r="A31" s="64" t="s">
        <v>41</v>
      </c>
      <c r="B31" s="65">
        <v>113360</v>
      </c>
      <c r="C31" s="65">
        <v>113590</v>
      </c>
      <c r="D31" s="66">
        <v>113690</v>
      </c>
      <c r="E31" s="66">
        <v>113880</v>
      </c>
      <c r="F31" s="66">
        <v>113720</v>
      </c>
      <c r="G31" s="66">
        <v>113880</v>
      </c>
      <c r="H31" s="66">
        <v>114040</v>
      </c>
      <c r="I31" s="66">
        <v>114030</v>
      </c>
      <c r="J31" s="66">
        <v>114530</v>
      </c>
      <c r="K31" s="66">
        <v>115020</v>
      </c>
      <c r="L31" s="67"/>
    </row>
    <row r="32" spans="1:12" ht="15" customHeight="1" x14ac:dyDescent="0.15">
      <c r="A32" s="64" t="s">
        <v>42</v>
      </c>
      <c r="B32" s="65">
        <v>22480</v>
      </c>
      <c r="C32" s="65">
        <v>22790</v>
      </c>
      <c r="D32" s="66">
        <v>23060</v>
      </c>
      <c r="E32" s="66">
        <v>23240</v>
      </c>
      <c r="F32" s="66">
        <v>23210</v>
      </c>
      <c r="G32" s="66">
        <v>23200</v>
      </c>
      <c r="H32" s="66">
        <v>23220</v>
      </c>
      <c r="I32" s="66">
        <v>23200</v>
      </c>
      <c r="J32" s="66">
        <v>23200</v>
      </c>
      <c r="K32" s="66">
        <v>23080</v>
      </c>
      <c r="L32" s="67"/>
    </row>
    <row r="33" spans="1:12" ht="15" customHeight="1" x14ac:dyDescent="0.15">
      <c r="A33" s="64" t="s">
        <v>43</v>
      </c>
      <c r="B33" s="65">
        <v>112610</v>
      </c>
      <c r="C33" s="65">
        <v>112490</v>
      </c>
      <c r="D33" s="66">
        <v>112600</v>
      </c>
      <c r="E33" s="66">
        <v>112980</v>
      </c>
      <c r="F33" s="66">
        <v>112920</v>
      </c>
      <c r="G33" s="66">
        <v>112870</v>
      </c>
      <c r="H33" s="66">
        <v>112530</v>
      </c>
      <c r="I33" s="66">
        <v>112400</v>
      </c>
      <c r="J33" s="66">
        <v>112470</v>
      </c>
      <c r="K33" s="66">
        <v>112680</v>
      </c>
      <c r="L33" s="67"/>
    </row>
    <row r="34" spans="1:12" ht="15" customHeight="1" x14ac:dyDescent="0.15">
      <c r="A34" s="64" t="s">
        <v>44</v>
      </c>
      <c r="B34" s="65">
        <v>311320</v>
      </c>
      <c r="C34" s="65">
        <v>312180</v>
      </c>
      <c r="D34" s="66">
        <v>313180</v>
      </c>
      <c r="E34" s="66">
        <v>313900</v>
      </c>
      <c r="F34" s="66">
        <v>314330</v>
      </c>
      <c r="G34" s="66">
        <v>314810</v>
      </c>
      <c r="H34" s="66">
        <v>315300</v>
      </c>
      <c r="I34" s="66">
        <v>316230</v>
      </c>
      <c r="J34" s="66">
        <v>317100</v>
      </c>
      <c r="K34" s="66">
        <v>318170</v>
      </c>
      <c r="L34" s="67"/>
    </row>
    <row r="35" spans="1:12" ht="15" customHeight="1" x14ac:dyDescent="0.15">
      <c r="A35" s="64" t="s">
        <v>45</v>
      </c>
      <c r="B35" s="65">
        <v>88540</v>
      </c>
      <c r="C35" s="65">
        <v>88690</v>
      </c>
      <c r="D35" s="66">
        <v>89550</v>
      </c>
      <c r="E35" s="66">
        <v>90330</v>
      </c>
      <c r="F35" s="66">
        <v>91010</v>
      </c>
      <c r="G35" s="66">
        <v>91230</v>
      </c>
      <c r="H35" s="66">
        <v>91520</v>
      </c>
      <c r="I35" s="66">
        <v>92830</v>
      </c>
      <c r="J35" s="66">
        <v>93750</v>
      </c>
      <c r="K35" s="66">
        <v>94000</v>
      </c>
      <c r="L35" s="67"/>
    </row>
    <row r="36" spans="1:12" ht="15" customHeight="1" x14ac:dyDescent="0.15">
      <c r="A36" s="64" t="s">
        <v>46</v>
      </c>
      <c r="B36" s="65">
        <v>91190</v>
      </c>
      <c r="C36" s="65">
        <v>91080</v>
      </c>
      <c r="D36" s="66">
        <v>90800</v>
      </c>
      <c r="E36" s="66">
        <v>90610</v>
      </c>
      <c r="F36" s="66">
        <v>90340</v>
      </c>
      <c r="G36" s="66">
        <v>89800</v>
      </c>
      <c r="H36" s="66">
        <v>89710</v>
      </c>
      <c r="I36" s="66">
        <v>89590</v>
      </c>
      <c r="J36" s="66">
        <v>89860</v>
      </c>
      <c r="K36" s="66">
        <v>89610</v>
      </c>
      <c r="L36" s="67"/>
    </row>
    <row r="37" spans="1:12" ht="15" customHeight="1" x14ac:dyDescent="0.15">
      <c r="A37" s="68" t="s">
        <v>47</v>
      </c>
      <c r="B37" s="69">
        <v>171380</v>
      </c>
      <c r="C37" s="69">
        <v>173040</v>
      </c>
      <c r="D37" s="70">
        <v>174090</v>
      </c>
      <c r="E37" s="70">
        <v>175300</v>
      </c>
      <c r="F37" s="70">
        <v>176010</v>
      </c>
      <c r="G37" s="70">
        <v>176160</v>
      </c>
      <c r="H37" s="70">
        <v>177200</v>
      </c>
      <c r="I37" s="70">
        <v>178550</v>
      </c>
      <c r="J37" s="70">
        <v>180130</v>
      </c>
      <c r="K37" s="70">
        <v>181310</v>
      </c>
      <c r="L37" s="71"/>
    </row>
    <row r="38" spans="1:12" ht="15" customHeight="1" thickBot="1" x14ac:dyDescent="0.2">
      <c r="A38" s="42" t="s">
        <v>0</v>
      </c>
      <c r="B38" s="31">
        <v>5202900</v>
      </c>
      <c r="C38" s="31">
        <v>5231900</v>
      </c>
      <c r="D38" s="31">
        <v>5262200</v>
      </c>
      <c r="E38" s="31">
        <v>5299900</v>
      </c>
      <c r="F38" s="31">
        <v>5313600</v>
      </c>
      <c r="G38" s="31">
        <v>5327700</v>
      </c>
      <c r="H38" s="31">
        <v>5347600</v>
      </c>
      <c r="I38" s="31">
        <v>5373000</v>
      </c>
      <c r="J38" s="31">
        <v>5404700</v>
      </c>
      <c r="K38" s="31">
        <v>5424800</v>
      </c>
      <c r="L38" s="31"/>
    </row>
    <row r="39" spans="1:12" ht="15" customHeight="1" thickTop="1" x14ac:dyDescent="0.25">
      <c r="A39" s="117" t="s">
        <v>117</v>
      </c>
      <c r="B39" s="103"/>
      <c r="C39" s="103"/>
      <c r="D39" s="103"/>
      <c r="E39" s="103"/>
      <c r="F39" s="103"/>
      <c r="G39" s="103"/>
      <c r="H39" s="103"/>
      <c r="I39" s="103"/>
      <c r="J39" s="103"/>
      <c r="K39" s="103"/>
      <c r="L39" s="103"/>
    </row>
    <row r="40" spans="1:12" ht="15" customHeight="1" x14ac:dyDescent="0.15"/>
    <row r="41" spans="1:12" ht="15" customHeight="1" x14ac:dyDescent="0.15">
      <c r="A41" s="43" t="s">
        <v>92</v>
      </c>
      <c r="B41" s="44"/>
      <c r="C41" s="45"/>
      <c r="D41" s="45"/>
      <c r="E41" s="45"/>
      <c r="F41" s="45"/>
      <c r="G41" s="45"/>
      <c r="H41" s="45"/>
      <c r="I41" s="45"/>
      <c r="J41" s="45"/>
      <c r="K41" s="45"/>
    </row>
    <row r="42" spans="1:12" ht="15" customHeight="1" x14ac:dyDescent="0.25">
      <c r="A42" s="118" t="s">
        <v>83</v>
      </c>
      <c r="B42" s="120" t="s">
        <v>57</v>
      </c>
      <c r="C42" s="121"/>
      <c r="D42" s="121"/>
      <c r="E42" s="121"/>
      <c r="F42" s="121"/>
      <c r="G42" s="121"/>
      <c r="H42" s="121"/>
      <c r="I42" s="121"/>
      <c r="J42" s="121"/>
      <c r="K42" s="121"/>
      <c r="L42" s="47"/>
    </row>
    <row r="43" spans="1:12" ht="15" customHeight="1" x14ac:dyDescent="0.15">
      <c r="A43" s="119"/>
      <c r="B43" s="46">
        <v>2008</v>
      </c>
      <c r="C43" s="46">
        <v>2009</v>
      </c>
      <c r="D43" s="46">
        <v>2010</v>
      </c>
      <c r="E43" s="46">
        <v>2011</v>
      </c>
      <c r="F43" s="46">
        <v>2012</v>
      </c>
      <c r="G43" s="46">
        <v>2013</v>
      </c>
      <c r="H43" s="46">
        <v>2014</v>
      </c>
      <c r="I43" s="46">
        <v>2015</v>
      </c>
      <c r="J43" s="46">
        <v>2016</v>
      </c>
      <c r="K43" s="46">
        <v>2017</v>
      </c>
      <c r="L43" s="46" t="s">
        <v>51</v>
      </c>
    </row>
    <row r="44" spans="1:12" ht="15" customHeight="1" x14ac:dyDescent="0.15">
      <c r="A44" s="60" t="s">
        <v>17</v>
      </c>
      <c r="B44" s="61">
        <v>37127</v>
      </c>
      <c r="C44" s="61">
        <v>37795</v>
      </c>
      <c r="D44" s="62">
        <v>37012</v>
      </c>
      <c r="E44" s="62">
        <v>36561</v>
      </c>
      <c r="F44" s="62">
        <v>37060</v>
      </c>
      <c r="G44" s="62">
        <v>37182</v>
      </c>
      <c r="H44" s="62">
        <v>37519</v>
      </c>
      <c r="I44" s="62">
        <v>37775</v>
      </c>
      <c r="J44" s="62">
        <v>38001</v>
      </c>
      <c r="K44" s="62">
        <v>38221</v>
      </c>
      <c r="L44" s="63"/>
    </row>
    <row r="45" spans="1:12" ht="15" customHeight="1" x14ac:dyDescent="0.15">
      <c r="A45" s="64" t="s">
        <v>18</v>
      </c>
      <c r="B45" s="65">
        <v>53457</v>
      </c>
      <c r="C45" s="65">
        <v>53612</v>
      </c>
      <c r="D45" s="66">
        <v>53868</v>
      </c>
      <c r="E45" s="66">
        <v>54109</v>
      </c>
      <c r="F45" s="66">
        <v>54048</v>
      </c>
      <c r="G45" s="66">
        <v>54291</v>
      </c>
      <c r="H45" s="66">
        <v>54806</v>
      </c>
      <c r="I45" s="66">
        <v>54944</v>
      </c>
      <c r="J45" s="66">
        <v>54908</v>
      </c>
      <c r="K45" s="66">
        <v>54677</v>
      </c>
      <c r="L45" s="67"/>
    </row>
    <row r="46" spans="1:12" ht="15" customHeight="1" x14ac:dyDescent="0.15">
      <c r="A46" s="64" t="s">
        <v>19</v>
      </c>
      <c r="B46" s="65">
        <v>23550</v>
      </c>
      <c r="C46" s="65">
        <v>23379</v>
      </c>
      <c r="D46" s="66">
        <v>23316</v>
      </c>
      <c r="E46" s="66">
        <v>23134</v>
      </c>
      <c r="F46" s="66">
        <v>22800</v>
      </c>
      <c r="G46" s="66">
        <v>22608</v>
      </c>
      <c r="H46" s="66">
        <v>22523</v>
      </c>
      <c r="I46" s="66">
        <v>22339</v>
      </c>
      <c r="J46" s="66">
        <v>22034</v>
      </c>
      <c r="K46" s="66">
        <v>21907</v>
      </c>
      <c r="L46" s="67"/>
    </row>
    <row r="47" spans="1:12" ht="15" customHeight="1" x14ac:dyDescent="0.15">
      <c r="A47" s="64" t="s">
        <v>20</v>
      </c>
      <c r="B47" s="65">
        <v>17113</v>
      </c>
      <c r="C47" s="65">
        <v>16916</v>
      </c>
      <c r="D47" s="66">
        <v>16729</v>
      </c>
      <c r="E47" s="66">
        <v>16563</v>
      </c>
      <c r="F47" s="66">
        <v>16175</v>
      </c>
      <c r="G47" s="66">
        <v>15932</v>
      </c>
      <c r="H47" s="66">
        <v>15639</v>
      </c>
      <c r="I47" s="66">
        <v>15323</v>
      </c>
      <c r="J47" s="66">
        <v>15141</v>
      </c>
      <c r="K47" s="66">
        <v>14906</v>
      </c>
      <c r="L47" s="67"/>
    </row>
    <row r="48" spans="1:12" ht="15" customHeight="1" x14ac:dyDescent="0.15">
      <c r="A48" s="64" t="s">
        <v>21</v>
      </c>
      <c r="B48" s="65">
        <v>10975</v>
      </c>
      <c r="C48" s="65">
        <v>10913</v>
      </c>
      <c r="D48" s="66">
        <v>10817</v>
      </c>
      <c r="E48" s="66">
        <v>10655</v>
      </c>
      <c r="F48" s="66">
        <v>10480</v>
      </c>
      <c r="G48" s="66">
        <v>10443</v>
      </c>
      <c r="H48" s="66">
        <v>10307</v>
      </c>
      <c r="I48" s="66">
        <v>10246</v>
      </c>
      <c r="J48" s="66">
        <v>10258</v>
      </c>
      <c r="K48" s="66">
        <v>10222</v>
      </c>
      <c r="L48" s="67"/>
    </row>
    <row r="49" spans="1:12" ht="15" customHeight="1" x14ac:dyDescent="0.15">
      <c r="A49" s="64" t="s">
        <v>22</v>
      </c>
      <c r="B49" s="65">
        <v>29470</v>
      </c>
      <c r="C49" s="65">
        <v>29256</v>
      </c>
      <c r="D49" s="66">
        <v>29041</v>
      </c>
      <c r="E49" s="66">
        <v>28907</v>
      </c>
      <c r="F49" s="66">
        <v>28333</v>
      </c>
      <c r="G49" s="66">
        <v>27802</v>
      </c>
      <c r="H49" s="66">
        <v>27399</v>
      </c>
      <c r="I49" s="66">
        <v>27034</v>
      </c>
      <c r="J49" s="66">
        <v>26707</v>
      </c>
      <c r="K49" s="66">
        <v>26480</v>
      </c>
      <c r="L49" s="67"/>
    </row>
    <row r="50" spans="1:12" ht="15" customHeight="1" x14ac:dyDescent="0.15">
      <c r="A50" s="64" t="s">
        <v>23</v>
      </c>
      <c r="B50" s="65">
        <v>27646</v>
      </c>
      <c r="C50" s="65">
        <v>27781</v>
      </c>
      <c r="D50" s="66">
        <v>27214</v>
      </c>
      <c r="E50" s="66">
        <v>26854</v>
      </c>
      <c r="F50" s="66">
        <v>26918</v>
      </c>
      <c r="G50" s="66">
        <v>27074</v>
      </c>
      <c r="H50" s="66">
        <v>26992</v>
      </c>
      <c r="I50" s="66">
        <v>26872</v>
      </c>
      <c r="J50" s="66">
        <v>26729</v>
      </c>
      <c r="K50" s="66">
        <v>26803</v>
      </c>
      <c r="L50" s="67"/>
    </row>
    <row r="51" spans="1:12" ht="15" customHeight="1" x14ac:dyDescent="0.15">
      <c r="A51" s="64" t="s">
        <v>24</v>
      </c>
      <c r="B51" s="65">
        <v>25209</v>
      </c>
      <c r="C51" s="65">
        <v>25053</v>
      </c>
      <c r="D51" s="66">
        <v>24914</v>
      </c>
      <c r="E51" s="66">
        <v>24678</v>
      </c>
      <c r="F51" s="66">
        <v>24541</v>
      </c>
      <c r="G51" s="66">
        <v>24307</v>
      </c>
      <c r="H51" s="66">
        <v>24109</v>
      </c>
      <c r="I51" s="66">
        <v>24014</v>
      </c>
      <c r="J51" s="66">
        <v>23930</v>
      </c>
      <c r="K51" s="66">
        <v>23767</v>
      </c>
      <c r="L51" s="67"/>
    </row>
    <row r="52" spans="1:12" ht="15" customHeight="1" x14ac:dyDescent="0.15">
      <c r="A52" s="64" t="s">
        <v>25</v>
      </c>
      <c r="B52" s="65">
        <v>22281</v>
      </c>
      <c r="C52" s="65">
        <v>21932</v>
      </c>
      <c r="D52" s="66">
        <v>21613</v>
      </c>
      <c r="E52" s="66">
        <v>21451</v>
      </c>
      <c r="F52" s="66">
        <v>21280</v>
      </c>
      <c r="G52" s="66">
        <v>21025</v>
      </c>
      <c r="H52" s="66">
        <v>21066</v>
      </c>
      <c r="I52" s="66">
        <v>21220</v>
      </c>
      <c r="J52" s="66">
        <v>21353</v>
      </c>
      <c r="K52" s="66">
        <v>21543</v>
      </c>
      <c r="L52" s="67"/>
    </row>
    <row r="53" spans="1:12" ht="15" customHeight="1" x14ac:dyDescent="0.15">
      <c r="A53" s="64" t="s">
        <v>26</v>
      </c>
      <c r="B53" s="65">
        <v>21307</v>
      </c>
      <c r="C53" s="65">
        <v>21348</v>
      </c>
      <c r="D53" s="66">
        <v>21190</v>
      </c>
      <c r="E53" s="66">
        <v>21264</v>
      </c>
      <c r="F53" s="66">
        <v>21281</v>
      </c>
      <c r="G53" s="66">
        <v>21225</v>
      </c>
      <c r="H53" s="66">
        <v>21271</v>
      </c>
      <c r="I53" s="66">
        <v>21263</v>
      </c>
      <c r="J53" s="66">
        <v>21329</v>
      </c>
      <c r="K53" s="66">
        <v>21365</v>
      </c>
      <c r="L53" s="67"/>
    </row>
    <row r="54" spans="1:12" ht="15" customHeight="1" x14ac:dyDescent="0.15">
      <c r="A54" s="64" t="s">
        <v>27</v>
      </c>
      <c r="B54" s="65">
        <v>20473</v>
      </c>
      <c r="C54" s="65">
        <v>20435</v>
      </c>
      <c r="D54" s="66">
        <v>20391</v>
      </c>
      <c r="E54" s="66">
        <v>20493</v>
      </c>
      <c r="F54" s="66">
        <v>20355</v>
      </c>
      <c r="G54" s="66">
        <v>20512</v>
      </c>
      <c r="H54" s="66">
        <v>20761</v>
      </c>
      <c r="I54" s="66">
        <v>20878</v>
      </c>
      <c r="J54" s="66">
        <v>21099</v>
      </c>
      <c r="K54" s="66">
        <v>21422</v>
      </c>
      <c r="L54" s="67"/>
    </row>
    <row r="55" spans="1:12" ht="15" customHeight="1" x14ac:dyDescent="0.15">
      <c r="A55" s="64" t="s">
        <v>28</v>
      </c>
      <c r="B55" s="65">
        <v>79318</v>
      </c>
      <c r="C55" s="65">
        <v>80373</v>
      </c>
      <c r="D55" s="66">
        <v>80271</v>
      </c>
      <c r="E55" s="66">
        <v>81559</v>
      </c>
      <c r="F55" s="66">
        <v>82479</v>
      </c>
      <c r="G55" s="66">
        <v>83504</v>
      </c>
      <c r="H55" s="66">
        <v>84213</v>
      </c>
      <c r="I55" s="66">
        <v>85026</v>
      </c>
      <c r="J55" s="66">
        <v>86107</v>
      </c>
      <c r="K55" s="66">
        <v>86478</v>
      </c>
      <c r="L55" s="67"/>
    </row>
    <row r="56" spans="1:12" ht="15" customHeight="1" x14ac:dyDescent="0.15">
      <c r="A56" s="64" t="s">
        <v>29</v>
      </c>
      <c r="B56" s="65">
        <v>32015</v>
      </c>
      <c r="C56" s="65">
        <v>31943</v>
      </c>
      <c r="D56" s="66">
        <v>32103</v>
      </c>
      <c r="E56" s="66">
        <v>32129</v>
      </c>
      <c r="F56" s="66">
        <v>32153</v>
      </c>
      <c r="G56" s="66">
        <v>31977</v>
      </c>
      <c r="H56" s="66">
        <v>31916</v>
      </c>
      <c r="I56" s="66">
        <v>31860</v>
      </c>
      <c r="J56" s="66">
        <v>31846</v>
      </c>
      <c r="K56" s="66">
        <v>31745</v>
      </c>
      <c r="L56" s="67"/>
    </row>
    <row r="57" spans="1:12" ht="15" customHeight="1" x14ac:dyDescent="0.15">
      <c r="A57" s="64" t="s">
        <v>30</v>
      </c>
      <c r="B57" s="65">
        <v>73335</v>
      </c>
      <c r="C57" s="65">
        <v>73310</v>
      </c>
      <c r="D57" s="66">
        <v>72948</v>
      </c>
      <c r="E57" s="66">
        <v>73279</v>
      </c>
      <c r="F57" s="66">
        <v>73047</v>
      </c>
      <c r="G57" s="66">
        <v>72720</v>
      </c>
      <c r="H57" s="66">
        <v>72392</v>
      </c>
      <c r="I57" s="66">
        <v>72332</v>
      </c>
      <c r="J57" s="66">
        <v>72326</v>
      </c>
      <c r="K57" s="66">
        <v>72081</v>
      </c>
      <c r="L57" s="67"/>
    </row>
    <row r="58" spans="1:12" ht="15" customHeight="1" x14ac:dyDescent="0.15">
      <c r="A58" s="64" t="s">
        <v>31</v>
      </c>
      <c r="B58" s="65">
        <v>111444</v>
      </c>
      <c r="C58" s="65">
        <v>112345</v>
      </c>
      <c r="D58" s="66">
        <v>109965</v>
      </c>
      <c r="E58" s="66">
        <v>108393</v>
      </c>
      <c r="F58" s="66">
        <v>108599</v>
      </c>
      <c r="G58" s="66">
        <v>108959</v>
      </c>
      <c r="H58" s="66">
        <v>109067</v>
      </c>
      <c r="I58" s="66">
        <v>109457</v>
      </c>
      <c r="J58" s="66">
        <v>110239</v>
      </c>
      <c r="K58" s="66">
        <v>110863</v>
      </c>
      <c r="L58" s="67"/>
    </row>
    <row r="59" spans="1:12" ht="15" customHeight="1" x14ac:dyDescent="0.15">
      <c r="A59" s="64" t="s">
        <v>32</v>
      </c>
      <c r="B59" s="65">
        <v>46624</v>
      </c>
      <c r="C59" s="65">
        <v>46862</v>
      </c>
      <c r="D59" s="66">
        <v>47049</v>
      </c>
      <c r="E59" s="66">
        <v>47135</v>
      </c>
      <c r="F59" s="66">
        <v>46544</v>
      </c>
      <c r="G59" s="66">
        <v>46070</v>
      </c>
      <c r="H59" s="66">
        <v>45603</v>
      </c>
      <c r="I59" s="66">
        <v>45470</v>
      </c>
      <c r="J59" s="66">
        <v>45284</v>
      </c>
      <c r="K59" s="66">
        <v>44684</v>
      </c>
      <c r="L59" s="67"/>
    </row>
    <row r="60" spans="1:12" ht="15" customHeight="1" x14ac:dyDescent="0.15">
      <c r="A60" s="64" t="s">
        <v>33</v>
      </c>
      <c r="B60" s="65">
        <v>16487</v>
      </c>
      <c r="C60" s="65">
        <v>16174</v>
      </c>
      <c r="D60" s="66">
        <v>15868</v>
      </c>
      <c r="E60" s="66">
        <v>15660</v>
      </c>
      <c r="F60" s="66">
        <v>15394</v>
      </c>
      <c r="G60" s="66">
        <v>15233</v>
      </c>
      <c r="H60" s="66">
        <v>14993</v>
      </c>
      <c r="I60" s="66">
        <v>14759</v>
      </c>
      <c r="J60" s="66">
        <v>14638</v>
      </c>
      <c r="K60" s="66">
        <v>14389</v>
      </c>
      <c r="L60" s="67"/>
    </row>
    <row r="61" spans="1:12" ht="15" customHeight="1" x14ac:dyDescent="0.15">
      <c r="A61" s="64" t="s">
        <v>34</v>
      </c>
      <c r="B61" s="65">
        <v>17574</v>
      </c>
      <c r="C61" s="65">
        <v>17618</v>
      </c>
      <c r="D61" s="66">
        <v>17594</v>
      </c>
      <c r="E61" s="66">
        <v>17774</v>
      </c>
      <c r="F61" s="66">
        <v>17933</v>
      </c>
      <c r="G61" s="66">
        <v>18053</v>
      </c>
      <c r="H61" s="66">
        <v>18400</v>
      </c>
      <c r="I61" s="66">
        <v>18677</v>
      </c>
      <c r="J61" s="66">
        <v>18958</v>
      </c>
      <c r="K61" s="66">
        <v>19254</v>
      </c>
      <c r="L61" s="67"/>
    </row>
    <row r="62" spans="1:12" ht="15" customHeight="1" x14ac:dyDescent="0.15">
      <c r="A62" s="64" t="s">
        <v>35</v>
      </c>
      <c r="B62" s="65">
        <v>19218</v>
      </c>
      <c r="C62" s="65">
        <v>19411</v>
      </c>
      <c r="D62" s="66">
        <v>19413</v>
      </c>
      <c r="E62" s="66">
        <v>19471</v>
      </c>
      <c r="F62" s="66">
        <v>19178</v>
      </c>
      <c r="G62" s="66">
        <v>19133</v>
      </c>
      <c r="H62" s="66">
        <v>19080</v>
      </c>
      <c r="I62" s="66">
        <v>18885</v>
      </c>
      <c r="J62" s="66">
        <v>18840</v>
      </c>
      <c r="K62" s="66">
        <v>18568</v>
      </c>
      <c r="L62" s="67"/>
    </row>
    <row r="63" spans="1:12" ht="15" customHeight="1" x14ac:dyDescent="0.15">
      <c r="A63" s="64" t="s">
        <v>49</v>
      </c>
      <c r="B63" s="65">
        <v>5399</v>
      </c>
      <c r="C63" s="65">
        <v>5403</v>
      </c>
      <c r="D63" s="66">
        <v>5364</v>
      </c>
      <c r="E63" s="66">
        <v>5330</v>
      </c>
      <c r="F63" s="66">
        <v>5228</v>
      </c>
      <c r="G63" s="66">
        <v>5138</v>
      </c>
      <c r="H63" s="66">
        <v>5035</v>
      </c>
      <c r="I63" s="66">
        <v>4932</v>
      </c>
      <c r="J63" s="66">
        <v>4878</v>
      </c>
      <c r="K63" s="66">
        <v>4892</v>
      </c>
      <c r="L63" s="67"/>
    </row>
    <row r="64" spans="1:12" ht="15" customHeight="1" x14ac:dyDescent="0.15">
      <c r="A64" s="64" t="s">
        <v>36</v>
      </c>
      <c r="B64" s="65">
        <v>28866</v>
      </c>
      <c r="C64" s="65">
        <v>28592</v>
      </c>
      <c r="D64" s="66">
        <v>28288</v>
      </c>
      <c r="E64" s="66">
        <v>28081</v>
      </c>
      <c r="F64" s="66">
        <v>27736</v>
      </c>
      <c r="G64" s="66">
        <v>27152</v>
      </c>
      <c r="H64" s="66">
        <v>26775</v>
      </c>
      <c r="I64" s="66">
        <v>26383</v>
      </c>
      <c r="J64" s="66">
        <v>26157</v>
      </c>
      <c r="K64" s="66">
        <v>25894</v>
      </c>
      <c r="L64" s="67"/>
    </row>
    <row r="65" spans="1:12" ht="15" customHeight="1" x14ac:dyDescent="0.15">
      <c r="A65" s="64" t="s">
        <v>37</v>
      </c>
      <c r="B65" s="65">
        <v>73570</v>
      </c>
      <c r="C65" s="65">
        <v>73609</v>
      </c>
      <c r="D65" s="66">
        <v>73265</v>
      </c>
      <c r="E65" s="66">
        <v>73136</v>
      </c>
      <c r="F65" s="66">
        <v>72827</v>
      </c>
      <c r="G65" s="66">
        <v>72531</v>
      </c>
      <c r="H65" s="66">
        <v>72072</v>
      </c>
      <c r="I65" s="66">
        <v>71474</v>
      </c>
      <c r="J65" s="66">
        <v>71393</v>
      </c>
      <c r="K65" s="66">
        <v>70766</v>
      </c>
      <c r="L65" s="67"/>
    </row>
    <row r="66" spans="1:12" ht="15" customHeight="1" x14ac:dyDescent="0.15">
      <c r="A66" s="64" t="s">
        <v>38</v>
      </c>
      <c r="B66" s="65">
        <v>4230</v>
      </c>
      <c r="C66" s="65">
        <v>4202</v>
      </c>
      <c r="D66" s="66">
        <v>4208</v>
      </c>
      <c r="E66" s="66">
        <v>4166</v>
      </c>
      <c r="F66" s="66">
        <v>4129</v>
      </c>
      <c r="G66" s="66">
        <v>4073</v>
      </c>
      <c r="H66" s="66">
        <v>4018</v>
      </c>
      <c r="I66" s="66">
        <v>3967</v>
      </c>
      <c r="J66" s="66">
        <v>3984</v>
      </c>
      <c r="K66" s="66">
        <v>3972</v>
      </c>
      <c r="L66" s="67"/>
    </row>
    <row r="67" spans="1:12" ht="15" customHeight="1" x14ac:dyDescent="0.15">
      <c r="A67" s="64" t="s">
        <v>39</v>
      </c>
      <c r="B67" s="65">
        <v>28689</v>
      </c>
      <c r="C67" s="65">
        <v>28786</v>
      </c>
      <c r="D67" s="66">
        <v>28840</v>
      </c>
      <c r="E67" s="66">
        <v>28747</v>
      </c>
      <c r="F67" s="66">
        <v>28565</v>
      </c>
      <c r="G67" s="66">
        <v>28314</v>
      </c>
      <c r="H67" s="66">
        <v>28187</v>
      </c>
      <c r="I67" s="66">
        <v>28240</v>
      </c>
      <c r="J67" s="66">
        <v>28082</v>
      </c>
      <c r="K67" s="66">
        <v>27954</v>
      </c>
      <c r="L67" s="67"/>
    </row>
    <row r="68" spans="1:12" ht="15" customHeight="1" x14ac:dyDescent="0.15">
      <c r="A68" s="64" t="s">
        <v>40</v>
      </c>
      <c r="B68" s="65">
        <v>35708</v>
      </c>
      <c r="C68" s="65">
        <v>35325</v>
      </c>
      <c r="D68" s="66">
        <v>35027</v>
      </c>
      <c r="E68" s="66">
        <v>34721</v>
      </c>
      <c r="F68" s="66">
        <v>34450</v>
      </c>
      <c r="G68" s="66">
        <v>34295</v>
      </c>
      <c r="H68" s="66">
        <v>34135</v>
      </c>
      <c r="I68" s="66">
        <v>33813</v>
      </c>
      <c r="J68" s="66">
        <v>33865</v>
      </c>
      <c r="K68" s="66">
        <v>33893</v>
      </c>
      <c r="L68" s="67"/>
    </row>
    <row r="69" spans="1:12" ht="15" customHeight="1" x14ac:dyDescent="0.15">
      <c r="A69" s="64" t="s">
        <v>41</v>
      </c>
      <c r="B69" s="65">
        <v>22710</v>
      </c>
      <c r="C69" s="65">
        <v>22583</v>
      </c>
      <c r="D69" s="66">
        <v>22390</v>
      </c>
      <c r="E69" s="66">
        <v>22013</v>
      </c>
      <c r="F69" s="66">
        <v>21829</v>
      </c>
      <c r="G69" s="66">
        <v>21728</v>
      </c>
      <c r="H69" s="66">
        <v>21671</v>
      </c>
      <c r="I69" s="66">
        <v>21487</v>
      </c>
      <c r="J69" s="66">
        <v>21507</v>
      </c>
      <c r="K69" s="66">
        <v>21479</v>
      </c>
      <c r="L69" s="67"/>
    </row>
    <row r="70" spans="1:12" ht="15" customHeight="1" x14ac:dyDescent="0.15">
      <c r="A70" s="64" t="s">
        <v>42</v>
      </c>
      <c r="B70" s="65">
        <v>5078</v>
      </c>
      <c r="C70" s="65">
        <v>5101</v>
      </c>
      <c r="D70" s="66">
        <v>5118</v>
      </c>
      <c r="E70" s="66">
        <v>5102</v>
      </c>
      <c r="F70" s="66">
        <v>5020</v>
      </c>
      <c r="G70" s="66">
        <v>4947</v>
      </c>
      <c r="H70" s="66">
        <v>4884</v>
      </c>
      <c r="I70" s="66">
        <v>4826</v>
      </c>
      <c r="J70" s="66">
        <v>4801</v>
      </c>
      <c r="K70" s="66">
        <v>4771</v>
      </c>
      <c r="L70" s="67"/>
    </row>
    <row r="71" spans="1:12" ht="15" customHeight="1" x14ac:dyDescent="0.15">
      <c r="A71" s="64" t="s">
        <v>43</v>
      </c>
      <c r="B71" s="65">
        <v>21541</v>
      </c>
      <c r="C71" s="65">
        <v>21393</v>
      </c>
      <c r="D71" s="66">
        <v>21202</v>
      </c>
      <c r="E71" s="66">
        <v>21147</v>
      </c>
      <c r="F71" s="66">
        <v>20857</v>
      </c>
      <c r="G71" s="66">
        <v>20677</v>
      </c>
      <c r="H71" s="66">
        <v>20480</v>
      </c>
      <c r="I71" s="66">
        <v>20357</v>
      </c>
      <c r="J71" s="66">
        <v>20196</v>
      </c>
      <c r="K71" s="66">
        <v>20082</v>
      </c>
      <c r="L71" s="67"/>
    </row>
    <row r="72" spans="1:12" ht="15" customHeight="1" x14ac:dyDescent="0.15">
      <c r="A72" s="64" t="s">
        <v>44</v>
      </c>
      <c r="B72" s="65">
        <v>64814</v>
      </c>
      <c r="C72" s="65">
        <v>64514</v>
      </c>
      <c r="D72" s="66">
        <v>63860</v>
      </c>
      <c r="E72" s="66">
        <v>63131</v>
      </c>
      <c r="F72" s="66">
        <v>62812</v>
      </c>
      <c r="G72" s="66">
        <v>62539</v>
      </c>
      <c r="H72" s="66">
        <v>62204</v>
      </c>
      <c r="I72" s="66">
        <v>62212</v>
      </c>
      <c r="J72" s="66">
        <v>62097</v>
      </c>
      <c r="K72" s="66">
        <v>62114</v>
      </c>
      <c r="L72" s="67"/>
    </row>
    <row r="73" spans="1:12" ht="15" customHeight="1" x14ac:dyDescent="0.15">
      <c r="A73" s="64" t="s">
        <v>45</v>
      </c>
      <c r="B73" s="65">
        <v>18508</v>
      </c>
      <c r="C73" s="65">
        <v>18193</v>
      </c>
      <c r="D73" s="66">
        <v>18244</v>
      </c>
      <c r="E73" s="66">
        <v>18180</v>
      </c>
      <c r="F73" s="66">
        <v>18259</v>
      </c>
      <c r="G73" s="66">
        <v>18036</v>
      </c>
      <c r="H73" s="66">
        <v>17916</v>
      </c>
      <c r="I73" s="66">
        <v>17850</v>
      </c>
      <c r="J73" s="66">
        <v>17784</v>
      </c>
      <c r="K73" s="66">
        <v>17593</v>
      </c>
      <c r="L73" s="67"/>
    </row>
    <row r="74" spans="1:12" ht="15" customHeight="1" x14ac:dyDescent="0.15">
      <c r="A74" s="64" t="s">
        <v>46</v>
      </c>
      <c r="B74" s="65">
        <v>18917</v>
      </c>
      <c r="C74" s="65">
        <v>18805</v>
      </c>
      <c r="D74" s="66">
        <v>18483</v>
      </c>
      <c r="E74" s="66">
        <v>18250</v>
      </c>
      <c r="F74" s="66">
        <v>18109</v>
      </c>
      <c r="G74" s="66">
        <v>17896</v>
      </c>
      <c r="H74" s="66">
        <v>17763</v>
      </c>
      <c r="I74" s="66">
        <v>17712</v>
      </c>
      <c r="J74" s="66">
        <v>17716</v>
      </c>
      <c r="K74" s="66">
        <v>17656</v>
      </c>
      <c r="L74" s="67"/>
    </row>
    <row r="75" spans="1:12" ht="15" customHeight="1" x14ac:dyDescent="0.15">
      <c r="A75" s="68" t="s">
        <v>47</v>
      </c>
      <c r="B75" s="69">
        <v>39625</v>
      </c>
      <c r="C75" s="69">
        <v>39800</v>
      </c>
      <c r="D75" s="70">
        <v>39885</v>
      </c>
      <c r="E75" s="70">
        <v>39985</v>
      </c>
      <c r="F75" s="70">
        <v>39773</v>
      </c>
      <c r="G75" s="70">
        <v>39547</v>
      </c>
      <c r="H75" s="70">
        <v>39502</v>
      </c>
      <c r="I75" s="70">
        <v>39469</v>
      </c>
      <c r="J75" s="70">
        <v>39574</v>
      </c>
      <c r="K75" s="70">
        <v>39614</v>
      </c>
      <c r="L75" s="71"/>
    </row>
    <row r="76" spans="1:12" ht="15" customHeight="1" thickBot="1" x14ac:dyDescent="0.2">
      <c r="A76" s="42" t="s">
        <v>0</v>
      </c>
      <c r="B76" s="31">
        <v>1052278</v>
      </c>
      <c r="C76" s="31">
        <v>1052762</v>
      </c>
      <c r="D76" s="31">
        <v>1045490</v>
      </c>
      <c r="E76" s="31">
        <v>1042058</v>
      </c>
      <c r="F76" s="31">
        <v>1038192</v>
      </c>
      <c r="G76" s="31">
        <v>1034923</v>
      </c>
      <c r="H76" s="31">
        <v>1032698</v>
      </c>
      <c r="I76" s="31">
        <v>1031096</v>
      </c>
      <c r="J76" s="31">
        <v>1031761</v>
      </c>
      <c r="K76" s="31">
        <v>1030055</v>
      </c>
      <c r="L76" s="31"/>
    </row>
    <row r="77" spans="1:12" ht="15" customHeight="1" thickTop="1" x14ac:dyDescent="0.25">
      <c r="A77" s="117" t="s">
        <v>117</v>
      </c>
      <c r="B77" s="103"/>
      <c r="C77" s="103"/>
      <c r="D77" s="103"/>
      <c r="E77" s="103"/>
      <c r="F77" s="103"/>
      <c r="G77" s="103"/>
      <c r="H77" s="103"/>
      <c r="I77" s="103"/>
      <c r="J77" s="103"/>
      <c r="K77" s="103"/>
      <c r="L77" s="103"/>
    </row>
    <row r="78" spans="1:12" ht="15" customHeight="1" x14ac:dyDescent="0.15"/>
    <row r="79" spans="1:12" ht="15" customHeight="1" x14ac:dyDescent="0.15">
      <c r="A79" s="43" t="s">
        <v>93</v>
      </c>
      <c r="B79" s="44"/>
      <c r="C79" s="45"/>
      <c r="D79" s="45"/>
      <c r="E79" s="45"/>
      <c r="F79" s="45"/>
      <c r="G79" s="45"/>
      <c r="H79" s="45"/>
      <c r="I79" s="45"/>
      <c r="J79" s="45"/>
      <c r="K79" s="45"/>
    </row>
    <row r="80" spans="1:12" ht="15" customHeight="1" x14ac:dyDescent="0.25">
      <c r="A80" s="118" t="s">
        <v>83</v>
      </c>
      <c r="B80" s="120" t="s">
        <v>57</v>
      </c>
      <c r="C80" s="121"/>
      <c r="D80" s="121"/>
      <c r="E80" s="121"/>
      <c r="F80" s="121"/>
      <c r="G80" s="121"/>
      <c r="H80" s="121"/>
      <c r="I80" s="121"/>
      <c r="J80" s="121"/>
      <c r="K80" s="121"/>
      <c r="L80" s="47"/>
    </row>
    <row r="81" spans="1:12" ht="15" customHeight="1" x14ac:dyDescent="0.15">
      <c r="A81" s="119"/>
      <c r="B81" s="46">
        <v>2008</v>
      </c>
      <c r="C81" s="46">
        <v>2009</v>
      </c>
      <c r="D81" s="46">
        <v>2010</v>
      </c>
      <c r="E81" s="46">
        <v>2011</v>
      </c>
      <c r="F81" s="46">
        <v>2012</v>
      </c>
      <c r="G81" s="46">
        <v>2013</v>
      </c>
      <c r="H81" s="46">
        <v>2014</v>
      </c>
      <c r="I81" s="46">
        <v>2015</v>
      </c>
      <c r="J81" s="46">
        <v>2016</v>
      </c>
      <c r="K81" s="46">
        <v>2017</v>
      </c>
      <c r="L81" s="46" t="s">
        <v>51</v>
      </c>
    </row>
    <row r="82" spans="1:12" ht="15" customHeight="1" x14ac:dyDescent="0.15">
      <c r="A82" s="60" t="s">
        <v>17</v>
      </c>
      <c r="B82" s="61">
        <v>176893</v>
      </c>
      <c r="C82" s="61">
        <v>179225</v>
      </c>
      <c r="D82" s="62">
        <v>182718</v>
      </c>
      <c r="E82" s="62">
        <v>185899</v>
      </c>
      <c r="F82" s="62">
        <v>187850</v>
      </c>
      <c r="G82" s="62">
        <v>189888</v>
      </c>
      <c r="H82" s="62">
        <v>191401</v>
      </c>
      <c r="I82" s="62">
        <v>192575</v>
      </c>
      <c r="J82" s="62">
        <v>191839</v>
      </c>
      <c r="K82" s="62">
        <v>190579</v>
      </c>
      <c r="L82" s="63"/>
    </row>
    <row r="83" spans="1:12" ht="15" customHeight="1" x14ac:dyDescent="0.15">
      <c r="A83" s="64" t="s">
        <v>18</v>
      </c>
      <c r="B83" s="65">
        <v>193383</v>
      </c>
      <c r="C83" s="65">
        <v>195408</v>
      </c>
      <c r="D83" s="66">
        <v>197562</v>
      </c>
      <c r="E83" s="66">
        <v>199541</v>
      </c>
      <c r="F83" s="66">
        <v>201512</v>
      </c>
      <c r="G83" s="66">
        <v>203479</v>
      </c>
      <c r="H83" s="66">
        <v>205724</v>
      </c>
      <c r="I83" s="66">
        <v>207016</v>
      </c>
      <c r="J83" s="66">
        <v>207282</v>
      </c>
      <c r="K83" s="66">
        <v>207123</v>
      </c>
      <c r="L83" s="67"/>
    </row>
    <row r="84" spans="1:12" ht="15" customHeight="1" x14ac:dyDescent="0.15">
      <c r="A84" s="64" t="s">
        <v>19</v>
      </c>
      <c r="B84" s="65">
        <v>90940</v>
      </c>
      <c r="C84" s="65">
        <v>91451</v>
      </c>
      <c r="D84" s="66">
        <v>92094</v>
      </c>
      <c r="E84" s="66">
        <v>93066</v>
      </c>
      <c r="F84" s="66">
        <v>93420</v>
      </c>
      <c r="G84" s="66">
        <v>93682</v>
      </c>
      <c r="H84" s="66">
        <v>94217</v>
      </c>
      <c r="I84" s="66">
        <v>94561</v>
      </c>
      <c r="J84" s="66">
        <v>94486</v>
      </c>
      <c r="K84" s="66">
        <v>94373</v>
      </c>
      <c r="L84" s="67"/>
    </row>
    <row r="85" spans="1:12" ht="15" customHeight="1" x14ac:dyDescent="0.15">
      <c r="A85" s="64" t="s">
        <v>20</v>
      </c>
      <c r="B85" s="65">
        <v>72797</v>
      </c>
      <c r="C85" s="65">
        <v>72534</v>
      </c>
      <c r="D85" s="66">
        <v>71891</v>
      </c>
      <c r="E85" s="66">
        <v>72367</v>
      </c>
      <c r="F85" s="66">
        <v>70735</v>
      </c>
      <c r="G85" s="66">
        <v>72118</v>
      </c>
      <c r="H85" s="66">
        <v>72011</v>
      </c>
      <c r="I85" s="66">
        <v>71567</v>
      </c>
      <c r="J85" s="66">
        <v>71989</v>
      </c>
      <c r="K85" s="66">
        <v>71904</v>
      </c>
      <c r="L85" s="67"/>
    </row>
    <row r="86" spans="1:12" ht="15" customHeight="1" x14ac:dyDescent="0.15">
      <c r="A86" s="64" t="s">
        <v>21</v>
      </c>
      <c r="B86" s="65">
        <v>40215</v>
      </c>
      <c r="C86" s="65">
        <v>40377</v>
      </c>
      <c r="D86" s="66">
        <v>40513</v>
      </c>
      <c r="E86" s="66">
        <v>40845</v>
      </c>
      <c r="F86" s="66">
        <v>40800</v>
      </c>
      <c r="G86" s="66">
        <v>40837</v>
      </c>
      <c r="H86" s="66">
        <v>40883</v>
      </c>
      <c r="I86" s="66">
        <v>41114</v>
      </c>
      <c r="J86" s="66">
        <v>41092</v>
      </c>
      <c r="K86" s="66">
        <v>41228</v>
      </c>
      <c r="L86" s="67"/>
    </row>
    <row r="87" spans="1:12" ht="15" customHeight="1" x14ac:dyDescent="0.15">
      <c r="A87" s="64" t="s">
        <v>22</v>
      </c>
      <c r="B87" s="65">
        <v>121540</v>
      </c>
      <c r="C87" s="65">
        <v>121904</v>
      </c>
      <c r="D87" s="66">
        <v>122059</v>
      </c>
      <c r="E87" s="66">
        <v>122503</v>
      </c>
      <c r="F87" s="66">
        <v>122507</v>
      </c>
      <c r="G87" s="66">
        <v>122478</v>
      </c>
      <c r="H87" s="66">
        <v>122561</v>
      </c>
      <c r="I87" s="66">
        <v>122636</v>
      </c>
      <c r="J87" s="66">
        <v>122813</v>
      </c>
      <c r="K87" s="66">
        <v>122720</v>
      </c>
      <c r="L87" s="67"/>
    </row>
    <row r="88" spans="1:12" ht="15" customHeight="1" x14ac:dyDescent="0.15">
      <c r="A88" s="64" t="s">
        <v>23</v>
      </c>
      <c r="B88" s="65">
        <v>116644</v>
      </c>
      <c r="C88" s="65">
        <v>117389</v>
      </c>
      <c r="D88" s="66">
        <v>118846</v>
      </c>
      <c r="E88" s="66">
        <v>120346</v>
      </c>
      <c r="F88" s="66">
        <v>120862</v>
      </c>
      <c r="G88" s="66">
        <v>121026</v>
      </c>
      <c r="H88" s="66">
        <v>121138</v>
      </c>
      <c r="I88" s="66">
        <v>121338</v>
      </c>
      <c r="J88" s="66">
        <v>121541</v>
      </c>
      <c r="K88" s="66">
        <v>121907</v>
      </c>
      <c r="L88" s="67"/>
    </row>
    <row r="89" spans="1:12" ht="15" customHeight="1" x14ac:dyDescent="0.15">
      <c r="A89" s="64" t="s">
        <v>24</v>
      </c>
      <c r="B89" s="65">
        <v>96381</v>
      </c>
      <c r="C89" s="65">
        <v>97057</v>
      </c>
      <c r="D89" s="66">
        <v>97496</v>
      </c>
      <c r="E89" s="66">
        <v>98012</v>
      </c>
      <c r="F89" s="66">
        <v>98189</v>
      </c>
      <c r="G89" s="66">
        <v>98123</v>
      </c>
      <c r="H89" s="66">
        <v>98021</v>
      </c>
      <c r="I89" s="66">
        <v>98046</v>
      </c>
      <c r="J89" s="66">
        <v>98270</v>
      </c>
      <c r="K89" s="66">
        <v>98173</v>
      </c>
      <c r="L89" s="67"/>
    </row>
    <row r="90" spans="1:12" ht="15" customHeight="1" x14ac:dyDescent="0.15">
      <c r="A90" s="64" t="s">
        <v>25</v>
      </c>
      <c r="B90" s="65">
        <v>82659</v>
      </c>
      <c r="C90" s="65">
        <v>83028</v>
      </c>
      <c r="D90" s="66">
        <v>83307</v>
      </c>
      <c r="E90" s="66">
        <v>83549</v>
      </c>
      <c r="F90" s="66">
        <v>84600</v>
      </c>
      <c r="G90" s="66">
        <v>84815</v>
      </c>
      <c r="H90" s="66">
        <v>85644</v>
      </c>
      <c r="I90" s="66">
        <v>85740</v>
      </c>
      <c r="J90" s="66">
        <v>86187</v>
      </c>
      <c r="K90" s="66">
        <v>86587</v>
      </c>
      <c r="L90" s="67"/>
    </row>
    <row r="91" spans="1:12" ht="15" customHeight="1" x14ac:dyDescent="0.15">
      <c r="A91" s="64" t="s">
        <v>26</v>
      </c>
      <c r="B91" s="65">
        <v>76163</v>
      </c>
      <c r="C91" s="65">
        <v>76992</v>
      </c>
      <c r="D91" s="66">
        <v>77950</v>
      </c>
      <c r="E91" s="66">
        <v>78656</v>
      </c>
      <c r="F91" s="66">
        <v>79579</v>
      </c>
      <c r="G91" s="66">
        <v>80165</v>
      </c>
      <c r="H91" s="66">
        <v>80819</v>
      </c>
      <c r="I91" s="66">
        <v>81787</v>
      </c>
      <c r="J91" s="66">
        <v>82761</v>
      </c>
      <c r="K91" s="66">
        <v>83475</v>
      </c>
      <c r="L91" s="67"/>
    </row>
    <row r="92" spans="1:12" ht="15" customHeight="1" x14ac:dyDescent="0.15">
      <c r="A92" s="64" t="s">
        <v>27</v>
      </c>
      <c r="B92" s="65">
        <v>69397</v>
      </c>
      <c r="C92" s="65">
        <v>69545</v>
      </c>
      <c r="D92" s="66">
        <v>70019</v>
      </c>
      <c r="E92" s="66">
        <v>70317</v>
      </c>
      <c r="F92" s="66">
        <v>70685</v>
      </c>
      <c r="G92" s="66">
        <v>71018</v>
      </c>
      <c r="H92" s="66">
        <v>71649</v>
      </c>
      <c r="I92" s="66">
        <v>72062</v>
      </c>
      <c r="J92" s="66">
        <v>72711</v>
      </c>
      <c r="K92" s="66">
        <v>73338</v>
      </c>
      <c r="L92" s="67"/>
    </row>
    <row r="93" spans="1:12" ht="15" customHeight="1" x14ac:dyDescent="0.15">
      <c r="A93" s="64" t="s">
        <v>28</v>
      </c>
      <c r="B93" s="65">
        <v>379202</v>
      </c>
      <c r="C93" s="65">
        <v>382867</v>
      </c>
      <c r="D93" s="66">
        <v>389669</v>
      </c>
      <c r="E93" s="66">
        <v>396381</v>
      </c>
      <c r="F93" s="66">
        <v>400151</v>
      </c>
      <c r="G93" s="66">
        <v>403956</v>
      </c>
      <c r="H93" s="66">
        <v>408397</v>
      </c>
      <c r="I93" s="66">
        <v>413784</v>
      </c>
      <c r="J93" s="66">
        <v>421063</v>
      </c>
      <c r="K93" s="66">
        <v>426732</v>
      </c>
      <c r="L93" s="67"/>
    </row>
    <row r="94" spans="1:12" ht="15" customHeight="1" x14ac:dyDescent="0.15">
      <c r="A94" s="64" t="s">
        <v>29</v>
      </c>
      <c r="B94" s="65">
        <v>121275</v>
      </c>
      <c r="C94" s="65">
        <v>122267</v>
      </c>
      <c r="D94" s="66">
        <v>123037</v>
      </c>
      <c r="E94" s="66">
        <v>124121</v>
      </c>
      <c r="F94" s="66">
        <v>124647</v>
      </c>
      <c r="G94" s="66">
        <v>125183</v>
      </c>
      <c r="H94" s="66">
        <v>125774</v>
      </c>
      <c r="I94" s="66">
        <v>126600</v>
      </c>
      <c r="J94" s="66">
        <v>127534</v>
      </c>
      <c r="K94" s="66">
        <v>128385</v>
      </c>
      <c r="L94" s="67"/>
    </row>
    <row r="95" spans="1:12" ht="15" customHeight="1" x14ac:dyDescent="0.15">
      <c r="A95" s="64" t="s">
        <v>30</v>
      </c>
      <c r="B95" s="65">
        <v>286715</v>
      </c>
      <c r="C95" s="65">
        <v>288100</v>
      </c>
      <c r="D95" s="66">
        <v>289662</v>
      </c>
      <c r="E95" s="66">
        <v>292021</v>
      </c>
      <c r="F95" s="66">
        <v>293163</v>
      </c>
      <c r="G95" s="66">
        <v>294180</v>
      </c>
      <c r="H95" s="66">
        <v>294858</v>
      </c>
      <c r="I95" s="66">
        <v>295748</v>
      </c>
      <c r="J95" s="66">
        <v>298004</v>
      </c>
      <c r="K95" s="66">
        <v>299329</v>
      </c>
      <c r="L95" s="67"/>
    </row>
    <row r="96" spans="1:12" ht="15" customHeight="1" x14ac:dyDescent="0.15">
      <c r="A96" s="64" t="s">
        <v>31</v>
      </c>
      <c r="B96" s="65">
        <v>464756</v>
      </c>
      <c r="C96" s="65">
        <v>469275</v>
      </c>
      <c r="D96" s="66">
        <v>476535</v>
      </c>
      <c r="E96" s="66">
        <v>484667</v>
      </c>
      <c r="F96" s="66">
        <v>486471</v>
      </c>
      <c r="G96" s="66">
        <v>487561</v>
      </c>
      <c r="H96" s="66">
        <v>490573</v>
      </c>
      <c r="I96" s="66">
        <v>496883</v>
      </c>
      <c r="J96" s="66">
        <v>504831</v>
      </c>
      <c r="K96" s="66">
        <v>510157</v>
      </c>
      <c r="L96" s="67"/>
    </row>
    <row r="97" spans="1:12" ht="15" customHeight="1" x14ac:dyDescent="0.15">
      <c r="A97" s="64" t="s">
        <v>32</v>
      </c>
      <c r="B97" s="65">
        <v>180356</v>
      </c>
      <c r="C97" s="65">
        <v>181888</v>
      </c>
      <c r="D97" s="66">
        <v>183681</v>
      </c>
      <c r="E97" s="66">
        <v>185595</v>
      </c>
      <c r="F97" s="66">
        <v>186346</v>
      </c>
      <c r="G97" s="66">
        <v>186860</v>
      </c>
      <c r="H97" s="66">
        <v>187477</v>
      </c>
      <c r="I97" s="66">
        <v>188640</v>
      </c>
      <c r="J97" s="66">
        <v>189486</v>
      </c>
      <c r="K97" s="66">
        <v>190496</v>
      </c>
      <c r="L97" s="67"/>
    </row>
    <row r="98" spans="1:12" ht="15" customHeight="1" x14ac:dyDescent="0.15">
      <c r="A98" s="64" t="s">
        <v>33</v>
      </c>
      <c r="B98" s="65">
        <v>65513</v>
      </c>
      <c r="C98" s="65">
        <v>65496</v>
      </c>
      <c r="D98" s="66">
        <v>65642</v>
      </c>
      <c r="E98" s="66">
        <v>65560</v>
      </c>
      <c r="F98" s="66">
        <v>65296</v>
      </c>
      <c r="G98" s="66">
        <v>65107</v>
      </c>
      <c r="H98" s="66">
        <v>64897</v>
      </c>
      <c r="I98" s="66">
        <v>64741</v>
      </c>
      <c r="J98" s="66">
        <v>64522</v>
      </c>
      <c r="K98" s="66">
        <v>64371</v>
      </c>
      <c r="L98" s="67"/>
    </row>
    <row r="99" spans="1:12" ht="15" customHeight="1" x14ac:dyDescent="0.15">
      <c r="A99" s="64" t="s">
        <v>34</v>
      </c>
      <c r="B99" s="65">
        <v>63966</v>
      </c>
      <c r="C99" s="65">
        <v>64282</v>
      </c>
      <c r="D99" s="66">
        <v>64766</v>
      </c>
      <c r="E99" s="66">
        <v>65676</v>
      </c>
      <c r="F99" s="66">
        <v>66307</v>
      </c>
      <c r="G99" s="66">
        <v>66657</v>
      </c>
      <c r="H99" s="66">
        <v>67820</v>
      </c>
      <c r="I99" s="66">
        <v>68713</v>
      </c>
      <c r="J99" s="66">
        <v>69652</v>
      </c>
      <c r="K99" s="66">
        <v>70836</v>
      </c>
      <c r="L99" s="67"/>
    </row>
    <row r="100" spans="1:12" ht="15" customHeight="1" x14ac:dyDescent="0.15">
      <c r="A100" s="64" t="s">
        <v>35</v>
      </c>
      <c r="B100" s="65">
        <v>73612</v>
      </c>
      <c r="C100" s="65">
        <v>73759</v>
      </c>
      <c r="D100" s="66">
        <v>74277</v>
      </c>
      <c r="E100" s="66">
        <v>73999</v>
      </c>
      <c r="F100" s="66">
        <v>73752</v>
      </c>
      <c r="G100" s="66">
        <v>75227</v>
      </c>
      <c r="H100" s="66">
        <v>75690</v>
      </c>
      <c r="I100" s="66">
        <v>76625</v>
      </c>
      <c r="J100" s="66">
        <v>77230</v>
      </c>
      <c r="K100" s="66">
        <v>77212</v>
      </c>
      <c r="L100" s="67"/>
    </row>
    <row r="101" spans="1:12" ht="15" customHeight="1" x14ac:dyDescent="0.15">
      <c r="A101" s="64" t="s">
        <v>49</v>
      </c>
      <c r="B101" s="65">
        <v>21881</v>
      </c>
      <c r="C101" s="65">
        <v>22017</v>
      </c>
      <c r="D101" s="66">
        <v>22236</v>
      </c>
      <c r="E101" s="66">
        <v>22360</v>
      </c>
      <c r="F101" s="66">
        <v>22332</v>
      </c>
      <c r="G101" s="66">
        <v>22262</v>
      </c>
      <c r="H101" s="66">
        <v>22215</v>
      </c>
      <c r="I101" s="66">
        <v>22138</v>
      </c>
      <c r="J101" s="66">
        <v>22022</v>
      </c>
      <c r="K101" s="66">
        <v>22058</v>
      </c>
      <c r="L101" s="67"/>
    </row>
    <row r="102" spans="1:12" ht="15" customHeight="1" x14ac:dyDescent="0.15">
      <c r="A102" s="64" t="s">
        <v>36</v>
      </c>
      <c r="B102" s="65">
        <v>109044</v>
      </c>
      <c r="C102" s="65">
        <v>109238</v>
      </c>
      <c r="D102" s="66">
        <v>109502</v>
      </c>
      <c r="E102" s="66">
        <v>110009</v>
      </c>
      <c r="F102" s="66">
        <v>109834</v>
      </c>
      <c r="G102" s="66">
        <v>109788</v>
      </c>
      <c r="H102" s="66">
        <v>109705</v>
      </c>
      <c r="I102" s="66">
        <v>109747</v>
      </c>
      <c r="J102" s="66">
        <v>109733</v>
      </c>
      <c r="K102" s="66">
        <v>109896</v>
      </c>
      <c r="L102" s="67"/>
    </row>
    <row r="103" spans="1:12" ht="15" customHeight="1" x14ac:dyDescent="0.15">
      <c r="A103" s="64" t="s">
        <v>37</v>
      </c>
      <c r="B103" s="65">
        <v>259720</v>
      </c>
      <c r="C103" s="65">
        <v>261551</v>
      </c>
      <c r="D103" s="66">
        <v>263015</v>
      </c>
      <c r="E103" s="66">
        <v>264584</v>
      </c>
      <c r="F103" s="66">
        <v>265063</v>
      </c>
      <c r="G103" s="66">
        <v>265249</v>
      </c>
      <c r="H103" s="66">
        <v>265928</v>
      </c>
      <c r="I103" s="66">
        <v>266786</v>
      </c>
      <c r="J103" s="66">
        <v>267997</v>
      </c>
      <c r="K103" s="66">
        <v>269194</v>
      </c>
      <c r="L103" s="67"/>
    </row>
    <row r="104" spans="1:12" ht="15" customHeight="1" x14ac:dyDescent="0.15">
      <c r="A104" s="64" t="s">
        <v>38</v>
      </c>
      <c r="B104" s="65">
        <v>16510</v>
      </c>
      <c r="C104" s="65">
        <v>16738</v>
      </c>
      <c r="D104" s="66">
        <v>17012</v>
      </c>
      <c r="E104" s="66">
        <v>17254</v>
      </c>
      <c r="F104" s="66">
        <v>17401</v>
      </c>
      <c r="G104" s="66">
        <v>17487</v>
      </c>
      <c r="H104" s="66">
        <v>17562</v>
      </c>
      <c r="I104" s="66">
        <v>17703</v>
      </c>
      <c r="J104" s="66">
        <v>17866</v>
      </c>
      <c r="K104" s="66">
        <v>18028</v>
      </c>
      <c r="L104" s="67"/>
    </row>
    <row r="105" spans="1:12" ht="15" customHeight="1" x14ac:dyDescent="0.15">
      <c r="A105" s="64" t="s">
        <v>39</v>
      </c>
      <c r="B105" s="65">
        <v>114441</v>
      </c>
      <c r="C105" s="65">
        <v>115584</v>
      </c>
      <c r="D105" s="66">
        <v>116760</v>
      </c>
      <c r="E105" s="66">
        <v>118103</v>
      </c>
      <c r="F105" s="66">
        <v>119175</v>
      </c>
      <c r="G105" s="66">
        <v>119456</v>
      </c>
      <c r="H105" s="66">
        <v>120743</v>
      </c>
      <c r="I105" s="66">
        <v>121690</v>
      </c>
      <c r="J105" s="66">
        <v>122598</v>
      </c>
      <c r="K105" s="66">
        <v>123146</v>
      </c>
      <c r="L105" s="67"/>
    </row>
    <row r="106" spans="1:12" ht="15" customHeight="1" x14ac:dyDescent="0.15">
      <c r="A106" s="64" t="s">
        <v>40</v>
      </c>
      <c r="B106" s="65">
        <v>136932</v>
      </c>
      <c r="C106" s="65">
        <v>137695</v>
      </c>
      <c r="D106" s="66">
        <v>138673</v>
      </c>
      <c r="E106" s="66">
        <v>139979</v>
      </c>
      <c r="F106" s="66">
        <v>139850</v>
      </c>
      <c r="G106" s="66">
        <v>139595</v>
      </c>
      <c r="H106" s="66">
        <v>140095</v>
      </c>
      <c r="I106" s="66">
        <v>140747</v>
      </c>
      <c r="J106" s="66">
        <v>142065</v>
      </c>
      <c r="K106" s="66">
        <v>142937</v>
      </c>
      <c r="L106" s="67"/>
    </row>
    <row r="107" spans="1:12" ht="15" customHeight="1" x14ac:dyDescent="0.15">
      <c r="A107" s="64" t="s">
        <v>41</v>
      </c>
      <c r="B107" s="65">
        <v>90650</v>
      </c>
      <c r="C107" s="65">
        <v>91007</v>
      </c>
      <c r="D107" s="66">
        <v>91300</v>
      </c>
      <c r="E107" s="66">
        <v>91867</v>
      </c>
      <c r="F107" s="66">
        <v>91891</v>
      </c>
      <c r="G107" s="66">
        <v>92152</v>
      </c>
      <c r="H107" s="66">
        <v>92369</v>
      </c>
      <c r="I107" s="66">
        <v>92543</v>
      </c>
      <c r="J107" s="66">
        <v>93023</v>
      </c>
      <c r="K107" s="66">
        <v>93541</v>
      </c>
      <c r="L107" s="67"/>
    </row>
    <row r="108" spans="1:12" ht="15" customHeight="1" x14ac:dyDescent="0.15">
      <c r="A108" s="64" t="s">
        <v>42</v>
      </c>
      <c r="B108" s="65">
        <v>17402</v>
      </c>
      <c r="C108" s="65">
        <v>17689</v>
      </c>
      <c r="D108" s="66">
        <v>17942</v>
      </c>
      <c r="E108" s="66">
        <v>18138</v>
      </c>
      <c r="F108" s="66">
        <v>18190</v>
      </c>
      <c r="G108" s="66">
        <v>18253</v>
      </c>
      <c r="H108" s="66">
        <v>18336</v>
      </c>
      <c r="I108" s="66">
        <v>18374</v>
      </c>
      <c r="J108" s="66">
        <v>18399</v>
      </c>
      <c r="K108" s="66">
        <v>18309</v>
      </c>
      <c r="L108" s="67"/>
    </row>
    <row r="109" spans="1:12" ht="15" customHeight="1" x14ac:dyDescent="0.15">
      <c r="A109" s="64" t="s">
        <v>43</v>
      </c>
      <c r="B109" s="65">
        <v>91069</v>
      </c>
      <c r="C109" s="65">
        <v>91097</v>
      </c>
      <c r="D109" s="66">
        <v>91398</v>
      </c>
      <c r="E109" s="66">
        <v>91833</v>
      </c>
      <c r="F109" s="66">
        <v>92063</v>
      </c>
      <c r="G109" s="66">
        <v>92193</v>
      </c>
      <c r="H109" s="66">
        <v>92050</v>
      </c>
      <c r="I109" s="66">
        <v>92043</v>
      </c>
      <c r="J109" s="66">
        <v>92274</v>
      </c>
      <c r="K109" s="66">
        <v>92598</v>
      </c>
      <c r="L109" s="67"/>
    </row>
    <row r="110" spans="1:12" ht="15" customHeight="1" x14ac:dyDescent="0.15">
      <c r="A110" s="64" t="s">
        <v>44</v>
      </c>
      <c r="B110" s="65">
        <v>246506</v>
      </c>
      <c r="C110" s="65">
        <v>247666</v>
      </c>
      <c r="D110" s="66">
        <v>249320</v>
      </c>
      <c r="E110" s="66">
        <v>250769</v>
      </c>
      <c r="F110" s="66">
        <v>251518</v>
      </c>
      <c r="G110" s="66">
        <v>252271</v>
      </c>
      <c r="H110" s="66">
        <v>253096</v>
      </c>
      <c r="I110" s="66">
        <v>254018</v>
      </c>
      <c r="J110" s="66">
        <v>255003</v>
      </c>
      <c r="K110" s="66">
        <v>256056</v>
      </c>
      <c r="L110" s="67"/>
    </row>
    <row r="111" spans="1:12" ht="15" customHeight="1" x14ac:dyDescent="0.15">
      <c r="A111" s="64" t="s">
        <v>45</v>
      </c>
      <c r="B111" s="65">
        <v>70032</v>
      </c>
      <c r="C111" s="65">
        <v>70497</v>
      </c>
      <c r="D111" s="66">
        <v>71306</v>
      </c>
      <c r="E111" s="66">
        <v>72150</v>
      </c>
      <c r="F111" s="66">
        <v>72751</v>
      </c>
      <c r="G111" s="66">
        <v>73194</v>
      </c>
      <c r="H111" s="66">
        <v>73604</v>
      </c>
      <c r="I111" s="66">
        <v>74980</v>
      </c>
      <c r="J111" s="66">
        <v>75966</v>
      </c>
      <c r="K111" s="66">
        <v>76407</v>
      </c>
      <c r="L111" s="67"/>
    </row>
    <row r="112" spans="1:12" ht="15" customHeight="1" x14ac:dyDescent="0.15">
      <c r="A112" s="64" t="s">
        <v>46</v>
      </c>
      <c r="B112" s="65">
        <v>72273</v>
      </c>
      <c r="C112" s="65">
        <v>72275</v>
      </c>
      <c r="D112" s="66">
        <v>72317</v>
      </c>
      <c r="E112" s="66">
        <v>72360</v>
      </c>
      <c r="F112" s="66">
        <v>72231</v>
      </c>
      <c r="G112" s="66">
        <v>71904</v>
      </c>
      <c r="H112" s="66">
        <v>71947</v>
      </c>
      <c r="I112" s="66">
        <v>71878</v>
      </c>
      <c r="J112" s="66">
        <v>72144</v>
      </c>
      <c r="K112" s="66">
        <v>71954</v>
      </c>
      <c r="L112" s="67"/>
    </row>
    <row r="113" spans="1:12" ht="15" customHeight="1" x14ac:dyDescent="0.15">
      <c r="A113" s="68" t="s">
        <v>47</v>
      </c>
      <c r="B113" s="69">
        <v>131755</v>
      </c>
      <c r="C113" s="69">
        <v>133240</v>
      </c>
      <c r="D113" s="70">
        <v>134205</v>
      </c>
      <c r="E113" s="70">
        <v>135315</v>
      </c>
      <c r="F113" s="70">
        <v>136237</v>
      </c>
      <c r="G113" s="70">
        <v>136613</v>
      </c>
      <c r="H113" s="70">
        <v>137698</v>
      </c>
      <c r="I113" s="70">
        <v>139081</v>
      </c>
      <c r="J113" s="70">
        <v>140556</v>
      </c>
      <c r="K113" s="70">
        <v>141696</v>
      </c>
      <c r="L113" s="71"/>
    </row>
    <row r="114" spans="1:12" ht="15" customHeight="1" thickBot="1" x14ac:dyDescent="0.2">
      <c r="A114" s="42" t="s">
        <v>0</v>
      </c>
      <c r="B114" s="31">
        <v>4150622</v>
      </c>
      <c r="C114" s="31">
        <v>4179138</v>
      </c>
      <c r="D114" s="31">
        <v>4216710</v>
      </c>
      <c r="E114" s="31">
        <v>4257842</v>
      </c>
      <c r="F114" s="31">
        <v>4275408</v>
      </c>
      <c r="G114" s="31">
        <v>4292777</v>
      </c>
      <c r="H114" s="31">
        <v>4314902</v>
      </c>
      <c r="I114" s="31">
        <v>4341904</v>
      </c>
      <c r="J114" s="31">
        <v>4372939</v>
      </c>
      <c r="K114" s="31">
        <v>4394745</v>
      </c>
      <c r="L114" s="31"/>
    </row>
    <row r="115" spans="1:12" ht="15" customHeight="1" thickTop="1" x14ac:dyDescent="0.25">
      <c r="A115" s="117" t="s">
        <v>117</v>
      </c>
      <c r="B115" s="103"/>
      <c r="C115" s="103"/>
      <c r="D115" s="103"/>
      <c r="E115" s="103"/>
      <c r="F115" s="103"/>
      <c r="G115" s="103"/>
      <c r="H115" s="103"/>
      <c r="I115" s="103"/>
      <c r="J115" s="103"/>
      <c r="K115" s="103"/>
      <c r="L115" s="103"/>
    </row>
  </sheetData>
  <sortState ref="A5:L35">
    <sortCondition ref="A4:A35"/>
  </sortState>
  <mergeCells count="10">
    <mergeCell ref="A1:L1"/>
    <mergeCell ref="A42:A43"/>
    <mergeCell ref="B42:K42"/>
    <mergeCell ref="A80:A81"/>
    <mergeCell ref="B80:K80"/>
    <mergeCell ref="A115:L115"/>
    <mergeCell ref="A77:L77"/>
    <mergeCell ref="A4:A5"/>
    <mergeCell ref="B4:K4"/>
    <mergeCell ref="A39:L39"/>
  </mergeCells>
  <pageMargins left="0.39370078740157483" right="0.55118110236220474" top="0.61" bottom="0.39370078740157483" header="0.51181102362204722" footer="0.51181102362204722"/>
  <pageSetup paperSize="9" scale="87" orientation="landscape"/>
  <headerFooter alignWithMargins="0"/>
  <rowBreaks count="2" manualBreakCount="2">
    <brk id="40" max="16383" man="1"/>
    <brk id="78" max="16383" man="1"/>
  </rowBreaks>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'Population MYE'!B6:K6</xm:f>
              <xm:sqref>L6</xm:sqref>
            </x14:sparkline>
            <x14:sparkline>
              <xm:f>'Population MYE'!B7:K7</xm:f>
              <xm:sqref>L7</xm:sqref>
            </x14:sparkline>
            <x14:sparkline>
              <xm:f>'Population MYE'!B8:K8</xm:f>
              <xm:sqref>L8</xm:sqref>
            </x14:sparkline>
            <x14:sparkline>
              <xm:f>'Population MYE'!B9:K9</xm:f>
              <xm:sqref>L9</xm:sqref>
            </x14:sparkline>
            <x14:sparkline>
              <xm:f>'Population MYE'!B10:K10</xm:f>
              <xm:sqref>L10</xm:sqref>
            </x14:sparkline>
            <x14:sparkline>
              <xm:f>'Population MYE'!B11:K11</xm:f>
              <xm:sqref>L11</xm:sqref>
            </x14:sparkline>
            <x14:sparkline>
              <xm:f>'Population MYE'!B12:K12</xm:f>
              <xm:sqref>L12</xm:sqref>
            </x14:sparkline>
            <x14:sparkline>
              <xm:f>'Population MYE'!B13:K13</xm:f>
              <xm:sqref>L13</xm:sqref>
            </x14:sparkline>
            <x14:sparkline>
              <xm:f>'Population MYE'!B14:K14</xm:f>
              <xm:sqref>L14</xm:sqref>
            </x14:sparkline>
            <x14:sparkline>
              <xm:f>'Population MYE'!B15:K15</xm:f>
              <xm:sqref>L15</xm:sqref>
            </x14:sparkline>
            <x14:sparkline>
              <xm:f>'Population MYE'!B16:K16</xm:f>
              <xm:sqref>L16</xm:sqref>
            </x14:sparkline>
            <x14:sparkline>
              <xm:f>'Population MYE'!B17:K17</xm:f>
              <xm:sqref>L17</xm:sqref>
            </x14:sparkline>
            <x14:sparkline>
              <xm:f>'Population MYE'!B18:K18</xm:f>
              <xm:sqref>L18</xm:sqref>
            </x14:sparkline>
            <x14:sparkline>
              <xm:f>'Population MYE'!B19:K19</xm:f>
              <xm:sqref>L19</xm:sqref>
            </x14:sparkline>
            <x14:sparkline>
              <xm:f>'Population MYE'!B20:K20</xm:f>
              <xm:sqref>L20</xm:sqref>
            </x14:sparkline>
            <x14:sparkline>
              <xm:f>'Population MYE'!B21:K21</xm:f>
              <xm:sqref>L21</xm:sqref>
            </x14:sparkline>
            <x14:sparkline>
              <xm:f>'Population MYE'!B22:K22</xm:f>
              <xm:sqref>L22</xm:sqref>
            </x14:sparkline>
            <x14:sparkline>
              <xm:f>'Population MYE'!B23:K23</xm:f>
              <xm:sqref>L23</xm:sqref>
            </x14:sparkline>
            <x14:sparkline>
              <xm:f>'Population MYE'!B24:K24</xm:f>
              <xm:sqref>L24</xm:sqref>
            </x14:sparkline>
            <x14:sparkline>
              <xm:f>'Population MYE'!B25:K25</xm:f>
              <xm:sqref>L25</xm:sqref>
            </x14:sparkline>
            <x14:sparkline>
              <xm:f>'Population MYE'!B26:K26</xm:f>
              <xm:sqref>L26</xm:sqref>
            </x14:sparkline>
            <x14:sparkline>
              <xm:f>'Population MYE'!B27:K27</xm:f>
              <xm:sqref>L27</xm:sqref>
            </x14:sparkline>
            <x14:sparkline>
              <xm:f>'Population MYE'!B28:K28</xm:f>
              <xm:sqref>L28</xm:sqref>
            </x14:sparkline>
            <x14:sparkline>
              <xm:f>'Population MYE'!B29:K29</xm:f>
              <xm:sqref>L29</xm:sqref>
            </x14:sparkline>
            <x14:sparkline>
              <xm:f>'Population MYE'!B30:K30</xm:f>
              <xm:sqref>L30</xm:sqref>
            </x14:sparkline>
            <x14:sparkline>
              <xm:f>'Population MYE'!B31:K31</xm:f>
              <xm:sqref>L31</xm:sqref>
            </x14:sparkline>
            <x14:sparkline>
              <xm:f>'Population MYE'!B32:K32</xm:f>
              <xm:sqref>L32</xm:sqref>
            </x14:sparkline>
            <x14:sparkline>
              <xm:f>'Population MYE'!B33:K33</xm:f>
              <xm:sqref>L33</xm:sqref>
            </x14:sparkline>
            <x14:sparkline>
              <xm:f>'Population MYE'!B34:K34</xm:f>
              <xm:sqref>L34</xm:sqref>
            </x14:sparkline>
            <x14:sparkline>
              <xm:f>'Population MYE'!B35:K35</xm:f>
              <xm:sqref>L35</xm:sqref>
            </x14:sparkline>
            <x14:sparkline>
              <xm:f>'Population MYE'!B36:K36</xm:f>
              <xm:sqref>L36</xm:sqref>
            </x14:sparkline>
            <x14:sparkline>
              <xm:f>'Population MYE'!B37:K37</xm:f>
              <xm:sqref>L37</xm:sqref>
            </x14:sparkline>
            <x14:sparkline>
              <xm:f>'Population MYE'!B38:K38</xm:f>
              <xm:sqref>L38</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'Population MYE'!B44:K44</xm:f>
              <xm:sqref>L44</xm:sqref>
            </x14:sparkline>
            <x14:sparkline>
              <xm:f>'Population MYE'!B45:K45</xm:f>
              <xm:sqref>L45</xm:sqref>
            </x14:sparkline>
            <x14:sparkline>
              <xm:f>'Population MYE'!B46:K46</xm:f>
              <xm:sqref>L46</xm:sqref>
            </x14:sparkline>
            <x14:sparkline>
              <xm:f>'Population MYE'!B47:K47</xm:f>
              <xm:sqref>L47</xm:sqref>
            </x14:sparkline>
            <x14:sparkline>
              <xm:f>'Population MYE'!B48:K48</xm:f>
              <xm:sqref>L48</xm:sqref>
            </x14:sparkline>
            <x14:sparkline>
              <xm:f>'Population MYE'!B49:K49</xm:f>
              <xm:sqref>L49</xm:sqref>
            </x14:sparkline>
            <x14:sparkline>
              <xm:f>'Population MYE'!B50:K50</xm:f>
              <xm:sqref>L50</xm:sqref>
            </x14:sparkline>
            <x14:sparkline>
              <xm:f>'Population MYE'!B51:K51</xm:f>
              <xm:sqref>L51</xm:sqref>
            </x14:sparkline>
            <x14:sparkline>
              <xm:f>'Population MYE'!B52:K52</xm:f>
              <xm:sqref>L52</xm:sqref>
            </x14:sparkline>
            <x14:sparkline>
              <xm:f>'Population MYE'!B53:K53</xm:f>
              <xm:sqref>L53</xm:sqref>
            </x14:sparkline>
            <x14:sparkline>
              <xm:f>'Population MYE'!B54:K54</xm:f>
              <xm:sqref>L54</xm:sqref>
            </x14:sparkline>
            <x14:sparkline>
              <xm:f>'Population MYE'!B55:K55</xm:f>
              <xm:sqref>L55</xm:sqref>
            </x14:sparkline>
            <x14:sparkline>
              <xm:f>'Population MYE'!B56:K56</xm:f>
              <xm:sqref>L56</xm:sqref>
            </x14:sparkline>
            <x14:sparkline>
              <xm:f>'Population MYE'!B57:K57</xm:f>
              <xm:sqref>L57</xm:sqref>
            </x14:sparkline>
            <x14:sparkline>
              <xm:f>'Population MYE'!B58:K58</xm:f>
              <xm:sqref>L58</xm:sqref>
            </x14:sparkline>
            <x14:sparkline>
              <xm:f>'Population MYE'!B59:K59</xm:f>
              <xm:sqref>L59</xm:sqref>
            </x14:sparkline>
            <x14:sparkline>
              <xm:f>'Population MYE'!B60:K60</xm:f>
              <xm:sqref>L60</xm:sqref>
            </x14:sparkline>
            <x14:sparkline>
              <xm:f>'Population MYE'!B61:K61</xm:f>
              <xm:sqref>L61</xm:sqref>
            </x14:sparkline>
            <x14:sparkline>
              <xm:f>'Population MYE'!B62:K62</xm:f>
              <xm:sqref>L62</xm:sqref>
            </x14:sparkline>
            <x14:sparkline>
              <xm:f>'Population MYE'!B63:K63</xm:f>
              <xm:sqref>L63</xm:sqref>
            </x14:sparkline>
            <x14:sparkline>
              <xm:f>'Population MYE'!B64:K64</xm:f>
              <xm:sqref>L64</xm:sqref>
            </x14:sparkline>
            <x14:sparkline>
              <xm:f>'Population MYE'!B65:K65</xm:f>
              <xm:sqref>L65</xm:sqref>
            </x14:sparkline>
            <x14:sparkline>
              <xm:f>'Population MYE'!B66:K66</xm:f>
              <xm:sqref>L66</xm:sqref>
            </x14:sparkline>
            <x14:sparkline>
              <xm:f>'Population MYE'!B67:K67</xm:f>
              <xm:sqref>L67</xm:sqref>
            </x14:sparkline>
            <x14:sparkline>
              <xm:f>'Population MYE'!B68:K68</xm:f>
              <xm:sqref>L68</xm:sqref>
            </x14:sparkline>
            <x14:sparkline>
              <xm:f>'Population MYE'!B69:K69</xm:f>
              <xm:sqref>L69</xm:sqref>
            </x14:sparkline>
            <x14:sparkline>
              <xm:f>'Population MYE'!B70:K70</xm:f>
              <xm:sqref>L70</xm:sqref>
            </x14:sparkline>
            <x14:sparkline>
              <xm:f>'Population MYE'!B71:K71</xm:f>
              <xm:sqref>L71</xm:sqref>
            </x14:sparkline>
            <x14:sparkline>
              <xm:f>'Population MYE'!B72:K72</xm:f>
              <xm:sqref>L72</xm:sqref>
            </x14:sparkline>
            <x14:sparkline>
              <xm:f>'Population MYE'!B73:K73</xm:f>
              <xm:sqref>L73</xm:sqref>
            </x14:sparkline>
            <x14:sparkline>
              <xm:f>'Population MYE'!B74:K74</xm:f>
              <xm:sqref>L74</xm:sqref>
            </x14:sparkline>
            <x14:sparkline>
              <xm:f>'Population MYE'!B75:K75</xm:f>
              <xm:sqref>L75</xm:sqref>
            </x14:sparkline>
            <x14:sparkline>
              <xm:f>'Population MYE'!B76:K76</xm:f>
              <xm:sqref>L76</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'Population MYE'!B82:K82</xm:f>
              <xm:sqref>L82</xm:sqref>
            </x14:sparkline>
            <x14:sparkline>
              <xm:f>'Population MYE'!B83:K83</xm:f>
              <xm:sqref>L83</xm:sqref>
            </x14:sparkline>
            <x14:sparkline>
              <xm:f>'Population MYE'!B84:K84</xm:f>
              <xm:sqref>L84</xm:sqref>
            </x14:sparkline>
            <x14:sparkline>
              <xm:f>'Population MYE'!B85:K85</xm:f>
              <xm:sqref>L85</xm:sqref>
            </x14:sparkline>
            <x14:sparkline>
              <xm:f>'Population MYE'!B86:K86</xm:f>
              <xm:sqref>L86</xm:sqref>
            </x14:sparkline>
            <x14:sparkline>
              <xm:f>'Population MYE'!B87:K87</xm:f>
              <xm:sqref>L87</xm:sqref>
            </x14:sparkline>
            <x14:sparkline>
              <xm:f>'Population MYE'!B88:K88</xm:f>
              <xm:sqref>L88</xm:sqref>
            </x14:sparkline>
            <x14:sparkline>
              <xm:f>'Population MYE'!B89:K89</xm:f>
              <xm:sqref>L89</xm:sqref>
            </x14:sparkline>
            <x14:sparkline>
              <xm:f>'Population MYE'!B90:K90</xm:f>
              <xm:sqref>L90</xm:sqref>
            </x14:sparkline>
            <x14:sparkline>
              <xm:f>'Population MYE'!B91:K91</xm:f>
              <xm:sqref>L91</xm:sqref>
            </x14:sparkline>
            <x14:sparkline>
              <xm:f>'Population MYE'!B92:K92</xm:f>
              <xm:sqref>L92</xm:sqref>
            </x14:sparkline>
            <x14:sparkline>
              <xm:f>'Population MYE'!B93:K93</xm:f>
              <xm:sqref>L93</xm:sqref>
            </x14:sparkline>
            <x14:sparkline>
              <xm:f>'Population MYE'!B94:K94</xm:f>
              <xm:sqref>L94</xm:sqref>
            </x14:sparkline>
            <x14:sparkline>
              <xm:f>'Population MYE'!B95:K95</xm:f>
              <xm:sqref>L95</xm:sqref>
            </x14:sparkline>
            <x14:sparkline>
              <xm:f>'Population MYE'!B96:K96</xm:f>
              <xm:sqref>L96</xm:sqref>
            </x14:sparkline>
            <x14:sparkline>
              <xm:f>'Population MYE'!B97:K97</xm:f>
              <xm:sqref>L97</xm:sqref>
            </x14:sparkline>
            <x14:sparkline>
              <xm:f>'Population MYE'!B98:K98</xm:f>
              <xm:sqref>L98</xm:sqref>
            </x14:sparkline>
            <x14:sparkline>
              <xm:f>'Population MYE'!B99:K99</xm:f>
              <xm:sqref>L99</xm:sqref>
            </x14:sparkline>
            <x14:sparkline>
              <xm:f>'Population MYE'!B100:K100</xm:f>
              <xm:sqref>L100</xm:sqref>
            </x14:sparkline>
            <x14:sparkline>
              <xm:f>'Population MYE'!B101:K101</xm:f>
              <xm:sqref>L101</xm:sqref>
            </x14:sparkline>
            <x14:sparkline>
              <xm:f>'Population MYE'!B102:K102</xm:f>
              <xm:sqref>L102</xm:sqref>
            </x14:sparkline>
            <x14:sparkline>
              <xm:f>'Population MYE'!B103:K103</xm:f>
              <xm:sqref>L103</xm:sqref>
            </x14:sparkline>
            <x14:sparkline>
              <xm:f>'Population MYE'!B104:K104</xm:f>
              <xm:sqref>L104</xm:sqref>
            </x14:sparkline>
            <x14:sparkline>
              <xm:f>'Population MYE'!B105:K105</xm:f>
              <xm:sqref>L105</xm:sqref>
            </x14:sparkline>
            <x14:sparkline>
              <xm:f>'Population MYE'!B106:K106</xm:f>
              <xm:sqref>L106</xm:sqref>
            </x14:sparkline>
            <x14:sparkline>
              <xm:f>'Population MYE'!B107:K107</xm:f>
              <xm:sqref>L107</xm:sqref>
            </x14:sparkline>
            <x14:sparkline>
              <xm:f>'Population MYE'!B108:K108</xm:f>
              <xm:sqref>L108</xm:sqref>
            </x14:sparkline>
            <x14:sparkline>
              <xm:f>'Population MYE'!B109:K109</xm:f>
              <xm:sqref>L109</xm:sqref>
            </x14:sparkline>
            <x14:sparkline>
              <xm:f>'Population MYE'!B110:K110</xm:f>
              <xm:sqref>L110</xm:sqref>
            </x14:sparkline>
            <x14:sparkline>
              <xm:f>'Population MYE'!B111:K111</xm:f>
              <xm:sqref>L111</xm:sqref>
            </x14:sparkline>
            <x14:sparkline>
              <xm:f>'Population MYE'!B112:K112</xm:f>
              <xm:sqref>L112</xm:sqref>
            </x14:sparkline>
            <x14:sparkline>
              <xm:f>'Population MYE'!B113:K113</xm:f>
              <xm:sqref>L113</xm:sqref>
            </x14:sparkline>
            <x14:sparkline>
              <xm:f>'Population MYE'!B114:K114</xm:f>
              <xm:sqref>L114</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E11"/>
  <sheetViews>
    <sheetView workbookViewId="0">
      <selection activeCell="B11" sqref="B11"/>
    </sheetView>
  </sheetViews>
  <sheetFormatPr defaultRowHeight="15" x14ac:dyDescent="0.25"/>
  <cols>
    <col min="1" max="1" width="28.140625" bestFit="1" customWidth="1"/>
    <col min="3" max="3" width="25" bestFit="1" customWidth="1"/>
    <col min="4" max="4" width="16.42578125" bestFit="1" customWidth="1"/>
  </cols>
  <sheetData>
    <row r="1" spans="1:5" x14ac:dyDescent="0.25">
      <c r="A1" t="s">
        <v>61</v>
      </c>
      <c r="B1" t="s">
        <v>57</v>
      </c>
      <c r="C1" t="s">
        <v>78</v>
      </c>
      <c r="D1" t="s">
        <v>71</v>
      </c>
      <c r="E1" t="s">
        <v>75</v>
      </c>
    </row>
    <row r="2" spans="1:5" x14ac:dyDescent="0.25">
      <c r="A2" t="s">
        <v>54</v>
      </c>
      <c r="B2">
        <v>2008</v>
      </c>
      <c r="C2" t="s">
        <v>69</v>
      </c>
      <c r="D2" t="s">
        <v>74</v>
      </c>
      <c r="E2" t="s">
        <v>9</v>
      </c>
    </row>
    <row r="3" spans="1:5" x14ac:dyDescent="0.25">
      <c r="A3" t="s">
        <v>55</v>
      </c>
      <c r="B3">
        <v>2009</v>
      </c>
      <c r="C3" t="s">
        <v>68</v>
      </c>
      <c r="D3" t="s">
        <v>72</v>
      </c>
      <c r="E3" t="s">
        <v>8</v>
      </c>
    </row>
    <row r="4" spans="1:5" x14ac:dyDescent="0.25">
      <c r="A4" t="s">
        <v>53</v>
      </c>
      <c r="B4">
        <v>2010</v>
      </c>
      <c r="C4" t="s">
        <v>82</v>
      </c>
      <c r="D4" t="s">
        <v>73</v>
      </c>
      <c r="E4" t="s">
        <v>76</v>
      </c>
    </row>
    <row r="5" spans="1:5" x14ac:dyDescent="0.25">
      <c r="A5" t="s">
        <v>56</v>
      </c>
      <c r="B5">
        <v>2011</v>
      </c>
      <c r="E5" t="s">
        <v>77</v>
      </c>
    </row>
    <row r="6" spans="1:5" x14ac:dyDescent="0.25">
      <c r="A6" t="s">
        <v>52</v>
      </c>
      <c r="B6">
        <v>2012</v>
      </c>
    </row>
    <row r="7" spans="1:5" x14ac:dyDescent="0.25">
      <c r="B7">
        <v>2013</v>
      </c>
    </row>
    <row r="8" spans="1:5" x14ac:dyDescent="0.25">
      <c r="B8">
        <v>2014</v>
      </c>
    </row>
    <row r="9" spans="1:5" x14ac:dyDescent="0.25">
      <c r="B9">
        <v>2015</v>
      </c>
    </row>
    <row r="10" spans="1:5" x14ac:dyDescent="0.25">
      <c r="B10">
        <v>2016</v>
      </c>
    </row>
    <row r="11" spans="1:5" x14ac:dyDescent="0.25">
      <c r="B11">
        <v>2017</v>
      </c>
    </row>
  </sheetData>
  <sortState ref="D2:D4">
    <sortCondition ref="D4"/>
  </sortState>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showGridLines="0" zoomScaleNormal="100" workbookViewId="0"/>
  </sheetViews>
  <sheetFormatPr defaultRowHeight="15" x14ac:dyDescent="0.25"/>
  <sheetData/>
  <pageMargins left="0.7" right="0.7" top="0.75" bottom="0.75" header="0.3" footer="0.3"/>
  <pageSetup paperSize="9" scale="63"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showGridLines="0" zoomScaleNormal="100" workbookViewId="0">
      <selection activeCell="A81" sqref="A81"/>
    </sheetView>
  </sheetViews>
  <sheetFormatPr defaultRowHeight="15" x14ac:dyDescent="0.25"/>
  <sheetData/>
  <pageMargins left="0.7" right="0.7" top="0.75" bottom="0.75" header="0.3" footer="0.3"/>
  <pageSetup paperSize="9" scale="63"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42"/>
  <sheetViews>
    <sheetView showGridLines="0" zoomScaleNormal="100" workbookViewId="0">
      <selection activeCell="C1" sqref="C1:G1"/>
    </sheetView>
  </sheetViews>
  <sheetFormatPr defaultRowHeight="15" x14ac:dyDescent="0.25"/>
  <cols>
    <col min="1" max="1" width="21.5703125" customWidth="1"/>
    <col min="2" max="11" width="10" customWidth="1"/>
    <col min="12" max="12" width="11.42578125" customWidth="1"/>
    <col min="13" max="15" width="9.140625" customWidth="1"/>
  </cols>
  <sheetData>
    <row r="1" spans="1:14" x14ac:dyDescent="0.25">
      <c r="A1" s="102" t="s">
        <v>79</v>
      </c>
      <c r="B1" s="103"/>
      <c r="C1" s="98" t="s">
        <v>52</v>
      </c>
      <c r="D1" s="99"/>
      <c r="E1" s="99"/>
      <c r="F1" s="99"/>
      <c r="G1" s="99"/>
      <c r="H1" s="40" t="str">
        <f>IF($C$1="Fieldwork Service (Generic)", "generic fieldwork services", IF($C$1 = "All Fieldwork Services Teams",  "fieldwork services ", SUBSTITUTE(SUBSTITUTE(LOWER($C$1), "service (", "services for "),")", "")))</f>
        <v xml:space="preserve">fieldwork services </v>
      </c>
      <c r="I1" s="40"/>
    </row>
    <row r="2" spans="1:14" x14ac:dyDescent="0.25">
      <c r="A2" s="102" t="s">
        <v>80</v>
      </c>
      <c r="B2" s="103"/>
      <c r="C2" s="98" t="s">
        <v>82</v>
      </c>
      <c r="D2" s="103"/>
      <c r="E2" s="103"/>
      <c r="F2" s="103"/>
      <c r="G2" s="103"/>
      <c r="H2" s="40" t="str">
        <f>IF(OR(C2="Senior Social Workers", C2="Main Grade Social Workers"), LOWER(C2)&amp; " ", "social workers ")</f>
        <v xml:space="preserve">social workers </v>
      </c>
      <c r="I2" s="40"/>
    </row>
    <row r="3" spans="1:14" x14ac:dyDescent="0.25">
      <c r="A3" s="102" t="s">
        <v>81</v>
      </c>
      <c r="B3" s="103"/>
      <c r="C3" s="98" t="s">
        <v>74</v>
      </c>
      <c r="D3" s="103"/>
      <c r="E3" s="103"/>
      <c r="F3" s="103"/>
      <c r="G3" s="103"/>
      <c r="H3" s="40" t="str">
        <f>IF(OR(C3="Full Time", C3="Part Time"), LOWER(C3)&amp; " ", "")</f>
        <v/>
      </c>
      <c r="I3" s="40"/>
    </row>
    <row r="5" spans="1:14" ht="30" customHeight="1" x14ac:dyDescent="0.25">
      <c r="A5" s="106" t="str">
        <f>IF(AND(C1&lt;&gt;"", C2&lt;&gt;"", C3&lt;&gt;""), "Headcount of "&amp; H3 &amp; H2 &amp; "in " &amp; H1,"")</f>
        <v xml:space="preserve">Headcount of social workers in fieldwork services </v>
      </c>
      <c r="B5" s="107"/>
      <c r="C5" s="107"/>
      <c r="D5" s="107"/>
      <c r="E5" s="107"/>
      <c r="F5" s="107"/>
      <c r="G5" s="107"/>
      <c r="H5" s="107"/>
      <c r="I5" s="107"/>
      <c r="J5" s="107"/>
      <c r="K5" s="107"/>
      <c r="L5" s="107"/>
      <c r="M5" s="85"/>
      <c r="N5" s="85"/>
    </row>
    <row r="7" spans="1:14" x14ac:dyDescent="0.25">
      <c r="A7" s="100" t="s">
        <v>48</v>
      </c>
      <c r="B7" s="104" t="s">
        <v>57</v>
      </c>
      <c r="C7" s="105"/>
      <c r="D7" s="105"/>
      <c r="E7" s="105"/>
      <c r="F7" s="105"/>
      <c r="G7" s="105"/>
      <c r="H7" s="105"/>
      <c r="I7" s="105"/>
      <c r="J7" s="105"/>
      <c r="K7" s="105"/>
      <c r="L7" s="105"/>
    </row>
    <row r="8" spans="1:14" x14ac:dyDescent="0.25">
      <c r="A8" s="101"/>
      <c r="B8" s="32">
        <v>2008</v>
      </c>
      <c r="C8" s="32">
        <v>2009</v>
      </c>
      <c r="D8" s="32">
        <v>2010</v>
      </c>
      <c r="E8" s="32">
        <v>2011</v>
      </c>
      <c r="F8" s="32">
        <v>2012</v>
      </c>
      <c r="G8" s="32">
        <v>2013</v>
      </c>
      <c r="H8" s="32">
        <v>2014</v>
      </c>
      <c r="I8" s="32">
        <v>2015</v>
      </c>
      <c r="J8" s="32">
        <v>2016</v>
      </c>
      <c r="K8" s="32">
        <v>2017</v>
      </c>
      <c r="L8" s="35" t="s">
        <v>51</v>
      </c>
    </row>
    <row r="9" spans="1:14" x14ac:dyDescent="0.25">
      <c r="A9" s="50" t="s">
        <v>17</v>
      </c>
      <c r="B9" s="51">
        <f>IF(AND($C$1&lt;&gt;"", $C$2&lt;&gt;"", $C$3&lt;&gt;""),
 IF($C$1="All Fieldwork Services Teams",
  IF($C$2="All Social Workers",
   IF($C$3="Full Time", SUMIFS('SW Data'!$F:$F, 'SW Data'!$A:$A, B$8, 'SW Data'!$B:$B, $A9), IF($C$3="Part Time", SUMIFS('SW Data'!$G:$G, 'SW Data'!$A:$A, B$8, 'SW Data'!$B:$B, $A9),SUMIFS('SW Data'!$J:$J, 'SW Data'!$A:$A, B$8, 'SW Data'!$B:$B, $A9))),
   IF($C$3="Full Time", SUMIFS('SW Data'!$F:$F, 'SW Data'!$A:$A, B$8, 'SW Data'!$B:$B, $A9, 'SW Data'!$D:$D, $C$2), IF($C$3="Part Time", SUMIFS('SW Data'!$G:$G, 'SW Data'!$A:$A, B$8, 'SW Data'!$B:$B, $A9, 'SW Data'!$D:$D, $C$2), SUMIFS('SW Data'!$J:$J, 'SW Data'!$A:$A, B$8, 'SW Data'!$B:$B, $A9, 'SW Data'!$D:$D, $C$2)))),
  IF($C$2="All Social Workers",
   IF($C$3="Full Time", SUMIFS('SW Data'!$F:$F, 'SW Data'!$A:$A, B$8, 'SW Data'!$E:$E, $C$1, 'SW Data'!$B:$B, $A9), IF($C$3="Part Time", SUMIFS('SW Data'!$G:$G, 'SW Data'!$A:$A, B$8, 'SW Data'!$E:$E, $C$1, 'SW Data'!$B:$B, $A9), SUMIFS('SW Data'!$J:$J, 'SW Data'!$A:$A, B$8, 'SW Data'!$E:$E, $C$1, 'SW Data'!$B:$B, $A9))),
   IF($C$3="Full Time", SUMIFS('SW Data'!$F:$F, 'SW Data'!$A:$A, B$8, 'SW Data'!$E:$E, $C$1, 'SW Data'!$B:$B, $A9, 'SW Data'!$D:$D, $C$2), IF($C$3="Part Time", SUMIFS('SW Data'!$G:$G, 'SW Data'!$A:$A, B$8, 'SW Data'!$E:$E, $C$1, 'SW Data'!$B:$B, $A9, 'SW Data'!$D:$D, $C$2), SUMIFS('SW Data'!$J:$J, 'SW Data'!$A:$A, B$8, 'SW Data'!$E:$E, $C$1, 'SW Data'!$B:$B, $A9, 'SW Data'!$D:$D, $C$2))))),
 0)</f>
        <v>299</v>
      </c>
      <c r="C9" s="51">
        <f>IF(AND($C$1&lt;&gt;"", $C$2&lt;&gt;"", $C$3&lt;&gt;""),
 IF($C$1="All Fieldwork Services Teams",
  IF($C$2="All Social Workers",
   IF($C$3="Full Time", SUMIFS('SW Data'!$F:$F, 'SW Data'!$A:$A, C$8, 'SW Data'!$B:$B, $A9), IF($C$3="Part Time", SUMIFS('SW Data'!$G:$G, 'SW Data'!$A:$A, C$8, 'SW Data'!$B:$B, $A9),SUMIFS('SW Data'!$J:$J, 'SW Data'!$A:$A, C$8, 'SW Data'!$B:$B, $A9))),
   IF($C$3="Full Time", SUMIFS('SW Data'!$F:$F, 'SW Data'!$A:$A, C$8, 'SW Data'!$B:$B, $A9, 'SW Data'!$D:$D, $C$2), IF($C$3="Part Time", SUMIFS('SW Data'!$G:$G, 'SW Data'!$A:$A, C$8, 'SW Data'!$B:$B, $A9, 'SW Data'!$D:$D, $C$2), SUMIFS('SW Data'!$J:$J, 'SW Data'!$A:$A, C$8, 'SW Data'!$B:$B, $A9, 'SW Data'!$D:$D, $C$2)))),
  IF($C$2="All Social Workers",
   IF($C$3="Full Time", SUMIFS('SW Data'!$F:$F, 'SW Data'!$A:$A, C$8, 'SW Data'!$E:$E, $C$1, 'SW Data'!$B:$B, $A9), IF($C$3="Part Time", SUMIFS('SW Data'!$G:$G, 'SW Data'!$A:$A, C$8, 'SW Data'!$E:$E, $C$1, 'SW Data'!$B:$B, $A9), SUMIFS('SW Data'!$J:$J, 'SW Data'!$A:$A, C$8, 'SW Data'!$E:$E, $C$1, 'SW Data'!$B:$B, $A9))),
   IF($C$3="Full Time", SUMIFS('SW Data'!$F:$F, 'SW Data'!$A:$A, C$8, 'SW Data'!$E:$E, $C$1, 'SW Data'!$B:$B, $A9, 'SW Data'!$D:$D, $C$2), IF($C$3="Part Time", SUMIFS('SW Data'!$G:$G, 'SW Data'!$A:$A, C$8, 'SW Data'!$E:$E, $C$1, 'SW Data'!$B:$B, $A9, 'SW Data'!$D:$D, $C$2), SUMIFS('SW Data'!$J:$J, 'SW Data'!$A:$A, C$8, 'SW Data'!$E:$E, $C$1, 'SW Data'!$B:$B, $A9, 'SW Data'!$D:$D, $C$2))))),
 0)</f>
        <v>298</v>
      </c>
      <c r="D9" s="51">
        <f>IF(AND($C$1&lt;&gt;"", $C$2&lt;&gt;"", $C$3&lt;&gt;""),
 IF($C$1="All Fieldwork Services Teams",
  IF($C$2="All Social Workers",
   IF($C$3="Full Time", SUMIFS('SW Data'!$F:$F, 'SW Data'!$A:$A, D$8, 'SW Data'!$B:$B, $A9), IF($C$3="Part Time", SUMIFS('SW Data'!$G:$G, 'SW Data'!$A:$A, D$8, 'SW Data'!$B:$B, $A9),SUMIFS('SW Data'!$J:$J, 'SW Data'!$A:$A, D$8, 'SW Data'!$B:$B, $A9))),
   IF($C$3="Full Time", SUMIFS('SW Data'!$F:$F, 'SW Data'!$A:$A, D$8, 'SW Data'!$B:$B, $A9, 'SW Data'!$D:$D, $C$2), IF($C$3="Part Time", SUMIFS('SW Data'!$G:$G, 'SW Data'!$A:$A, D$8, 'SW Data'!$B:$B, $A9, 'SW Data'!$D:$D, $C$2), SUMIFS('SW Data'!$J:$J, 'SW Data'!$A:$A, D$8, 'SW Data'!$B:$B, $A9, 'SW Data'!$D:$D, $C$2)))),
  IF($C$2="All Social Workers",
   IF($C$3="Full Time", SUMIFS('SW Data'!$F:$F, 'SW Data'!$A:$A, D$8, 'SW Data'!$E:$E, $C$1, 'SW Data'!$B:$B, $A9), IF($C$3="Part Time", SUMIFS('SW Data'!$G:$G, 'SW Data'!$A:$A, D$8, 'SW Data'!$E:$E, $C$1, 'SW Data'!$B:$B, $A9), SUMIFS('SW Data'!$J:$J, 'SW Data'!$A:$A, D$8, 'SW Data'!$E:$E, $C$1, 'SW Data'!$B:$B, $A9))),
   IF($C$3="Full Time", SUMIFS('SW Data'!$F:$F, 'SW Data'!$A:$A, D$8, 'SW Data'!$E:$E, $C$1, 'SW Data'!$B:$B, $A9, 'SW Data'!$D:$D, $C$2), IF($C$3="Part Time", SUMIFS('SW Data'!$G:$G, 'SW Data'!$A:$A, D$8, 'SW Data'!$E:$E, $C$1, 'SW Data'!$B:$B, $A9, 'SW Data'!$D:$D, $C$2), SUMIFS('SW Data'!$J:$J, 'SW Data'!$A:$A, D$8, 'SW Data'!$E:$E, $C$1, 'SW Data'!$B:$B, $A9, 'SW Data'!$D:$D, $C$2))))),
 0)</f>
        <v>268</v>
      </c>
      <c r="E9" s="51">
        <f>IF(AND($C$1&lt;&gt;"", $C$2&lt;&gt;"", $C$3&lt;&gt;""),
 IF($C$1="All Fieldwork Services Teams",
  IF($C$2="All Social Workers",
   IF($C$3="Full Time", SUMIFS('SW Data'!$F:$F, 'SW Data'!$A:$A, E$8, 'SW Data'!$B:$B, $A9), IF($C$3="Part Time", SUMIFS('SW Data'!$G:$G, 'SW Data'!$A:$A, E$8, 'SW Data'!$B:$B, $A9),SUMIFS('SW Data'!$J:$J, 'SW Data'!$A:$A, E$8, 'SW Data'!$B:$B, $A9))),
   IF($C$3="Full Time", SUMIFS('SW Data'!$F:$F, 'SW Data'!$A:$A, E$8, 'SW Data'!$B:$B, $A9, 'SW Data'!$D:$D, $C$2), IF($C$3="Part Time", SUMIFS('SW Data'!$G:$G, 'SW Data'!$A:$A, E$8, 'SW Data'!$B:$B, $A9, 'SW Data'!$D:$D, $C$2), SUMIFS('SW Data'!$J:$J, 'SW Data'!$A:$A, E$8, 'SW Data'!$B:$B, $A9, 'SW Data'!$D:$D, $C$2)))),
  IF($C$2="All Social Workers",
   IF($C$3="Full Time", SUMIFS('SW Data'!$F:$F, 'SW Data'!$A:$A, E$8, 'SW Data'!$E:$E, $C$1, 'SW Data'!$B:$B, $A9), IF($C$3="Part Time", SUMIFS('SW Data'!$G:$G, 'SW Data'!$A:$A, E$8, 'SW Data'!$E:$E, $C$1, 'SW Data'!$B:$B, $A9), SUMIFS('SW Data'!$J:$J, 'SW Data'!$A:$A, E$8, 'SW Data'!$E:$E, $C$1, 'SW Data'!$B:$B, $A9))),
   IF($C$3="Full Time", SUMIFS('SW Data'!$F:$F, 'SW Data'!$A:$A, E$8, 'SW Data'!$E:$E, $C$1, 'SW Data'!$B:$B, $A9, 'SW Data'!$D:$D, $C$2), IF($C$3="Part Time", SUMIFS('SW Data'!$G:$G, 'SW Data'!$A:$A, E$8, 'SW Data'!$E:$E, $C$1, 'SW Data'!$B:$B, $A9, 'SW Data'!$D:$D, $C$2), SUMIFS('SW Data'!$J:$J, 'SW Data'!$A:$A, E$8, 'SW Data'!$E:$E, $C$1, 'SW Data'!$B:$B, $A9, 'SW Data'!$D:$D, $C$2))))),
 0)</f>
        <v>277</v>
      </c>
      <c r="F9" s="51">
        <f>IF(AND($C$1&lt;&gt;"", $C$2&lt;&gt;"", $C$3&lt;&gt;""),
 IF($C$1="All Fieldwork Services Teams",
  IF($C$2="All Social Workers",
   IF($C$3="Full Time", SUMIFS('SW Data'!$F:$F, 'SW Data'!$A:$A, F$8, 'SW Data'!$B:$B, $A9), IF($C$3="Part Time", SUMIFS('SW Data'!$G:$G, 'SW Data'!$A:$A, F$8, 'SW Data'!$B:$B, $A9),SUMIFS('SW Data'!$J:$J, 'SW Data'!$A:$A, F$8, 'SW Data'!$B:$B, $A9))),
   IF($C$3="Full Time", SUMIFS('SW Data'!$F:$F, 'SW Data'!$A:$A, F$8, 'SW Data'!$B:$B, $A9, 'SW Data'!$D:$D, $C$2), IF($C$3="Part Time", SUMIFS('SW Data'!$G:$G, 'SW Data'!$A:$A, F$8, 'SW Data'!$B:$B, $A9, 'SW Data'!$D:$D, $C$2), SUMIFS('SW Data'!$J:$J, 'SW Data'!$A:$A, F$8, 'SW Data'!$B:$B, $A9, 'SW Data'!$D:$D, $C$2)))),
  IF($C$2="All Social Workers",
   IF($C$3="Full Time", SUMIFS('SW Data'!$F:$F, 'SW Data'!$A:$A, F$8, 'SW Data'!$E:$E, $C$1, 'SW Data'!$B:$B, $A9), IF($C$3="Part Time", SUMIFS('SW Data'!$G:$G, 'SW Data'!$A:$A, F$8, 'SW Data'!$E:$E, $C$1, 'SW Data'!$B:$B, $A9), SUMIFS('SW Data'!$J:$J, 'SW Data'!$A:$A, F$8, 'SW Data'!$E:$E, $C$1, 'SW Data'!$B:$B, $A9))),
   IF($C$3="Full Time", SUMIFS('SW Data'!$F:$F, 'SW Data'!$A:$A, F$8, 'SW Data'!$E:$E, $C$1, 'SW Data'!$B:$B, $A9, 'SW Data'!$D:$D, $C$2), IF($C$3="Part Time", SUMIFS('SW Data'!$G:$G, 'SW Data'!$A:$A, F$8, 'SW Data'!$E:$E, $C$1, 'SW Data'!$B:$B, $A9, 'SW Data'!$D:$D, $C$2), SUMIFS('SW Data'!$J:$J, 'SW Data'!$A:$A, F$8, 'SW Data'!$E:$E, $C$1, 'SW Data'!$B:$B, $A9, 'SW Data'!$D:$D, $C$2))))),
 0)</f>
        <v>295</v>
      </c>
      <c r="G9" s="51">
        <f>IF(AND($C$1&lt;&gt;"", $C$2&lt;&gt;"", $C$3&lt;&gt;""),
 IF($C$1="All Fieldwork Services Teams",
  IF($C$2="All Social Workers",
   IF($C$3="Full Time", SUMIFS('SW Data'!$F:$F, 'SW Data'!$A:$A, G$8, 'SW Data'!$B:$B, $A9), IF($C$3="Part Time", SUMIFS('SW Data'!$G:$G, 'SW Data'!$A:$A, G$8, 'SW Data'!$B:$B, $A9),SUMIFS('SW Data'!$J:$J, 'SW Data'!$A:$A, G$8, 'SW Data'!$B:$B, $A9))),
   IF($C$3="Full Time", SUMIFS('SW Data'!$F:$F, 'SW Data'!$A:$A, G$8, 'SW Data'!$B:$B, $A9, 'SW Data'!$D:$D, $C$2), IF($C$3="Part Time", SUMIFS('SW Data'!$G:$G, 'SW Data'!$A:$A, G$8, 'SW Data'!$B:$B, $A9, 'SW Data'!$D:$D, $C$2), SUMIFS('SW Data'!$J:$J, 'SW Data'!$A:$A, G$8, 'SW Data'!$B:$B, $A9, 'SW Data'!$D:$D, $C$2)))),
  IF($C$2="All Social Workers",
   IF($C$3="Full Time", SUMIFS('SW Data'!$F:$F, 'SW Data'!$A:$A, G$8, 'SW Data'!$E:$E, $C$1, 'SW Data'!$B:$B, $A9), IF($C$3="Part Time", SUMIFS('SW Data'!$G:$G, 'SW Data'!$A:$A, G$8, 'SW Data'!$E:$E, $C$1, 'SW Data'!$B:$B, $A9), SUMIFS('SW Data'!$J:$J, 'SW Data'!$A:$A, G$8, 'SW Data'!$E:$E, $C$1, 'SW Data'!$B:$B, $A9))),
   IF($C$3="Full Time", SUMIFS('SW Data'!$F:$F, 'SW Data'!$A:$A, G$8, 'SW Data'!$E:$E, $C$1, 'SW Data'!$B:$B, $A9, 'SW Data'!$D:$D, $C$2), IF($C$3="Part Time", SUMIFS('SW Data'!$G:$G, 'SW Data'!$A:$A, G$8, 'SW Data'!$E:$E, $C$1, 'SW Data'!$B:$B, $A9, 'SW Data'!$D:$D, $C$2), SUMIFS('SW Data'!$J:$J, 'SW Data'!$A:$A, G$8, 'SW Data'!$E:$E, $C$1, 'SW Data'!$B:$B, $A9, 'SW Data'!$D:$D, $C$2))))),
 0)</f>
        <v>260</v>
      </c>
      <c r="H9" s="51">
        <f>IF(AND($C$1&lt;&gt;"", $C$2&lt;&gt;"", $C$3&lt;&gt;""),
 IF($C$1="All Fieldwork Services Teams",
  IF($C$2="All Social Workers",
   IF($C$3="Full Time", SUMIFS('SW Data'!$F:$F, 'SW Data'!$A:$A, H$8, 'SW Data'!$B:$B, $A9), IF($C$3="Part Time", SUMIFS('SW Data'!$G:$G, 'SW Data'!$A:$A, H$8, 'SW Data'!$B:$B, $A9),SUMIFS('SW Data'!$J:$J, 'SW Data'!$A:$A, H$8, 'SW Data'!$B:$B, $A9))),
   IF($C$3="Full Time", SUMIFS('SW Data'!$F:$F, 'SW Data'!$A:$A, H$8, 'SW Data'!$B:$B, $A9, 'SW Data'!$D:$D, $C$2), IF($C$3="Part Time", SUMIFS('SW Data'!$G:$G, 'SW Data'!$A:$A, H$8, 'SW Data'!$B:$B, $A9, 'SW Data'!$D:$D, $C$2), SUMIFS('SW Data'!$J:$J, 'SW Data'!$A:$A, H$8, 'SW Data'!$B:$B, $A9, 'SW Data'!$D:$D, $C$2)))),
  IF($C$2="All Social Workers",
   IF($C$3="Full Time", SUMIFS('SW Data'!$F:$F, 'SW Data'!$A:$A, H$8, 'SW Data'!$E:$E, $C$1, 'SW Data'!$B:$B, $A9), IF($C$3="Part Time", SUMIFS('SW Data'!$G:$G, 'SW Data'!$A:$A, H$8, 'SW Data'!$E:$E, $C$1, 'SW Data'!$B:$B, $A9), SUMIFS('SW Data'!$J:$J, 'SW Data'!$A:$A, H$8, 'SW Data'!$E:$E, $C$1, 'SW Data'!$B:$B, $A9))),
   IF($C$3="Full Time", SUMIFS('SW Data'!$F:$F, 'SW Data'!$A:$A, H$8, 'SW Data'!$E:$E, $C$1, 'SW Data'!$B:$B, $A9, 'SW Data'!$D:$D, $C$2), IF($C$3="Part Time", SUMIFS('SW Data'!$G:$G, 'SW Data'!$A:$A, H$8, 'SW Data'!$E:$E, $C$1, 'SW Data'!$B:$B, $A9, 'SW Data'!$D:$D, $C$2), SUMIFS('SW Data'!$J:$J, 'SW Data'!$A:$A, H$8, 'SW Data'!$E:$E, $C$1, 'SW Data'!$B:$B, $A9, 'SW Data'!$D:$D, $C$2))))),
 0)</f>
        <v>276</v>
      </c>
      <c r="I9" s="51">
        <f>IF(AND($C$1&lt;&gt;"", $C$2&lt;&gt;"", $C$3&lt;&gt;""),
 IF($C$1="All Fieldwork Services Teams",
  IF($C$2="All Social Workers",
   IF($C$3="Full Time", SUMIFS('SW Data'!$F:$F, 'SW Data'!$A:$A, I$8, 'SW Data'!$B:$B, $A9), IF($C$3="Part Time", SUMIFS('SW Data'!$G:$G, 'SW Data'!$A:$A, I$8, 'SW Data'!$B:$B, $A9),SUMIFS('SW Data'!$J:$J, 'SW Data'!$A:$A, I$8, 'SW Data'!$B:$B, $A9))),
   IF($C$3="Full Time", SUMIFS('SW Data'!$F:$F, 'SW Data'!$A:$A, I$8, 'SW Data'!$B:$B, $A9, 'SW Data'!$D:$D, $C$2), IF($C$3="Part Time", SUMIFS('SW Data'!$G:$G, 'SW Data'!$A:$A, I$8, 'SW Data'!$B:$B, $A9, 'SW Data'!$D:$D, $C$2), SUMIFS('SW Data'!$J:$J, 'SW Data'!$A:$A, I$8, 'SW Data'!$B:$B, $A9, 'SW Data'!$D:$D, $C$2)))),
  IF($C$2="All Social Workers",
   IF($C$3="Full Time", SUMIFS('SW Data'!$F:$F, 'SW Data'!$A:$A, I$8, 'SW Data'!$E:$E, $C$1, 'SW Data'!$B:$B, $A9), IF($C$3="Part Time", SUMIFS('SW Data'!$G:$G, 'SW Data'!$A:$A, I$8, 'SW Data'!$E:$E, $C$1, 'SW Data'!$B:$B, $A9), SUMIFS('SW Data'!$J:$J, 'SW Data'!$A:$A, I$8, 'SW Data'!$E:$E, $C$1, 'SW Data'!$B:$B, $A9))),
   IF($C$3="Full Time", SUMIFS('SW Data'!$F:$F, 'SW Data'!$A:$A, I$8, 'SW Data'!$E:$E, $C$1, 'SW Data'!$B:$B, $A9, 'SW Data'!$D:$D, $C$2), IF($C$3="Part Time", SUMIFS('SW Data'!$G:$G, 'SW Data'!$A:$A, I$8, 'SW Data'!$E:$E, $C$1, 'SW Data'!$B:$B, $A9, 'SW Data'!$D:$D, $C$2), SUMIFS('SW Data'!$J:$J, 'SW Data'!$A:$A, I$8, 'SW Data'!$E:$E, $C$1, 'SW Data'!$B:$B, $A9, 'SW Data'!$D:$D, $C$2))))),
 0)</f>
        <v>266</v>
      </c>
      <c r="J9" s="51">
        <f>IF(AND($C$1&lt;&gt;"", $C$2&lt;&gt;"", $C$3&lt;&gt;""),
 IF($C$1="All Fieldwork Services Teams",
  IF($C$2="All Social Workers",
   IF($C$3="Full Time", SUMIFS('SW Data'!$F:$F, 'SW Data'!$A:$A, J$8, 'SW Data'!$B:$B, $A9), IF($C$3="Part Time", SUMIFS('SW Data'!$G:$G, 'SW Data'!$A:$A, J$8, 'SW Data'!$B:$B, $A9),SUMIFS('SW Data'!$J:$J, 'SW Data'!$A:$A, J$8, 'SW Data'!$B:$B, $A9))),
   IF($C$3="Full Time", SUMIFS('SW Data'!$F:$F, 'SW Data'!$A:$A, J$8, 'SW Data'!$B:$B, $A9, 'SW Data'!$D:$D, $C$2), IF($C$3="Part Time", SUMIFS('SW Data'!$G:$G, 'SW Data'!$A:$A, J$8, 'SW Data'!$B:$B, $A9, 'SW Data'!$D:$D, $C$2), SUMIFS('SW Data'!$J:$J, 'SW Data'!$A:$A, J$8, 'SW Data'!$B:$B, $A9, 'SW Data'!$D:$D, $C$2)))),
  IF($C$2="All Social Workers",
   IF($C$3="Full Time", SUMIFS('SW Data'!$F:$F, 'SW Data'!$A:$A, J$8, 'SW Data'!$E:$E, $C$1, 'SW Data'!$B:$B, $A9), IF($C$3="Part Time", SUMIFS('SW Data'!$G:$G, 'SW Data'!$A:$A, J$8, 'SW Data'!$E:$E, $C$1, 'SW Data'!$B:$B, $A9), SUMIFS('SW Data'!$J:$J, 'SW Data'!$A:$A, J$8, 'SW Data'!$E:$E, $C$1, 'SW Data'!$B:$B, $A9))),
   IF($C$3="Full Time", SUMIFS('SW Data'!$F:$F, 'SW Data'!$A:$A, J$8, 'SW Data'!$E:$E, $C$1, 'SW Data'!$B:$B, $A9, 'SW Data'!$D:$D, $C$2), IF($C$3="Part Time", SUMIFS('SW Data'!$G:$G, 'SW Data'!$A:$A, J$8, 'SW Data'!$E:$E, $C$1, 'SW Data'!$B:$B, $A9, 'SW Data'!$D:$D, $C$2), SUMIFS('SW Data'!$J:$J, 'SW Data'!$A:$A, J$8, 'SW Data'!$E:$E, $C$1, 'SW Data'!$B:$B, $A9, 'SW Data'!$D:$D, $C$2))))),
 0)</f>
        <v>280</v>
      </c>
      <c r="K9" s="51">
        <f>IF(AND($C$1&lt;&gt;"", $C$2&lt;&gt;"", $C$3&lt;&gt;""),
 IF($C$1="All Fieldwork Services Teams",
  IF($C$2="All Social Workers",
   IF($C$3="Full Time", SUMIFS('SW Data'!$F:$F, 'SW Data'!$A:$A, K$8, 'SW Data'!$B:$B, $A9), IF($C$3="Part Time", SUMIFS('SW Data'!$G:$G, 'SW Data'!$A:$A, K$8, 'SW Data'!$B:$B, $A9),SUMIFS('SW Data'!$J:$J, 'SW Data'!$A:$A, K$8, 'SW Data'!$B:$B, $A9))),
   IF($C$3="Full Time", SUMIFS('SW Data'!$F:$F, 'SW Data'!$A:$A, K$8, 'SW Data'!$B:$B, $A9, 'SW Data'!$D:$D, $C$2), IF($C$3="Part Time", SUMIFS('SW Data'!$G:$G, 'SW Data'!$A:$A, K$8, 'SW Data'!$B:$B, $A9, 'SW Data'!$D:$D, $C$2), SUMIFS('SW Data'!$J:$J, 'SW Data'!$A:$A, K$8, 'SW Data'!$B:$B, $A9, 'SW Data'!$D:$D, $C$2)))),
  IF($C$2="All Social Workers",
   IF($C$3="Full Time", SUMIFS('SW Data'!$F:$F, 'SW Data'!$A:$A, K$8, 'SW Data'!$E:$E, $C$1, 'SW Data'!$B:$B, $A9), IF($C$3="Part Time", SUMIFS('SW Data'!$G:$G, 'SW Data'!$A:$A, K$8, 'SW Data'!$E:$E, $C$1, 'SW Data'!$B:$B, $A9), SUMIFS('SW Data'!$J:$J, 'SW Data'!$A:$A, K$8, 'SW Data'!$E:$E, $C$1, 'SW Data'!$B:$B, $A9))),
   IF($C$3="Full Time", SUMIFS('SW Data'!$F:$F, 'SW Data'!$A:$A, K$8, 'SW Data'!$E:$E, $C$1, 'SW Data'!$B:$B, $A9, 'SW Data'!$D:$D, $C$2), IF($C$3="Part Time", SUMIFS('SW Data'!$G:$G, 'SW Data'!$A:$A, K$8, 'SW Data'!$E:$E, $C$1, 'SW Data'!$B:$B, $A9, 'SW Data'!$D:$D, $C$2), SUMIFS('SW Data'!$J:$J, 'SW Data'!$A:$A, K$8, 'SW Data'!$E:$E, $C$1, 'SW Data'!$B:$B, $A9, 'SW Data'!$D:$D, $C$2))))),
 0)</f>
        <v>263</v>
      </c>
      <c r="L9" s="52"/>
    </row>
    <row r="10" spans="1:14" x14ac:dyDescent="0.25">
      <c r="A10" s="53" t="s">
        <v>18</v>
      </c>
      <c r="B10" s="54">
        <f>IF(AND($C$1&lt;&gt;"", $C$2&lt;&gt;"", $C$3&lt;&gt;""),
 IF($C$1="All Fieldwork Services Teams",
  IF($C$2="All Social Workers",
   IF($C$3="Full Time", SUMIFS('SW Data'!$F:$F, 'SW Data'!$A:$A, B$8, 'SW Data'!$B:$B, $A10), IF($C$3="Part Time", SUMIFS('SW Data'!$G:$G, 'SW Data'!$A:$A, B$8, 'SW Data'!$B:$B, $A10),SUMIFS('SW Data'!$J:$J, 'SW Data'!$A:$A, B$8, 'SW Data'!$B:$B, $A10))),
   IF($C$3="Full Time", SUMIFS('SW Data'!$F:$F, 'SW Data'!$A:$A, B$8, 'SW Data'!$B:$B, $A10, 'SW Data'!$D:$D, $C$2), IF($C$3="Part Time", SUMIFS('SW Data'!$G:$G, 'SW Data'!$A:$A, B$8, 'SW Data'!$B:$B, $A10, 'SW Data'!$D:$D, $C$2), SUMIFS('SW Data'!$J:$J, 'SW Data'!$A:$A, B$8, 'SW Data'!$B:$B, $A10, 'SW Data'!$D:$D, $C$2)))),
  IF($C$2="All Social Workers",
   IF($C$3="Full Time", SUMIFS('SW Data'!$F:$F, 'SW Data'!$A:$A, B$8, 'SW Data'!$E:$E, $C$1, 'SW Data'!$B:$B, $A10), IF($C$3="Part Time", SUMIFS('SW Data'!$G:$G, 'SW Data'!$A:$A, B$8, 'SW Data'!$E:$E, $C$1, 'SW Data'!$B:$B, $A10), SUMIFS('SW Data'!$J:$J, 'SW Data'!$A:$A, B$8, 'SW Data'!$E:$E, $C$1, 'SW Data'!$B:$B, $A10))),
   IF($C$3="Full Time", SUMIFS('SW Data'!$F:$F, 'SW Data'!$A:$A, B$8, 'SW Data'!$E:$E, $C$1, 'SW Data'!$B:$B, $A10, 'SW Data'!$D:$D, $C$2), IF($C$3="Part Time", SUMIFS('SW Data'!$G:$G, 'SW Data'!$A:$A, B$8, 'SW Data'!$E:$E, $C$1, 'SW Data'!$B:$B, $A10, 'SW Data'!$D:$D, $C$2), SUMIFS('SW Data'!$J:$J, 'SW Data'!$A:$A, B$8, 'SW Data'!$E:$E, $C$1, 'SW Data'!$B:$B, $A10, 'SW Data'!$D:$D, $C$2))))),
 0)</f>
        <v>243</v>
      </c>
      <c r="C10" s="54">
        <f>IF(AND($C$1&lt;&gt;"", $C$2&lt;&gt;"", $C$3&lt;&gt;""),
 IF($C$1="All Fieldwork Services Teams",
  IF($C$2="All Social Workers",
   IF($C$3="Full Time", SUMIFS('SW Data'!$F:$F, 'SW Data'!$A:$A, C$8, 'SW Data'!$B:$B, $A10), IF($C$3="Part Time", SUMIFS('SW Data'!$G:$G, 'SW Data'!$A:$A, C$8, 'SW Data'!$B:$B, $A10),SUMIFS('SW Data'!$J:$J, 'SW Data'!$A:$A, C$8, 'SW Data'!$B:$B, $A10))),
   IF($C$3="Full Time", SUMIFS('SW Data'!$F:$F, 'SW Data'!$A:$A, C$8, 'SW Data'!$B:$B, $A10, 'SW Data'!$D:$D, $C$2), IF($C$3="Part Time", SUMIFS('SW Data'!$G:$G, 'SW Data'!$A:$A, C$8, 'SW Data'!$B:$B, $A10, 'SW Data'!$D:$D, $C$2), SUMIFS('SW Data'!$J:$J, 'SW Data'!$A:$A, C$8, 'SW Data'!$B:$B, $A10, 'SW Data'!$D:$D, $C$2)))),
  IF($C$2="All Social Workers",
   IF($C$3="Full Time", SUMIFS('SW Data'!$F:$F, 'SW Data'!$A:$A, C$8, 'SW Data'!$E:$E, $C$1, 'SW Data'!$B:$B, $A10), IF($C$3="Part Time", SUMIFS('SW Data'!$G:$G, 'SW Data'!$A:$A, C$8, 'SW Data'!$E:$E, $C$1, 'SW Data'!$B:$B, $A10), SUMIFS('SW Data'!$J:$J, 'SW Data'!$A:$A, C$8, 'SW Data'!$E:$E, $C$1, 'SW Data'!$B:$B, $A10))),
   IF($C$3="Full Time", SUMIFS('SW Data'!$F:$F, 'SW Data'!$A:$A, C$8, 'SW Data'!$E:$E, $C$1, 'SW Data'!$B:$B, $A10, 'SW Data'!$D:$D, $C$2), IF($C$3="Part Time", SUMIFS('SW Data'!$G:$G, 'SW Data'!$A:$A, C$8, 'SW Data'!$E:$E, $C$1, 'SW Data'!$B:$B, $A10, 'SW Data'!$D:$D, $C$2), SUMIFS('SW Data'!$J:$J, 'SW Data'!$A:$A, C$8, 'SW Data'!$E:$E, $C$1, 'SW Data'!$B:$B, $A10, 'SW Data'!$D:$D, $C$2))))),
 0)</f>
        <v>255</v>
      </c>
      <c r="D10" s="54">
        <f>IF(AND($C$1&lt;&gt;"", $C$2&lt;&gt;"", $C$3&lt;&gt;""),
 IF($C$1="All Fieldwork Services Teams",
  IF($C$2="All Social Workers",
   IF($C$3="Full Time", SUMIFS('SW Data'!$F:$F, 'SW Data'!$A:$A, D$8, 'SW Data'!$B:$B, $A10), IF($C$3="Part Time", SUMIFS('SW Data'!$G:$G, 'SW Data'!$A:$A, D$8, 'SW Data'!$B:$B, $A10),SUMIFS('SW Data'!$J:$J, 'SW Data'!$A:$A, D$8, 'SW Data'!$B:$B, $A10))),
   IF($C$3="Full Time", SUMIFS('SW Data'!$F:$F, 'SW Data'!$A:$A, D$8, 'SW Data'!$B:$B, $A10, 'SW Data'!$D:$D, $C$2), IF($C$3="Part Time", SUMIFS('SW Data'!$G:$G, 'SW Data'!$A:$A, D$8, 'SW Data'!$B:$B, $A10, 'SW Data'!$D:$D, $C$2), SUMIFS('SW Data'!$J:$J, 'SW Data'!$A:$A, D$8, 'SW Data'!$B:$B, $A10, 'SW Data'!$D:$D, $C$2)))),
  IF($C$2="All Social Workers",
   IF($C$3="Full Time", SUMIFS('SW Data'!$F:$F, 'SW Data'!$A:$A, D$8, 'SW Data'!$E:$E, $C$1, 'SW Data'!$B:$B, $A10), IF($C$3="Part Time", SUMIFS('SW Data'!$G:$G, 'SW Data'!$A:$A, D$8, 'SW Data'!$E:$E, $C$1, 'SW Data'!$B:$B, $A10), SUMIFS('SW Data'!$J:$J, 'SW Data'!$A:$A, D$8, 'SW Data'!$E:$E, $C$1, 'SW Data'!$B:$B, $A10))),
   IF($C$3="Full Time", SUMIFS('SW Data'!$F:$F, 'SW Data'!$A:$A, D$8, 'SW Data'!$E:$E, $C$1, 'SW Data'!$B:$B, $A10, 'SW Data'!$D:$D, $C$2), IF($C$3="Part Time", SUMIFS('SW Data'!$G:$G, 'SW Data'!$A:$A, D$8, 'SW Data'!$E:$E, $C$1, 'SW Data'!$B:$B, $A10, 'SW Data'!$D:$D, $C$2), SUMIFS('SW Data'!$J:$J, 'SW Data'!$A:$A, D$8, 'SW Data'!$E:$E, $C$1, 'SW Data'!$B:$B, $A10, 'SW Data'!$D:$D, $C$2))))),
 0)</f>
        <v>256</v>
      </c>
      <c r="E10" s="54">
        <f>IF(AND($C$1&lt;&gt;"", $C$2&lt;&gt;"", $C$3&lt;&gt;""),
 IF($C$1="All Fieldwork Services Teams",
  IF($C$2="All Social Workers",
   IF($C$3="Full Time", SUMIFS('SW Data'!$F:$F, 'SW Data'!$A:$A, E$8, 'SW Data'!$B:$B, $A10), IF($C$3="Part Time", SUMIFS('SW Data'!$G:$G, 'SW Data'!$A:$A, E$8, 'SW Data'!$B:$B, $A10),SUMIFS('SW Data'!$J:$J, 'SW Data'!$A:$A, E$8, 'SW Data'!$B:$B, $A10))),
   IF($C$3="Full Time", SUMIFS('SW Data'!$F:$F, 'SW Data'!$A:$A, E$8, 'SW Data'!$B:$B, $A10, 'SW Data'!$D:$D, $C$2), IF($C$3="Part Time", SUMIFS('SW Data'!$G:$G, 'SW Data'!$A:$A, E$8, 'SW Data'!$B:$B, $A10, 'SW Data'!$D:$D, $C$2), SUMIFS('SW Data'!$J:$J, 'SW Data'!$A:$A, E$8, 'SW Data'!$B:$B, $A10, 'SW Data'!$D:$D, $C$2)))),
  IF($C$2="All Social Workers",
   IF($C$3="Full Time", SUMIFS('SW Data'!$F:$F, 'SW Data'!$A:$A, E$8, 'SW Data'!$E:$E, $C$1, 'SW Data'!$B:$B, $A10), IF($C$3="Part Time", SUMIFS('SW Data'!$G:$G, 'SW Data'!$A:$A, E$8, 'SW Data'!$E:$E, $C$1, 'SW Data'!$B:$B, $A10), SUMIFS('SW Data'!$J:$J, 'SW Data'!$A:$A, E$8, 'SW Data'!$E:$E, $C$1, 'SW Data'!$B:$B, $A10))),
   IF($C$3="Full Time", SUMIFS('SW Data'!$F:$F, 'SW Data'!$A:$A, E$8, 'SW Data'!$E:$E, $C$1, 'SW Data'!$B:$B, $A10, 'SW Data'!$D:$D, $C$2), IF($C$3="Part Time", SUMIFS('SW Data'!$G:$G, 'SW Data'!$A:$A, E$8, 'SW Data'!$E:$E, $C$1, 'SW Data'!$B:$B, $A10, 'SW Data'!$D:$D, $C$2), SUMIFS('SW Data'!$J:$J, 'SW Data'!$A:$A, E$8, 'SW Data'!$E:$E, $C$1, 'SW Data'!$B:$B, $A10, 'SW Data'!$D:$D, $C$2))))),
 0)</f>
        <v>242</v>
      </c>
      <c r="F10" s="54">
        <f>IF(AND($C$1&lt;&gt;"", $C$2&lt;&gt;"", $C$3&lt;&gt;""),
 IF($C$1="All Fieldwork Services Teams",
  IF($C$2="All Social Workers",
   IF($C$3="Full Time", SUMIFS('SW Data'!$F:$F, 'SW Data'!$A:$A, F$8, 'SW Data'!$B:$B, $A10), IF($C$3="Part Time", SUMIFS('SW Data'!$G:$G, 'SW Data'!$A:$A, F$8, 'SW Data'!$B:$B, $A10),SUMIFS('SW Data'!$J:$J, 'SW Data'!$A:$A, F$8, 'SW Data'!$B:$B, $A10))),
   IF($C$3="Full Time", SUMIFS('SW Data'!$F:$F, 'SW Data'!$A:$A, F$8, 'SW Data'!$B:$B, $A10, 'SW Data'!$D:$D, $C$2), IF($C$3="Part Time", SUMIFS('SW Data'!$G:$G, 'SW Data'!$A:$A, F$8, 'SW Data'!$B:$B, $A10, 'SW Data'!$D:$D, $C$2), SUMIFS('SW Data'!$J:$J, 'SW Data'!$A:$A, F$8, 'SW Data'!$B:$B, $A10, 'SW Data'!$D:$D, $C$2)))),
  IF($C$2="All Social Workers",
   IF($C$3="Full Time", SUMIFS('SW Data'!$F:$F, 'SW Data'!$A:$A, F$8, 'SW Data'!$E:$E, $C$1, 'SW Data'!$B:$B, $A10), IF($C$3="Part Time", SUMIFS('SW Data'!$G:$G, 'SW Data'!$A:$A, F$8, 'SW Data'!$E:$E, $C$1, 'SW Data'!$B:$B, $A10), SUMIFS('SW Data'!$J:$J, 'SW Data'!$A:$A, F$8, 'SW Data'!$E:$E, $C$1, 'SW Data'!$B:$B, $A10))),
   IF($C$3="Full Time", SUMIFS('SW Data'!$F:$F, 'SW Data'!$A:$A, F$8, 'SW Data'!$E:$E, $C$1, 'SW Data'!$B:$B, $A10, 'SW Data'!$D:$D, $C$2), IF($C$3="Part Time", SUMIFS('SW Data'!$G:$G, 'SW Data'!$A:$A, F$8, 'SW Data'!$E:$E, $C$1, 'SW Data'!$B:$B, $A10, 'SW Data'!$D:$D, $C$2), SUMIFS('SW Data'!$J:$J, 'SW Data'!$A:$A, F$8, 'SW Data'!$E:$E, $C$1, 'SW Data'!$B:$B, $A10, 'SW Data'!$D:$D, $C$2))))),
 0)</f>
        <v>268</v>
      </c>
      <c r="G10" s="54">
        <f>IF(AND($C$1&lt;&gt;"", $C$2&lt;&gt;"", $C$3&lt;&gt;""),
 IF($C$1="All Fieldwork Services Teams",
  IF($C$2="All Social Workers",
   IF($C$3="Full Time", SUMIFS('SW Data'!$F:$F, 'SW Data'!$A:$A, G$8, 'SW Data'!$B:$B, $A10), IF($C$3="Part Time", SUMIFS('SW Data'!$G:$G, 'SW Data'!$A:$A, G$8, 'SW Data'!$B:$B, $A10),SUMIFS('SW Data'!$J:$J, 'SW Data'!$A:$A, G$8, 'SW Data'!$B:$B, $A10))),
   IF($C$3="Full Time", SUMIFS('SW Data'!$F:$F, 'SW Data'!$A:$A, G$8, 'SW Data'!$B:$B, $A10, 'SW Data'!$D:$D, $C$2), IF($C$3="Part Time", SUMIFS('SW Data'!$G:$G, 'SW Data'!$A:$A, G$8, 'SW Data'!$B:$B, $A10, 'SW Data'!$D:$D, $C$2), SUMIFS('SW Data'!$J:$J, 'SW Data'!$A:$A, G$8, 'SW Data'!$B:$B, $A10, 'SW Data'!$D:$D, $C$2)))),
  IF($C$2="All Social Workers",
   IF($C$3="Full Time", SUMIFS('SW Data'!$F:$F, 'SW Data'!$A:$A, G$8, 'SW Data'!$E:$E, $C$1, 'SW Data'!$B:$B, $A10), IF($C$3="Part Time", SUMIFS('SW Data'!$G:$G, 'SW Data'!$A:$A, G$8, 'SW Data'!$E:$E, $C$1, 'SW Data'!$B:$B, $A10), SUMIFS('SW Data'!$J:$J, 'SW Data'!$A:$A, G$8, 'SW Data'!$E:$E, $C$1, 'SW Data'!$B:$B, $A10))),
   IF($C$3="Full Time", SUMIFS('SW Data'!$F:$F, 'SW Data'!$A:$A, G$8, 'SW Data'!$E:$E, $C$1, 'SW Data'!$B:$B, $A10, 'SW Data'!$D:$D, $C$2), IF($C$3="Part Time", SUMIFS('SW Data'!$G:$G, 'SW Data'!$A:$A, G$8, 'SW Data'!$E:$E, $C$1, 'SW Data'!$B:$B, $A10, 'SW Data'!$D:$D, $C$2), SUMIFS('SW Data'!$J:$J, 'SW Data'!$A:$A, G$8, 'SW Data'!$E:$E, $C$1, 'SW Data'!$B:$B, $A10, 'SW Data'!$D:$D, $C$2))))),
 0)</f>
        <v>283</v>
      </c>
      <c r="H10" s="54">
        <f>IF(AND($C$1&lt;&gt;"", $C$2&lt;&gt;"", $C$3&lt;&gt;""),
 IF($C$1="All Fieldwork Services Teams",
  IF($C$2="All Social Workers",
   IF($C$3="Full Time", SUMIFS('SW Data'!$F:$F, 'SW Data'!$A:$A, H$8, 'SW Data'!$B:$B, $A10), IF($C$3="Part Time", SUMIFS('SW Data'!$G:$G, 'SW Data'!$A:$A, H$8, 'SW Data'!$B:$B, $A10),SUMIFS('SW Data'!$J:$J, 'SW Data'!$A:$A, H$8, 'SW Data'!$B:$B, $A10))),
   IF($C$3="Full Time", SUMIFS('SW Data'!$F:$F, 'SW Data'!$A:$A, H$8, 'SW Data'!$B:$B, $A10, 'SW Data'!$D:$D, $C$2), IF($C$3="Part Time", SUMIFS('SW Data'!$G:$G, 'SW Data'!$A:$A, H$8, 'SW Data'!$B:$B, $A10, 'SW Data'!$D:$D, $C$2), SUMIFS('SW Data'!$J:$J, 'SW Data'!$A:$A, H$8, 'SW Data'!$B:$B, $A10, 'SW Data'!$D:$D, $C$2)))),
  IF($C$2="All Social Workers",
   IF($C$3="Full Time", SUMIFS('SW Data'!$F:$F, 'SW Data'!$A:$A, H$8, 'SW Data'!$E:$E, $C$1, 'SW Data'!$B:$B, $A10), IF($C$3="Part Time", SUMIFS('SW Data'!$G:$G, 'SW Data'!$A:$A, H$8, 'SW Data'!$E:$E, $C$1, 'SW Data'!$B:$B, $A10), SUMIFS('SW Data'!$J:$J, 'SW Data'!$A:$A, H$8, 'SW Data'!$E:$E, $C$1, 'SW Data'!$B:$B, $A10))),
   IF($C$3="Full Time", SUMIFS('SW Data'!$F:$F, 'SW Data'!$A:$A, H$8, 'SW Data'!$E:$E, $C$1, 'SW Data'!$B:$B, $A10, 'SW Data'!$D:$D, $C$2), IF($C$3="Part Time", SUMIFS('SW Data'!$G:$G, 'SW Data'!$A:$A, H$8, 'SW Data'!$E:$E, $C$1, 'SW Data'!$B:$B, $A10, 'SW Data'!$D:$D, $C$2), SUMIFS('SW Data'!$J:$J, 'SW Data'!$A:$A, H$8, 'SW Data'!$E:$E, $C$1, 'SW Data'!$B:$B, $A10, 'SW Data'!$D:$D, $C$2))))),
 0)</f>
        <v>288</v>
      </c>
      <c r="I10" s="54">
        <f>IF(AND($C$1&lt;&gt;"", $C$2&lt;&gt;"", $C$3&lt;&gt;""),
 IF($C$1="All Fieldwork Services Teams",
  IF($C$2="All Social Workers",
   IF($C$3="Full Time", SUMIFS('SW Data'!$F:$F, 'SW Data'!$A:$A, I$8, 'SW Data'!$B:$B, $A10), IF($C$3="Part Time", SUMIFS('SW Data'!$G:$G, 'SW Data'!$A:$A, I$8, 'SW Data'!$B:$B, $A10),SUMIFS('SW Data'!$J:$J, 'SW Data'!$A:$A, I$8, 'SW Data'!$B:$B, $A10))),
   IF($C$3="Full Time", SUMIFS('SW Data'!$F:$F, 'SW Data'!$A:$A, I$8, 'SW Data'!$B:$B, $A10, 'SW Data'!$D:$D, $C$2), IF($C$3="Part Time", SUMIFS('SW Data'!$G:$G, 'SW Data'!$A:$A, I$8, 'SW Data'!$B:$B, $A10, 'SW Data'!$D:$D, $C$2), SUMIFS('SW Data'!$J:$J, 'SW Data'!$A:$A, I$8, 'SW Data'!$B:$B, $A10, 'SW Data'!$D:$D, $C$2)))),
  IF($C$2="All Social Workers",
   IF($C$3="Full Time", SUMIFS('SW Data'!$F:$F, 'SW Data'!$A:$A, I$8, 'SW Data'!$E:$E, $C$1, 'SW Data'!$B:$B, $A10), IF($C$3="Part Time", SUMIFS('SW Data'!$G:$G, 'SW Data'!$A:$A, I$8, 'SW Data'!$E:$E, $C$1, 'SW Data'!$B:$B, $A10), SUMIFS('SW Data'!$J:$J, 'SW Data'!$A:$A, I$8, 'SW Data'!$E:$E, $C$1, 'SW Data'!$B:$B, $A10))),
   IF($C$3="Full Time", SUMIFS('SW Data'!$F:$F, 'SW Data'!$A:$A, I$8, 'SW Data'!$E:$E, $C$1, 'SW Data'!$B:$B, $A10, 'SW Data'!$D:$D, $C$2), IF($C$3="Part Time", SUMIFS('SW Data'!$G:$G, 'SW Data'!$A:$A, I$8, 'SW Data'!$E:$E, $C$1, 'SW Data'!$B:$B, $A10, 'SW Data'!$D:$D, $C$2), SUMIFS('SW Data'!$J:$J, 'SW Data'!$A:$A, I$8, 'SW Data'!$E:$E, $C$1, 'SW Data'!$B:$B, $A10, 'SW Data'!$D:$D, $C$2))))),
 0)</f>
        <v>302</v>
      </c>
      <c r="J10" s="54">
        <f>IF(AND($C$1&lt;&gt;"", $C$2&lt;&gt;"", $C$3&lt;&gt;""),
 IF($C$1="All Fieldwork Services Teams",
  IF($C$2="All Social Workers",
   IF($C$3="Full Time", SUMIFS('SW Data'!$F:$F, 'SW Data'!$A:$A, J$8, 'SW Data'!$B:$B, $A10), IF($C$3="Part Time", SUMIFS('SW Data'!$G:$G, 'SW Data'!$A:$A, J$8, 'SW Data'!$B:$B, $A10),SUMIFS('SW Data'!$J:$J, 'SW Data'!$A:$A, J$8, 'SW Data'!$B:$B, $A10))),
   IF($C$3="Full Time", SUMIFS('SW Data'!$F:$F, 'SW Data'!$A:$A, J$8, 'SW Data'!$B:$B, $A10, 'SW Data'!$D:$D, $C$2), IF($C$3="Part Time", SUMIFS('SW Data'!$G:$G, 'SW Data'!$A:$A, J$8, 'SW Data'!$B:$B, $A10, 'SW Data'!$D:$D, $C$2), SUMIFS('SW Data'!$J:$J, 'SW Data'!$A:$A, J$8, 'SW Data'!$B:$B, $A10, 'SW Data'!$D:$D, $C$2)))),
  IF($C$2="All Social Workers",
   IF($C$3="Full Time", SUMIFS('SW Data'!$F:$F, 'SW Data'!$A:$A, J$8, 'SW Data'!$E:$E, $C$1, 'SW Data'!$B:$B, $A10), IF($C$3="Part Time", SUMIFS('SW Data'!$G:$G, 'SW Data'!$A:$A, J$8, 'SW Data'!$E:$E, $C$1, 'SW Data'!$B:$B, $A10), SUMIFS('SW Data'!$J:$J, 'SW Data'!$A:$A, J$8, 'SW Data'!$E:$E, $C$1, 'SW Data'!$B:$B, $A10))),
   IF($C$3="Full Time", SUMIFS('SW Data'!$F:$F, 'SW Data'!$A:$A, J$8, 'SW Data'!$E:$E, $C$1, 'SW Data'!$B:$B, $A10, 'SW Data'!$D:$D, $C$2), IF($C$3="Part Time", SUMIFS('SW Data'!$G:$G, 'SW Data'!$A:$A, J$8, 'SW Data'!$E:$E, $C$1, 'SW Data'!$B:$B, $A10, 'SW Data'!$D:$D, $C$2), SUMIFS('SW Data'!$J:$J, 'SW Data'!$A:$A, J$8, 'SW Data'!$E:$E, $C$1, 'SW Data'!$B:$B, $A10, 'SW Data'!$D:$D, $C$2))))),
 0)</f>
        <v>217</v>
      </c>
      <c r="K10" s="54">
        <f>IF(AND($C$1&lt;&gt;"", $C$2&lt;&gt;"", $C$3&lt;&gt;""),
 IF($C$1="All Fieldwork Services Teams",
  IF($C$2="All Social Workers",
   IF($C$3="Full Time", SUMIFS('SW Data'!$F:$F, 'SW Data'!$A:$A, K$8, 'SW Data'!$B:$B, $A10), IF($C$3="Part Time", SUMIFS('SW Data'!$G:$G, 'SW Data'!$A:$A, K$8, 'SW Data'!$B:$B, $A10),SUMIFS('SW Data'!$J:$J, 'SW Data'!$A:$A, K$8, 'SW Data'!$B:$B, $A10))),
   IF($C$3="Full Time", SUMIFS('SW Data'!$F:$F, 'SW Data'!$A:$A, K$8, 'SW Data'!$B:$B, $A10, 'SW Data'!$D:$D, $C$2), IF($C$3="Part Time", SUMIFS('SW Data'!$G:$G, 'SW Data'!$A:$A, K$8, 'SW Data'!$B:$B, $A10, 'SW Data'!$D:$D, $C$2), SUMIFS('SW Data'!$J:$J, 'SW Data'!$A:$A, K$8, 'SW Data'!$B:$B, $A10, 'SW Data'!$D:$D, $C$2)))),
  IF($C$2="All Social Workers",
   IF($C$3="Full Time", SUMIFS('SW Data'!$F:$F, 'SW Data'!$A:$A, K$8, 'SW Data'!$E:$E, $C$1, 'SW Data'!$B:$B, $A10), IF($C$3="Part Time", SUMIFS('SW Data'!$G:$G, 'SW Data'!$A:$A, K$8, 'SW Data'!$E:$E, $C$1, 'SW Data'!$B:$B, $A10), SUMIFS('SW Data'!$J:$J, 'SW Data'!$A:$A, K$8, 'SW Data'!$E:$E, $C$1, 'SW Data'!$B:$B, $A10))),
   IF($C$3="Full Time", SUMIFS('SW Data'!$F:$F, 'SW Data'!$A:$A, K$8, 'SW Data'!$E:$E, $C$1, 'SW Data'!$B:$B, $A10, 'SW Data'!$D:$D, $C$2), IF($C$3="Part Time", SUMIFS('SW Data'!$G:$G, 'SW Data'!$A:$A, K$8, 'SW Data'!$E:$E, $C$1, 'SW Data'!$B:$B, $A10, 'SW Data'!$D:$D, $C$2), SUMIFS('SW Data'!$J:$J, 'SW Data'!$A:$A, K$8, 'SW Data'!$E:$E, $C$1, 'SW Data'!$B:$B, $A10, 'SW Data'!$D:$D, $C$2))))),
 0)</f>
        <v>210</v>
      </c>
      <c r="L10" s="55"/>
    </row>
    <row r="11" spans="1:14" x14ac:dyDescent="0.25">
      <c r="A11" s="53" t="s">
        <v>19</v>
      </c>
      <c r="B11" s="54">
        <f>IF(AND($C$1&lt;&gt;"", $C$2&lt;&gt;"", $C$3&lt;&gt;""),
 IF($C$1="All Fieldwork Services Teams",
  IF($C$2="All Social Workers",
   IF($C$3="Full Time", SUMIFS('SW Data'!$F:$F, 'SW Data'!$A:$A, B$8, 'SW Data'!$B:$B, $A11), IF($C$3="Part Time", SUMIFS('SW Data'!$G:$G, 'SW Data'!$A:$A, B$8, 'SW Data'!$B:$B, $A11),SUMIFS('SW Data'!$J:$J, 'SW Data'!$A:$A, B$8, 'SW Data'!$B:$B, $A11))),
   IF($C$3="Full Time", SUMIFS('SW Data'!$F:$F, 'SW Data'!$A:$A, B$8, 'SW Data'!$B:$B, $A11, 'SW Data'!$D:$D, $C$2), IF($C$3="Part Time", SUMIFS('SW Data'!$G:$G, 'SW Data'!$A:$A, B$8, 'SW Data'!$B:$B, $A11, 'SW Data'!$D:$D, $C$2), SUMIFS('SW Data'!$J:$J, 'SW Data'!$A:$A, B$8, 'SW Data'!$B:$B, $A11, 'SW Data'!$D:$D, $C$2)))),
  IF($C$2="All Social Workers",
   IF($C$3="Full Time", SUMIFS('SW Data'!$F:$F, 'SW Data'!$A:$A, B$8, 'SW Data'!$E:$E, $C$1, 'SW Data'!$B:$B, $A11), IF($C$3="Part Time", SUMIFS('SW Data'!$G:$G, 'SW Data'!$A:$A, B$8, 'SW Data'!$E:$E, $C$1, 'SW Data'!$B:$B, $A11), SUMIFS('SW Data'!$J:$J, 'SW Data'!$A:$A, B$8, 'SW Data'!$E:$E, $C$1, 'SW Data'!$B:$B, $A11))),
   IF($C$3="Full Time", SUMIFS('SW Data'!$F:$F, 'SW Data'!$A:$A, B$8, 'SW Data'!$E:$E, $C$1, 'SW Data'!$B:$B, $A11, 'SW Data'!$D:$D, $C$2), IF($C$3="Part Time", SUMIFS('SW Data'!$G:$G, 'SW Data'!$A:$A, B$8, 'SW Data'!$E:$E, $C$1, 'SW Data'!$B:$B, $A11, 'SW Data'!$D:$D, $C$2), SUMIFS('SW Data'!$J:$J, 'SW Data'!$A:$A, B$8, 'SW Data'!$E:$E, $C$1, 'SW Data'!$B:$B, $A11, 'SW Data'!$D:$D, $C$2))))),
 0)</f>
        <v>73</v>
      </c>
      <c r="C11" s="54">
        <f>IF(AND($C$1&lt;&gt;"", $C$2&lt;&gt;"", $C$3&lt;&gt;""),
 IF($C$1="All Fieldwork Services Teams",
  IF($C$2="All Social Workers",
   IF($C$3="Full Time", SUMIFS('SW Data'!$F:$F, 'SW Data'!$A:$A, C$8, 'SW Data'!$B:$B, $A11), IF($C$3="Part Time", SUMIFS('SW Data'!$G:$G, 'SW Data'!$A:$A, C$8, 'SW Data'!$B:$B, $A11),SUMIFS('SW Data'!$J:$J, 'SW Data'!$A:$A, C$8, 'SW Data'!$B:$B, $A11))),
   IF($C$3="Full Time", SUMIFS('SW Data'!$F:$F, 'SW Data'!$A:$A, C$8, 'SW Data'!$B:$B, $A11, 'SW Data'!$D:$D, $C$2), IF($C$3="Part Time", SUMIFS('SW Data'!$G:$G, 'SW Data'!$A:$A, C$8, 'SW Data'!$B:$B, $A11, 'SW Data'!$D:$D, $C$2), SUMIFS('SW Data'!$J:$J, 'SW Data'!$A:$A, C$8, 'SW Data'!$B:$B, $A11, 'SW Data'!$D:$D, $C$2)))),
  IF($C$2="All Social Workers",
   IF($C$3="Full Time", SUMIFS('SW Data'!$F:$F, 'SW Data'!$A:$A, C$8, 'SW Data'!$E:$E, $C$1, 'SW Data'!$B:$B, $A11), IF($C$3="Part Time", SUMIFS('SW Data'!$G:$G, 'SW Data'!$A:$A, C$8, 'SW Data'!$E:$E, $C$1, 'SW Data'!$B:$B, $A11), SUMIFS('SW Data'!$J:$J, 'SW Data'!$A:$A, C$8, 'SW Data'!$E:$E, $C$1, 'SW Data'!$B:$B, $A11))),
   IF($C$3="Full Time", SUMIFS('SW Data'!$F:$F, 'SW Data'!$A:$A, C$8, 'SW Data'!$E:$E, $C$1, 'SW Data'!$B:$B, $A11, 'SW Data'!$D:$D, $C$2), IF($C$3="Part Time", SUMIFS('SW Data'!$G:$G, 'SW Data'!$A:$A, C$8, 'SW Data'!$E:$E, $C$1, 'SW Data'!$B:$B, $A11, 'SW Data'!$D:$D, $C$2), SUMIFS('SW Data'!$J:$J, 'SW Data'!$A:$A, C$8, 'SW Data'!$E:$E, $C$1, 'SW Data'!$B:$B, $A11, 'SW Data'!$D:$D, $C$2))))),
 0)</f>
        <v>84</v>
      </c>
      <c r="D11" s="54">
        <f>IF(AND($C$1&lt;&gt;"", $C$2&lt;&gt;"", $C$3&lt;&gt;""),
 IF($C$1="All Fieldwork Services Teams",
  IF($C$2="All Social Workers",
   IF($C$3="Full Time", SUMIFS('SW Data'!$F:$F, 'SW Data'!$A:$A, D$8, 'SW Data'!$B:$B, $A11), IF($C$3="Part Time", SUMIFS('SW Data'!$G:$G, 'SW Data'!$A:$A, D$8, 'SW Data'!$B:$B, $A11),SUMIFS('SW Data'!$J:$J, 'SW Data'!$A:$A, D$8, 'SW Data'!$B:$B, $A11))),
   IF($C$3="Full Time", SUMIFS('SW Data'!$F:$F, 'SW Data'!$A:$A, D$8, 'SW Data'!$B:$B, $A11, 'SW Data'!$D:$D, $C$2), IF($C$3="Part Time", SUMIFS('SW Data'!$G:$G, 'SW Data'!$A:$A, D$8, 'SW Data'!$B:$B, $A11, 'SW Data'!$D:$D, $C$2), SUMIFS('SW Data'!$J:$J, 'SW Data'!$A:$A, D$8, 'SW Data'!$B:$B, $A11, 'SW Data'!$D:$D, $C$2)))),
  IF($C$2="All Social Workers",
   IF($C$3="Full Time", SUMIFS('SW Data'!$F:$F, 'SW Data'!$A:$A, D$8, 'SW Data'!$E:$E, $C$1, 'SW Data'!$B:$B, $A11), IF($C$3="Part Time", SUMIFS('SW Data'!$G:$G, 'SW Data'!$A:$A, D$8, 'SW Data'!$E:$E, $C$1, 'SW Data'!$B:$B, $A11), SUMIFS('SW Data'!$J:$J, 'SW Data'!$A:$A, D$8, 'SW Data'!$E:$E, $C$1, 'SW Data'!$B:$B, $A11))),
   IF($C$3="Full Time", SUMIFS('SW Data'!$F:$F, 'SW Data'!$A:$A, D$8, 'SW Data'!$E:$E, $C$1, 'SW Data'!$B:$B, $A11, 'SW Data'!$D:$D, $C$2), IF($C$3="Part Time", SUMIFS('SW Data'!$G:$G, 'SW Data'!$A:$A, D$8, 'SW Data'!$E:$E, $C$1, 'SW Data'!$B:$B, $A11, 'SW Data'!$D:$D, $C$2), SUMIFS('SW Data'!$J:$J, 'SW Data'!$A:$A, D$8, 'SW Data'!$E:$E, $C$1, 'SW Data'!$B:$B, $A11, 'SW Data'!$D:$D, $C$2))))),
 0)</f>
        <v>77</v>
      </c>
      <c r="E11" s="54">
        <f>IF(AND($C$1&lt;&gt;"", $C$2&lt;&gt;"", $C$3&lt;&gt;""),
 IF($C$1="All Fieldwork Services Teams",
  IF($C$2="All Social Workers",
   IF($C$3="Full Time", SUMIFS('SW Data'!$F:$F, 'SW Data'!$A:$A, E$8, 'SW Data'!$B:$B, $A11), IF($C$3="Part Time", SUMIFS('SW Data'!$G:$G, 'SW Data'!$A:$A, E$8, 'SW Data'!$B:$B, $A11),SUMIFS('SW Data'!$J:$J, 'SW Data'!$A:$A, E$8, 'SW Data'!$B:$B, $A11))),
   IF($C$3="Full Time", SUMIFS('SW Data'!$F:$F, 'SW Data'!$A:$A, E$8, 'SW Data'!$B:$B, $A11, 'SW Data'!$D:$D, $C$2), IF($C$3="Part Time", SUMIFS('SW Data'!$G:$G, 'SW Data'!$A:$A, E$8, 'SW Data'!$B:$B, $A11, 'SW Data'!$D:$D, $C$2), SUMIFS('SW Data'!$J:$J, 'SW Data'!$A:$A, E$8, 'SW Data'!$B:$B, $A11, 'SW Data'!$D:$D, $C$2)))),
  IF($C$2="All Social Workers",
   IF($C$3="Full Time", SUMIFS('SW Data'!$F:$F, 'SW Data'!$A:$A, E$8, 'SW Data'!$E:$E, $C$1, 'SW Data'!$B:$B, $A11), IF($C$3="Part Time", SUMIFS('SW Data'!$G:$G, 'SW Data'!$A:$A, E$8, 'SW Data'!$E:$E, $C$1, 'SW Data'!$B:$B, $A11), SUMIFS('SW Data'!$J:$J, 'SW Data'!$A:$A, E$8, 'SW Data'!$E:$E, $C$1, 'SW Data'!$B:$B, $A11))),
   IF($C$3="Full Time", SUMIFS('SW Data'!$F:$F, 'SW Data'!$A:$A, E$8, 'SW Data'!$E:$E, $C$1, 'SW Data'!$B:$B, $A11, 'SW Data'!$D:$D, $C$2), IF($C$3="Part Time", SUMIFS('SW Data'!$G:$G, 'SW Data'!$A:$A, E$8, 'SW Data'!$E:$E, $C$1, 'SW Data'!$B:$B, $A11, 'SW Data'!$D:$D, $C$2), SUMIFS('SW Data'!$J:$J, 'SW Data'!$A:$A, E$8, 'SW Data'!$E:$E, $C$1, 'SW Data'!$B:$B, $A11, 'SW Data'!$D:$D, $C$2))))),
 0)</f>
        <v>81</v>
      </c>
      <c r="F11" s="54">
        <f>IF(AND($C$1&lt;&gt;"", $C$2&lt;&gt;"", $C$3&lt;&gt;""),
 IF($C$1="All Fieldwork Services Teams",
  IF($C$2="All Social Workers",
   IF($C$3="Full Time", SUMIFS('SW Data'!$F:$F, 'SW Data'!$A:$A, F$8, 'SW Data'!$B:$B, $A11), IF($C$3="Part Time", SUMIFS('SW Data'!$G:$G, 'SW Data'!$A:$A, F$8, 'SW Data'!$B:$B, $A11),SUMIFS('SW Data'!$J:$J, 'SW Data'!$A:$A, F$8, 'SW Data'!$B:$B, $A11))),
   IF($C$3="Full Time", SUMIFS('SW Data'!$F:$F, 'SW Data'!$A:$A, F$8, 'SW Data'!$B:$B, $A11, 'SW Data'!$D:$D, $C$2), IF($C$3="Part Time", SUMIFS('SW Data'!$G:$G, 'SW Data'!$A:$A, F$8, 'SW Data'!$B:$B, $A11, 'SW Data'!$D:$D, $C$2), SUMIFS('SW Data'!$J:$J, 'SW Data'!$A:$A, F$8, 'SW Data'!$B:$B, $A11, 'SW Data'!$D:$D, $C$2)))),
  IF($C$2="All Social Workers",
   IF($C$3="Full Time", SUMIFS('SW Data'!$F:$F, 'SW Data'!$A:$A, F$8, 'SW Data'!$E:$E, $C$1, 'SW Data'!$B:$B, $A11), IF($C$3="Part Time", SUMIFS('SW Data'!$G:$G, 'SW Data'!$A:$A, F$8, 'SW Data'!$E:$E, $C$1, 'SW Data'!$B:$B, $A11), SUMIFS('SW Data'!$J:$J, 'SW Data'!$A:$A, F$8, 'SW Data'!$E:$E, $C$1, 'SW Data'!$B:$B, $A11))),
   IF($C$3="Full Time", SUMIFS('SW Data'!$F:$F, 'SW Data'!$A:$A, F$8, 'SW Data'!$E:$E, $C$1, 'SW Data'!$B:$B, $A11, 'SW Data'!$D:$D, $C$2), IF($C$3="Part Time", SUMIFS('SW Data'!$G:$G, 'SW Data'!$A:$A, F$8, 'SW Data'!$E:$E, $C$1, 'SW Data'!$B:$B, $A11, 'SW Data'!$D:$D, $C$2), SUMIFS('SW Data'!$J:$J, 'SW Data'!$A:$A, F$8, 'SW Data'!$E:$E, $C$1, 'SW Data'!$B:$B, $A11, 'SW Data'!$D:$D, $C$2))))),
 0)</f>
        <v>70</v>
      </c>
      <c r="G11" s="54">
        <f>IF(AND($C$1&lt;&gt;"", $C$2&lt;&gt;"", $C$3&lt;&gt;""),
 IF($C$1="All Fieldwork Services Teams",
  IF($C$2="All Social Workers",
   IF($C$3="Full Time", SUMIFS('SW Data'!$F:$F, 'SW Data'!$A:$A, G$8, 'SW Data'!$B:$B, $A11), IF($C$3="Part Time", SUMIFS('SW Data'!$G:$G, 'SW Data'!$A:$A, G$8, 'SW Data'!$B:$B, $A11),SUMIFS('SW Data'!$J:$J, 'SW Data'!$A:$A, G$8, 'SW Data'!$B:$B, $A11))),
   IF($C$3="Full Time", SUMIFS('SW Data'!$F:$F, 'SW Data'!$A:$A, G$8, 'SW Data'!$B:$B, $A11, 'SW Data'!$D:$D, $C$2), IF($C$3="Part Time", SUMIFS('SW Data'!$G:$G, 'SW Data'!$A:$A, G$8, 'SW Data'!$B:$B, $A11, 'SW Data'!$D:$D, $C$2), SUMIFS('SW Data'!$J:$J, 'SW Data'!$A:$A, G$8, 'SW Data'!$B:$B, $A11, 'SW Data'!$D:$D, $C$2)))),
  IF($C$2="All Social Workers",
   IF($C$3="Full Time", SUMIFS('SW Data'!$F:$F, 'SW Data'!$A:$A, G$8, 'SW Data'!$E:$E, $C$1, 'SW Data'!$B:$B, $A11), IF($C$3="Part Time", SUMIFS('SW Data'!$G:$G, 'SW Data'!$A:$A, G$8, 'SW Data'!$E:$E, $C$1, 'SW Data'!$B:$B, $A11), SUMIFS('SW Data'!$J:$J, 'SW Data'!$A:$A, G$8, 'SW Data'!$E:$E, $C$1, 'SW Data'!$B:$B, $A11))),
   IF($C$3="Full Time", SUMIFS('SW Data'!$F:$F, 'SW Data'!$A:$A, G$8, 'SW Data'!$E:$E, $C$1, 'SW Data'!$B:$B, $A11, 'SW Data'!$D:$D, $C$2), IF($C$3="Part Time", SUMIFS('SW Data'!$G:$G, 'SW Data'!$A:$A, G$8, 'SW Data'!$E:$E, $C$1, 'SW Data'!$B:$B, $A11, 'SW Data'!$D:$D, $C$2), SUMIFS('SW Data'!$J:$J, 'SW Data'!$A:$A, G$8, 'SW Data'!$E:$E, $C$1, 'SW Data'!$B:$B, $A11, 'SW Data'!$D:$D, $C$2))))),
 0)</f>
        <v>69</v>
      </c>
      <c r="H11" s="54">
        <f>IF(AND($C$1&lt;&gt;"", $C$2&lt;&gt;"", $C$3&lt;&gt;""),
 IF($C$1="All Fieldwork Services Teams",
  IF($C$2="All Social Workers",
   IF($C$3="Full Time", SUMIFS('SW Data'!$F:$F, 'SW Data'!$A:$A, H$8, 'SW Data'!$B:$B, $A11), IF($C$3="Part Time", SUMIFS('SW Data'!$G:$G, 'SW Data'!$A:$A, H$8, 'SW Data'!$B:$B, $A11),SUMIFS('SW Data'!$J:$J, 'SW Data'!$A:$A, H$8, 'SW Data'!$B:$B, $A11))),
   IF($C$3="Full Time", SUMIFS('SW Data'!$F:$F, 'SW Data'!$A:$A, H$8, 'SW Data'!$B:$B, $A11, 'SW Data'!$D:$D, $C$2), IF($C$3="Part Time", SUMIFS('SW Data'!$G:$G, 'SW Data'!$A:$A, H$8, 'SW Data'!$B:$B, $A11, 'SW Data'!$D:$D, $C$2), SUMIFS('SW Data'!$J:$J, 'SW Data'!$A:$A, H$8, 'SW Data'!$B:$B, $A11, 'SW Data'!$D:$D, $C$2)))),
  IF($C$2="All Social Workers",
   IF($C$3="Full Time", SUMIFS('SW Data'!$F:$F, 'SW Data'!$A:$A, H$8, 'SW Data'!$E:$E, $C$1, 'SW Data'!$B:$B, $A11), IF($C$3="Part Time", SUMIFS('SW Data'!$G:$G, 'SW Data'!$A:$A, H$8, 'SW Data'!$E:$E, $C$1, 'SW Data'!$B:$B, $A11), SUMIFS('SW Data'!$J:$J, 'SW Data'!$A:$A, H$8, 'SW Data'!$E:$E, $C$1, 'SW Data'!$B:$B, $A11))),
   IF($C$3="Full Time", SUMIFS('SW Data'!$F:$F, 'SW Data'!$A:$A, H$8, 'SW Data'!$E:$E, $C$1, 'SW Data'!$B:$B, $A11, 'SW Data'!$D:$D, $C$2), IF($C$3="Part Time", SUMIFS('SW Data'!$G:$G, 'SW Data'!$A:$A, H$8, 'SW Data'!$E:$E, $C$1, 'SW Data'!$B:$B, $A11, 'SW Data'!$D:$D, $C$2), SUMIFS('SW Data'!$J:$J, 'SW Data'!$A:$A, H$8, 'SW Data'!$E:$E, $C$1, 'SW Data'!$B:$B, $A11, 'SW Data'!$D:$D, $C$2))))),
 0)</f>
        <v>74</v>
      </c>
      <c r="I11" s="54">
        <f>IF(AND($C$1&lt;&gt;"", $C$2&lt;&gt;"", $C$3&lt;&gt;""),
 IF($C$1="All Fieldwork Services Teams",
  IF($C$2="All Social Workers",
   IF($C$3="Full Time", SUMIFS('SW Data'!$F:$F, 'SW Data'!$A:$A, I$8, 'SW Data'!$B:$B, $A11), IF($C$3="Part Time", SUMIFS('SW Data'!$G:$G, 'SW Data'!$A:$A, I$8, 'SW Data'!$B:$B, $A11),SUMIFS('SW Data'!$J:$J, 'SW Data'!$A:$A, I$8, 'SW Data'!$B:$B, $A11))),
   IF($C$3="Full Time", SUMIFS('SW Data'!$F:$F, 'SW Data'!$A:$A, I$8, 'SW Data'!$B:$B, $A11, 'SW Data'!$D:$D, $C$2), IF($C$3="Part Time", SUMIFS('SW Data'!$G:$G, 'SW Data'!$A:$A, I$8, 'SW Data'!$B:$B, $A11, 'SW Data'!$D:$D, $C$2), SUMIFS('SW Data'!$J:$J, 'SW Data'!$A:$A, I$8, 'SW Data'!$B:$B, $A11, 'SW Data'!$D:$D, $C$2)))),
  IF($C$2="All Social Workers",
   IF($C$3="Full Time", SUMIFS('SW Data'!$F:$F, 'SW Data'!$A:$A, I$8, 'SW Data'!$E:$E, $C$1, 'SW Data'!$B:$B, $A11), IF($C$3="Part Time", SUMIFS('SW Data'!$G:$G, 'SW Data'!$A:$A, I$8, 'SW Data'!$E:$E, $C$1, 'SW Data'!$B:$B, $A11), SUMIFS('SW Data'!$J:$J, 'SW Data'!$A:$A, I$8, 'SW Data'!$E:$E, $C$1, 'SW Data'!$B:$B, $A11))),
   IF($C$3="Full Time", SUMIFS('SW Data'!$F:$F, 'SW Data'!$A:$A, I$8, 'SW Data'!$E:$E, $C$1, 'SW Data'!$B:$B, $A11, 'SW Data'!$D:$D, $C$2), IF($C$3="Part Time", SUMIFS('SW Data'!$G:$G, 'SW Data'!$A:$A, I$8, 'SW Data'!$E:$E, $C$1, 'SW Data'!$B:$B, $A11, 'SW Data'!$D:$D, $C$2), SUMIFS('SW Data'!$J:$J, 'SW Data'!$A:$A, I$8, 'SW Data'!$E:$E, $C$1, 'SW Data'!$B:$B, $A11, 'SW Data'!$D:$D, $C$2))))),
 0)</f>
        <v>71</v>
      </c>
      <c r="J11" s="54">
        <f>IF(AND($C$1&lt;&gt;"", $C$2&lt;&gt;"", $C$3&lt;&gt;""),
 IF($C$1="All Fieldwork Services Teams",
  IF($C$2="All Social Workers",
   IF($C$3="Full Time", SUMIFS('SW Data'!$F:$F, 'SW Data'!$A:$A, J$8, 'SW Data'!$B:$B, $A11), IF($C$3="Part Time", SUMIFS('SW Data'!$G:$G, 'SW Data'!$A:$A, J$8, 'SW Data'!$B:$B, $A11),SUMIFS('SW Data'!$J:$J, 'SW Data'!$A:$A, J$8, 'SW Data'!$B:$B, $A11))),
   IF($C$3="Full Time", SUMIFS('SW Data'!$F:$F, 'SW Data'!$A:$A, J$8, 'SW Data'!$B:$B, $A11, 'SW Data'!$D:$D, $C$2), IF($C$3="Part Time", SUMIFS('SW Data'!$G:$G, 'SW Data'!$A:$A, J$8, 'SW Data'!$B:$B, $A11, 'SW Data'!$D:$D, $C$2), SUMIFS('SW Data'!$J:$J, 'SW Data'!$A:$A, J$8, 'SW Data'!$B:$B, $A11, 'SW Data'!$D:$D, $C$2)))),
  IF($C$2="All Social Workers",
   IF($C$3="Full Time", SUMIFS('SW Data'!$F:$F, 'SW Data'!$A:$A, J$8, 'SW Data'!$E:$E, $C$1, 'SW Data'!$B:$B, $A11), IF($C$3="Part Time", SUMIFS('SW Data'!$G:$G, 'SW Data'!$A:$A, J$8, 'SW Data'!$E:$E, $C$1, 'SW Data'!$B:$B, $A11), SUMIFS('SW Data'!$J:$J, 'SW Data'!$A:$A, J$8, 'SW Data'!$E:$E, $C$1, 'SW Data'!$B:$B, $A11))),
   IF($C$3="Full Time", SUMIFS('SW Data'!$F:$F, 'SW Data'!$A:$A, J$8, 'SW Data'!$E:$E, $C$1, 'SW Data'!$B:$B, $A11, 'SW Data'!$D:$D, $C$2), IF($C$3="Part Time", SUMIFS('SW Data'!$G:$G, 'SW Data'!$A:$A, J$8, 'SW Data'!$E:$E, $C$1, 'SW Data'!$B:$B, $A11, 'SW Data'!$D:$D, $C$2), SUMIFS('SW Data'!$J:$J, 'SW Data'!$A:$A, J$8, 'SW Data'!$E:$E, $C$1, 'SW Data'!$B:$B, $A11, 'SW Data'!$D:$D, $C$2))))),
 0)</f>
        <v>79</v>
      </c>
      <c r="K11" s="54">
        <f>IF(AND($C$1&lt;&gt;"", $C$2&lt;&gt;"", $C$3&lt;&gt;""),
 IF($C$1="All Fieldwork Services Teams",
  IF($C$2="All Social Workers",
   IF($C$3="Full Time", SUMIFS('SW Data'!$F:$F, 'SW Data'!$A:$A, K$8, 'SW Data'!$B:$B, $A11), IF($C$3="Part Time", SUMIFS('SW Data'!$G:$G, 'SW Data'!$A:$A, K$8, 'SW Data'!$B:$B, $A11),SUMIFS('SW Data'!$J:$J, 'SW Data'!$A:$A, K$8, 'SW Data'!$B:$B, $A11))),
   IF($C$3="Full Time", SUMIFS('SW Data'!$F:$F, 'SW Data'!$A:$A, K$8, 'SW Data'!$B:$B, $A11, 'SW Data'!$D:$D, $C$2), IF($C$3="Part Time", SUMIFS('SW Data'!$G:$G, 'SW Data'!$A:$A, K$8, 'SW Data'!$B:$B, $A11, 'SW Data'!$D:$D, $C$2), SUMIFS('SW Data'!$J:$J, 'SW Data'!$A:$A, K$8, 'SW Data'!$B:$B, $A11, 'SW Data'!$D:$D, $C$2)))),
  IF($C$2="All Social Workers",
   IF($C$3="Full Time", SUMIFS('SW Data'!$F:$F, 'SW Data'!$A:$A, K$8, 'SW Data'!$E:$E, $C$1, 'SW Data'!$B:$B, $A11), IF($C$3="Part Time", SUMIFS('SW Data'!$G:$G, 'SW Data'!$A:$A, K$8, 'SW Data'!$E:$E, $C$1, 'SW Data'!$B:$B, $A11), SUMIFS('SW Data'!$J:$J, 'SW Data'!$A:$A, K$8, 'SW Data'!$E:$E, $C$1, 'SW Data'!$B:$B, $A11))),
   IF($C$3="Full Time", SUMIFS('SW Data'!$F:$F, 'SW Data'!$A:$A, K$8, 'SW Data'!$E:$E, $C$1, 'SW Data'!$B:$B, $A11, 'SW Data'!$D:$D, $C$2), IF($C$3="Part Time", SUMIFS('SW Data'!$G:$G, 'SW Data'!$A:$A, K$8, 'SW Data'!$E:$E, $C$1, 'SW Data'!$B:$B, $A11, 'SW Data'!$D:$D, $C$2), SUMIFS('SW Data'!$J:$J, 'SW Data'!$A:$A, K$8, 'SW Data'!$E:$E, $C$1, 'SW Data'!$B:$B, $A11, 'SW Data'!$D:$D, $C$2))))),
 0)</f>
        <v>87</v>
      </c>
      <c r="L11" s="55"/>
    </row>
    <row r="12" spans="1:14" x14ac:dyDescent="0.25">
      <c r="A12" s="53" t="s">
        <v>20</v>
      </c>
      <c r="B12" s="54">
        <f>IF(AND($C$1&lt;&gt;"", $C$2&lt;&gt;"", $C$3&lt;&gt;""),
 IF($C$1="All Fieldwork Services Teams",
  IF($C$2="All Social Workers",
   IF($C$3="Full Time", SUMIFS('SW Data'!$F:$F, 'SW Data'!$A:$A, B$8, 'SW Data'!$B:$B, $A12), IF($C$3="Part Time", SUMIFS('SW Data'!$G:$G, 'SW Data'!$A:$A, B$8, 'SW Data'!$B:$B, $A12),SUMIFS('SW Data'!$J:$J, 'SW Data'!$A:$A, B$8, 'SW Data'!$B:$B, $A12))),
   IF($C$3="Full Time", SUMIFS('SW Data'!$F:$F, 'SW Data'!$A:$A, B$8, 'SW Data'!$B:$B, $A12, 'SW Data'!$D:$D, $C$2), IF($C$3="Part Time", SUMIFS('SW Data'!$G:$G, 'SW Data'!$A:$A, B$8, 'SW Data'!$B:$B, $A12, 'SW Data'!$D:$D, $C$2), SUMIFS('SW Data'!$J:$J, 'SW Data'!$A:$A, B$8, 'SW Data'!$B:$B, $A12, 'SW Data'!$D:$D, $C$2)))),
  IF($C$2="All Social Workers",
   IF($C$3="Full Time", SUMIFS('SW Data'!$F:$F, 'SW Data'!$A:$A, B$8, 'SW Data'!$E:$E, $C$1, 'SW Data'!$B:$B, $A12), IF($C$3="Part Time", SUMIFS('SW Data'!$G:$G, 'SW Data'!$A:$A, B$8, 'SW Data'!$E:$E, $C$1, 'SW Data'!$B:$B, $A12), SUMIFS('SW Data'!$J:$J, 'SW Data'!$A:$A, B$8, 'SW Data'!$E:$E, $C$1, 'SW Data'!$B:$B, $A12))),
   IF($C$3="Full Time", SUMIFS('SW Data'!$F:$F, 'SW Data'!$A:$A, B$8, 'SW Data'!$E:$E, $C$1, 'SW Data'!$B:$B, $A12, 'SW Data'!$D:$D, $C$2), IF($C$3="Part Time", SUMIFS('SW Data'!$G:$G, 'SW Data'!$A:$A, B$8, 'SW Data'!$E:$E, $C$1, 'SW Data'!$B:$B, $A12, 'SW Data'!$D:$D, $C$2), SUMIFS('SW Data'!$J:$J, 'SW Data'!$A:$A, B$8, 'SW Data'!$E:$E, $C$1, 'SW Data'!$B:$B, $A12, 'SW Data'!$D:$D, $C$2))))),
 0)</f>
        <v>80</v>
      </c>
      <c r="C12" s="54">
        <f>IF(AND($C$1&lt;&gt;"", $C$2&lt;&gt;"", $C$3&lt;&gt;""),
 IF($C$1="All Fieldwork Services Teams",
  IF($C$2="All Social Workers",
   IF($C$3="Full Time", SUMIFS('SW Data'!$F:$F, 'SW Data'!$A:$A, C$8, 'SW Data'!$B:$B, $A12), IF($C$3="Part Time", SUMIFS('SW Data'!$G:$G, 'SW Data'!$A:$A, C$8, 'SW Data'!$B:$B, $A12),SUMIFS('SW Data'!$J:$J, 'SW Data'!$A:$A, C$8, 'SW Data'!$B:$B, $A12))),
   IF($C$3="Full Time", SUMIFS('SW Data'!$F:$F, 'SW Data'!$A:$A, C$8, 'SW Data'!$B:$B, $A12, 'SW Data'!$D:$D, $C$2), IF($C$3="Part Time", SUMIFS('SW Data'!$G:$G, 'SW Data'!$A:$A, C$8, 'SW Data'!$B:$B, $A12, 'SW Data'!$D:$D, $C$2), SUMIFS('SW Data'!$J:$J, 'SW Data'!$A:$A, C$8, 'SW Data'!$B:$B, $A12, 'SW Data'!$D:$D, $C$2)))),
  IF($C$2="All Social Workers",
   IF($C$3="Full Time", SUMIFS('SW Data'!$F:$F, 'SW Data'!$A:$A, C$8, 'SW Data'!$E:$E, $C$1, 'SW Data'!$B:$B, $A12), IF($C$3="Part Time", SUMIFS('SW Data'!$G:$G, 'SW Data'!$A:$A, C$8, 'SW Data'!$E:$E, $C$1, 'SW Data'!$B:$B, $A12), SUMIFS('SW Data'!$J:$J, 'SW Data'!$A:$A, C$8, 'SW Data'!$E:$E, $C$1, 'SW Data'!$B:$B, $A12))),
   IF($C$3="Full Time", SUMIFS('SW Data'!$F:$F, 'SW Data'!$A:$A, C$8, 'SW Data'!$E:$E, $C$1, 'SW Data'!$B:$B, $A12, 'SW Data'!$D:$D, $C$2), IF($C$3="Part Time", SUMIFS('SW Data'!$G:$G, 'SW Data'!$A:$A, C$8, 'SW Data'!$E:$E, $C$1, 'SW Data'!$B:$B, $A12, 'SW Data'!$D:$D, $C$2), SUMIFS('SW Data'!$J:$J, 'SW Data'!$A:$A, C$8, 'SW Data'!$E:$E, $C$1, 'SW Data'!$B:$B, $A12, 'SW Data'!$D:$D, $C$2))))),
 0)</f>
        <v>82</v>
      </c>
      <c r="D12" s="54">
        <f>IF(AND($C$1&lt;&gt;"", $C$2&lt;&gt;"", $C$3&lt;&gt;""),
 IF($C$1="All Fieldwork Services Teams",
  IF($C$2="All Social Workers",
   IF($C$3="Full Time", SUMIFS('SW Data'!$F:$F, 'SW Data'!$A:$A, D$8, 'SW Data'!$B:$B, $A12), IF($C$3="Part Time", SUMIFS('SW Data'!$G:$G, 'SW Data'!$A:$A, D$8, 'SW Data'!$B:$B, $A12),SUMIFS('SW Data'!$J:$J, 'SW Data'!$A:$A, D$8, 'SW Data'!$B:$B, $A12))),
   IF($C$3="Full Time", SUMIFS('SW Data'!$F:$F, 'SW Data'!$A:$A, D$8, 'SW Data'!$B:$B, $A12, 'SW Data'!$D:$D, $C$2), IF($C$3="Part Time", SUMIFS('SW Data'!$G:$G, 'SW Data'!$A:$A, D$8, 'SW Data'!$B:$B, $A12, 'SW Data'!$D:$D, $C$2), SUMIFS('SW Data'!$J:$J, 'SW Data'!$A:$A, D$8, 'SW Data'!$B:$B, $A12, 'SW Data'!$D:$D, $C$2)))),
  IF($C$2="All Social Workers",
   IF($C$3="Full Time", SUMIFS('SW Data'!$F:$F, 'SW Data'!$A:$A, D$8, 'SW Data'!$E:$E, $C$1, 'SW Data'!$B:$B, $A12), IF($C$3="Part Time", SUMIFS('SW Data'!$G:$G, 'SW Data'!$A:$A, D$8, 'SW Data'!$E:$E, $C$1, 'SW Data'!$B:$B, $A12), SUMIFS('SW Data'!$J:$J, 'SW Data'!$A:$A, D$8, 'SW Data'!$E:$E, $C$1, 'SW Data'!$B:$B, $A12))),
   IF($C$3="Full Time", SUMIFS('SW Data'!$F:$F, 'SW Data'!$A:$A, D$8, 'SW Data'!$E:$E, $C$1, 'SW Data'!$B:$B, $A12, 'SW Data'!$D:$D, $C$2), IF($C$3="Part Time", SUMIFS('SW Data'!$G:$G, 'SW Data'!$A:$A, D$8, 'SW Data'!$E:$E, $C$1, 'SW Data'!$B:$B, $A12, 'SW Data'!$D:$D, $C$2), SUMIFS('SW Data'!$J:$J, 'SW Data'!$A:$A, D$8, 'SW Data'!$E:$E, $C$1, 'SW Data'!$B:$B, $A12, 'SW Data'!$D:$D, $C$2))))),
 0)</f>
        <v>84</v>
      </c>
      <c r="E12" s="54">
        <f>IF(AND($C$1&lt;&gt;"", $C$2&lt;&gt;"", $C$3&lt;&gt;""),
 IF($C$1="All Fieldwork Services Teams",
  IF($C$2="All Social Workers",
   IF($C$3="Full Time", SUMIFS('SW Data'!$F:$F, 'SW Data'!$A:$A, E$8, 'SW Data'!$B:$B, $A12), IF($C$3="Part Time", SUMIFS('SW Data'!$G:$G, 'SW Data'!$A:$A, E$8, 'SW Data'!$B:$B, $A12),SUMIFS('SW Data'!$J:$J, 'SW Data'!$A:$A, E$8, 'SW Data'!$B:$B, $A12))),
   IF($C$3="Full Time", SUMIFS('SW Data'!$F:$F, 'SW Data'!$A:$A, E$8, 'SW Data'!$B:$B, $A12, 'SW Data'!$D:$D, $C$2), IF($C$3="Part Time", SUMIFS('SW Data'!$G:$G, 'SW Data'!$A:$A, E$8, 'SW Data'!$B:$B, $A12, 'SW Data'!$D:$D, $C$2), SUMIFS('SW Data'!$J:$J, 'SW Data'!$A:$A, E$8, 'SW Data'!$B:$B, $A12, 'SW Data'!$D:$D, $C$2)))),
  IF($C$2="All Social Workers",
   IF($C$3="Full Time", SUMIFS('SW Data'!$F:$F, 'SW Data'!$A:$A, E$8, 'SW Data'!$E:$E, $C$1, 'SW Data'!$B:$B, $A12), IF($C$3="Part Time", SUMIFS('SW Data'!$G:$G, 'SW Data'!$A:$A, E$8, 'SW Data'!$E:$E, $C$1, 'SW Data'!$B:$B, $A12), SUMIFS('SW Data'!$J:$J, 'SW Data'!$A:$A, E$8, 'SW Data'!$E:$E, $C$1, 'SW Data'!$B:$B, $A12))),
   IF($C$3="Full Time", SUMIFS('SW Data'!$F:$F, 'SW Data'!$A:$A, E$8, 'SW Data'!$E:$E, $C$1, 'SW Data'!$B:$B, $A12, 'SW Data'!$D:$D, $C$2), IF($C$3="Part Time", SUMIFS('SW Data'!$G:$G, 'SW Data'!$A:$A, E$8, 'SW Data'!$E:$E, $C$1, 'SW Data'!$B:$B, $A12, 'SW Data'!$D:$D, $C$2), SUMIFS('SW Data'!$J:$J, 'SW Data'!$A:$A, E$8, 'SW Data'!$E:$E, $C$1, 'SW Data'!$B:$B, $A12, 'SW Data'!$D:$D, $C$2))))),
 0)</f>
        <v>67</v>
      </c>
      <c r="F12" s="54">
        <f>IF(AND($C$1&lt;&gt;"", $C$2&lt;&gt;"", $C$3&lt;&gt;""),
 IF($C$1="All Fieldwork Services Teams",
  IF($C$2="All Social Workers",
   IF($C$3="Full Time", SUMIFS('SW Data'!$F:$F, 'SW Data'!$A:$A, F$8, 'SW Data'!$B:$B, $A12), IF($C$3="Part Time", SUMIFS('SW Data'!$G:$G, 'SW Data'!$A:$A, F$8, 'SW Data'!$B:$B, $A12),SUMIFS('SW Data'!$J:$J, 'SW Data'!$A:$A, F$8, 'SW Data'!$B:$B, $A12))),
   IF($C$3="Full Time", SUMIFS('SW Data'!$F:$F, 'SW Data'!$A:$A, F$8, 'SW Data'!$B:$B, $A12, 'SW Data'!$D:$D, $C$2), IF($C$3="Part Time", SUMIFS('SW Data'!$G:$G, 'SW Data'!$A:$A, F$8, 'SW Data'!$B:$B, $A12, 'SW Data'!$D:$D, $C$2), SUMIFS('SW Data'!$J:$J, 'SW Data'!$A:$A, F$8, 'SW Data'!$B:$B, $A12, 'SW Data'!$D:$D, $C$2)))),
  IF($C$2="All Social Workers",
   IF($C$3="Full Time", SUMIFS('SW Data'!$F:$F, 'SW Data'!$A:$A, F$8, 'SW Data'!$E:$E, $C$1, 'SW Data'!$B:$B, $A12), IF($C$3="Part Time", SUMIFS('SW Data'!$G:$G, 'SW Data'!$A:$A, F$8, 'SW Data'!$E:$E, $C$1, 'SW Data'!$B:$B, $A12), SUMIFS('SW Data'!$J:$J, 'SW Data'!$A:$A, F$8, 'SW Data'!$E:$E, $C$1, 'SW Data'!$B:$B, $A12))),
   IF($C$3="Full Time", SUMIFS('SW Data'!$F:$F, 'SW Data'!$A:$A, F$8, 'SW Data'!$E:$E, $C$1, 'SW Data'!$B:$B, $A12, 'SW Data'!$D:$D, $C$2), IF($C$3="Part Time", SUMIFS('SW Data'!$G:$G, 'SW Data'!$A:$A, F$8, 'SW Data'!$E:$E, $C$1, 'SW Data'!$B:$B, $A12, 'SW Data'!$D:$D, $C$2), SUMIFS('SW Data'!$J:$J, 'SW Data'!$A:$A, F$8, 'SW Data'!$E:$E, $C$1, 'SW Data'!$B:$B, $A12, 'SW Data'!$D:$D, $C$2))))),
 0)</f>
        <v>70</v>
      </c>
      <c r="G12" s="54">
        <f>IF(AND($C$1&lt;&gt;"", $C$2&lt;&gt;"", $C$3&lt;&gt;""),
 IF($C$1="All Fieldwork Services Teams",
  IF($C$2="All Social Workers",
   IF($C$3="Full Time", SUMIFS('SW Data'!$F:$F, 'SW Data'!$A:$A, G$8, 'SW Data'!$B:$B, $A12), IF($C$3="Part Time", SUMIFS('SW Data'!$G:$G, 'SW Data'!$A:$A, G$8, 'SW Data'!$B:$B, $A12),SUMIFS('SW Data'!$J:$J, 'SW Data'!$A:$A, G$8, 'SW Data'!$B:$B, $A12))),
   IF($C$3="Full Time", SUMIFS('SW Data'!$F:$F, 'SW Data'!$A:$A, G$8, 'SW Data'!$B:$B, $A12, 'SW Data'!$D:$D, $C$2), IF($C$3="Part Time", SUMIFS('SW Data'!$G:$G, 'SW Data'!$A:$A, G$8, 'SW Data'!$B:$B, $A12, 'SW Data'!$D:$D, $C$2), SUMIFS('SW Data'!$J:$J, 'SW Data'!$A:$A, G$8, 'SW Data'!$B:$B, $A12, 'SW Data'!$D:$D, $C$2)))),
  IF($C$2="All Social Workers",
   IF($C$3="Full Time", SUMIFS('SW Data'!$F:$F, 'SW Data'!$A:$A, G$8, 'SW Data'!$E:$E, $C$1, 'SW Data'!$B:$B, $A12), IF($C$3="Part Time", SUMIFS('SW Data'!$G:$G, 'SW Data'!$A:$A, G$8, 'SW Data'!$E:$E, $C$1, 'SW Data'!$B:$B, $A12), SUMIFS('SW Data'!$J:$J, 'SW Data'!$A:$A, G$8, 'SW Data'!$E:$E, $C$1, 'SW Data'!$B:$B, $A12))),
   IF($C$3="Full Time", SUMIFS('SW Data'!$F:$F, 'SW Data'!$A:$A, G$8, 'SW Data'!$E:$E, $C$1, 'SW Data'!$B:$B, $A12, 'SW Data'!$D:$D, $C$2), IF($C$3="Part Time", SUMIFS('SW Data'!$G:$G, 'SW Data'!$A:$A, G$8, 'SW Data'!$E:$E, $C$1, 'SW Data'!$B:$B, $A12, 'SW Data'!$D:$D, $C$2), SUMIFS('SW Data'!$J:$J, 'SW Data'!$A:$A, G$8, 'SW Data'!$E:$E, $C$1, 'SW Data'!$B:$B, $A12, 'SW Data'!$D:$D, $C$2))))),
 0)</f>
        <v>81</v>
      </c>
      <c r="H12" s="54">
        <f>IF(AND($C$1&lt;&gt;"", $C$2&lt;&gt;"", $C$3&lt;&gt;""),
 IF($C$1="All Fieldwork Services Teams",
  IF($C$2="All Social Workers",
   IF($C$3="Full Time", SUMIFS('SW Data'!$F:$F, 'SW Data'!$A:$A, H$8, 'SW Data'!$B:$B, $A12), IF($C$3="Part Time", SUMIFS('SW Data'!$G:$G, 'SW Data'!$A:$A, H$8, 'SW Data'!$B:$B, $A12),SUMIFS('SW Data'!$J:$J, 'SW Data'!$A:$A, H$8, 'SW Data'!$B:$B, $A12))),
   IF($C$3="Full Time", SUMIFS('SW Data'!$F:$F, 'SW Data'!$A:$A, H$8, 'SW Data'!$B:$B, $A12, 'SW Data'!$D:$D, $C$2), IF($C$3="Part Time", SUMIFS('SW Data'!$G:$G, 'SW Data'!$A:$A, H$8, 'SW Data'!$B:$B, $A12, 'SW Data'!$D:$D, $C$2), SUMIFS('SW Data'!$J:$J, 'SW Data'!$A:$A, H$8, 'SW Data'!$B:$B, $A12, 'SW Data'!$D:$D, $C$2)))),
  IF($C$2="All Social Workers",
   IF($C$3="Full Time", SUMIFS('SW Data'!$F:$F, 'SW Data'!$A:$A, H$8, 'SW Data'!$E:$E, $C$1, 'SW Data'!$B:$B, $A12), IF($C$3="Part Time", SUMIFS('SW Data'!$G:$G, 'SW Data'!$A:$A, H$8, 'SW Data'!$E:$E, $C$1, 'SW Data'!$B:$B, $A12), SUMIFS('SW Data'!$J:$J, 'SW Data'!$A:$A, H$8, 'SW Data'!$E:$E, $C$1, 'SW Data'!$B:$B, $A12))),
   IF($C$3="Full Time", SUMIFS('SW Data'!$F:$F, 'SW Data'!$A:$A, H$8, 'SW Data'!$E:$E, $C$1, 'SW Data'!$B:$B, $A12, 'SW Data'!$D:$D, $C$2), IF($C$3="Part Time", SUMIFS('SW Data'!$G:$G, 'SW Data'!$A:$A, H$8, 'SW Data'!$E:$E, $C$1, 'SW Data'!$B:$B, $A12, 'SW Data'!$D:$D, $C$2), SUMIFS('SW Data'!$J:$J, 'SW Data'!$A:$A, H$8, 'SW Data'!$E:$E, $C$1, 'SW Data'!$B:$B, $A12, 'SW Data'!$D:$D, $C$2))))),
 0)</f>
        <v>85</v>
      </c>
      <c r="I12" s="54">
        <f>IF(AND($C$1&lt;&gt;"", $C$2&lt;&gt;"", $C$3&lt;&gt;""),
 IF($C$1="All Fieldwork Services Teams",
  IF($C$2="All Social Workers",
   IF($C$3="Full Time", SUMIFS('SW Data'!$F:$F, 'SW Data'!$A:$A, I$8, 'SW Data'!$B:$B, $A12), IF($C$3="Part Time", SUMIFS('SW Data'!$G:$G, 'SW Data'!$A:$A, I$8, 'SW Data'!$B:$B, $A12),SUMIFS('SW Data'!$J:$J, 'SW Data'!$A:$A, I$8, 'SW Data'!$B:$B, $A12))),
   IF($C$3="Full Time", SUMIFS('SW Data'!$F:$F, 'SW Data'!$A:$A, I$8, 'SW Data'!$B:$B, $A12, 'SW Data'!$D:$D, $C$2), IF($C$3="Part Time", SUMIFS('SW Data'!$G:$G, 'SW Data'!$A:$A, I$8, 'SW Data'!$B:$B, $A12, 'SW Data'!$D:$D, $C$2), SUMIFS('SW Data'!$J:$J, 'SW Data'!$A:$A, I$8, 'SW Data'!$B:$B, $A12, 'SW Data'!$D:$D, $C$2)))),
  IF($C$2="All Social Workers",
   IF($C$3="Full Time", SUMIFS('SW Data'!$F:$F, 'SW Data'!$A:$A, I$8, 'SW Data'!$E:$E, $C$1, 'SW Data'!$B:$B, $A12), IF($C$3="Part Time", SUMIFS('SW Data'!$G:$G, 'SW Data'!$A:$A, I$8, 'SW Data'!$E:$E, $C$1, 'SW Data'!$B:$B, $A12), SUMIFS('SW Data'!$J:$J, 'SW Data'!$A:$A, I$8, 'SW Data'!$E:$E, $C$1, 'SW Data'!$B:$B, $A12))),
   IF($C$3="Full Time", SUMIFS('SW Data'!$F:$F, 'SW Data'!$A:$A, I$8, 'SW Data'!$E:$E, $C$1, 'SW Data'!$B:$B, $A12, 'SW Data'!$D:$D, $C$2), IF($C$3="Part Time", SUMIFS('SW Data'!$G:$G, 'SW Data'!$A:$A, I$8, 'SW Data'!$E:$E, $C$1, 'SW Data'!$B:$B, $A12, 'SW Data'!$D:$D, $C$2), SUMIFS('SW Data'!$J:$J, 'SW Data'!$A:$A, I$8, 'SW Data'!$E:$E, $C$1, 'SW Data'!$B:$B, $A12, 'SW Data'!$D:$D, $C$2))))),
 0)</f>
        <v>105</v>
      </c>
      <c r="J12" s="54">
        <f>IF(AND($C$1&lt;&gt;"", $C$2&lt;&gt;"", $C$3&lt;&gt;""),
 IF($C$1="All Fieldwork Services Teams",
  IF($C$2="All Social Workers",
   IF($C$3="Full Time", SUMIFS('SW Data'!$F:$F, 'SW Data'!$A:$A, J$8, 'SW Data'!$B:$B, $A12), IF($C$3="Part Time", SUMIFS('SW Data'!$G:$G, 'SW Data'!$A:$A, J$8, 'SW Data'!$B:$B, $A12),SUMIFS('SW Data'!$J:$J, 'SW Data'!$A:$A, J$8, 'SW Data'!$B:$B, $A12))),
   IF($C$3="Full Time", SUMIFS('SW Data'!$F:$F, 'SW Data'!$A:$A, J$8, 'SW Data'!$B:$B, $A12, 'SW Data'!$D:$D, $C$2), IF($C$3="Part Time", SUMIFS('SW Data'!$G:$G, 'SW Data'!$A:$A, J$8, 'SW Data'!$B:$B, $A12, 'SW Data'!$D:$D, $C$2), SUMIFS('SW Data'!$J:$J, 'SW Data'!$A:$A, J$8, 'SW Data'!$B:$B, $A12, 'SW Data'!$D:$D, $C$2)))),
  IF($C$2="All Social Workers",
   IF($C$3="Full Time", SUMIFS('SW Data'!$F:$F, 'SW Data'!$A:$A, J$8, 'SW Data'!$E:$E, $C$1, 'SW Data'!$B:$B, $A12), IF($C$3="Part Time", SUMIFS('SW Data'!$G:$G, 'SW Data'!$A:$A, J$8, 'SW Data'!$E:$E, $C$1, 'SW Data'!$B:$B, $A12), SUMIFS('SW Data'!$J:$J, 'SW Data'!$A:$A, J$8, 'SW Data'!$E:$E, $C$1, 'SW Data'!$B:$B, $A12))),
   IF($C$3="Full Time", SUMIFS('SW Data'!$F:$F, 'SW Data'!$A:$A, J$8, 'SW Data'!$E:$E, $C$1, 'SW Data'!$B:$B, $A12, 'SW Data'!$D:$D, $C$2), IF($C$3="Part Time", SUMIFS('SW Data'!$G:$G, 'SW Data'!$A:$A, J$8, 'SW Data'!$E:$E, $C$1, 'SW Data'!$B:$B, $A12, 'SW Data'!$D:$D, $C$2), SUMIFS('SW Data'!$J:$J, 'SW Data'!$A:$A, J$8, 'SW Data'!$E:$E, $C$1, 'SW Data'!$B:$B, $A12, 'SW Data'!$D:$D, $C$2))))),
 0)</f>
        <v>72</v>
      </c>
      <c r="K12" s="54">
        <f>IF(AND($C$1&lt;&gt;"", $C$2&lt;&gt;"", $C$3&lt;&gt;""),
 IF($C$1="All Fieldwork Services Teams",
  IF($C$2="All Social Workers",
   IF($C$3="Full Time", SUMIFS('SW Data'!$F:$F, 'SW Data'!$A:$A, K$8, 'SW Data'!$B:$B, $A12), IF($C$3="Part Time", SUMIFS('SW Data'!$G:$G, 'SW Data'!$A:$A, K$8, 'SW Data'!$B:$B, $A12),SUMIFS('SW Data'!$J:$J, 'SW Data'!$A:$A, K$8, 'SW Data'!$B:$B, $A12))),
   IF($C$3="Full Time", SUMIFS('SW Data'!$F:$F, 'SW Data'!$A:$A, K$8, 'SW Data'!$B:$B, $A12, 'SW Data'!$D:$D, $C$2), IF($C$3="Part Time", SUMIFS('SW Data'!$G:$G, 'SW Data'!$A:$A, K$8, 'SW Data'!$B:$B, $A12, 'SW Data'!$D:$D, $C$2), SUMIFS('SW Data'!$J:$J, 'SW Data'!$A:$A, K$8, 'SW Data'!$B:$B, $A12, 'SW Data'!$D:$D, $C$2)))),
  IF($C$2="All Social Workers",
   IF($C$3="Full Time", SUMIFS('SW Data'!$F:$F, 'SW Data'!$A:$A, K$8, 'SW Data'!$E:$E, $C$1, 'SW Data'!$B:$B, $A12), IF($C$3="Part Time", SUMIFS('SW Data'!$G:$G, 'SW Data'!$A:$A, K$8, 'SW Data'!$E:$E, $C$1, 'SW Data'!$B:$B, $A12), SUMIFS('SW Data'!$J:$J, 'SW Data'!$A:$A, K$8, 'SW Data'!$E:$E, $C$1, 'SW Data'!$B:$B, $A12))),
   IF($C$3="Full Time", SUMIFS('SW Data'!$F:$F, 'SW Data'!$A:$A, K$8, 'SW Data'!$E:$E, $C$1, 'SW Data'!$B:$B, $A12, 'SW Data'!$D:$D, $C$2), IF($C$3="Part Time", SUMIFS('SW Data'!$G:$G, 'SW Data'!$A:$A, K$8, 'SW Data'!$E:$E, $C$1, 'SW Data'!$B:$B, $A12, 'SW Data'!$D:$D, $C$2), SUMIFS('SW Data'!$J:$J, 'SW Data'!$A:$A, K$8, 'SW Data'!$E:$E, $C$1, 'SW Data'!$B:$B, $A12, 'SW Data'!$D:$D, $C$2))))),
 0)</f>
        <v>95</v>
      </c>
      <c r="L12" s="55"/>
    </row>
    <row r="13" spans="1:14" x14ac:dyDescent="0.25">
      <c r="A13" s="53" t="s">
        <v>21</v>
      </c>
      <c r="B13" s="54">
        <f>IF(AND($C$1&lt;&gt;"", $C$2&lt;&gt;"", $C$3&lt;&gt;""),
 IF($C$1="All Fieldwork Services Teams",
  IF($C$2="All Social Workers",
   IF($C$3="Full Time", SUMIFS('SW Data'!$F:$F, 'SW Data'!$A:$A, B$8, 'SW Data'!$B:$B, $A13), IF($C$3="Part Time", SUMIFS('SW Data'!$G:$G, 'SW Data'!$A:$A, B$8, 'SW Data'!$B:$B, $A13),SUMIFS('SW Data'!$J:$J, 'SW Data'!$A:$A, B$8, 'SW Data'!$B:$B, $A13))),
   IF($C$3="Full Time", SUMIFS('SW Data'!$F:$F, 'SW Data'!$A:$A, B$8, 'SW Data'!$B:$B, $A13, 'SW Data'!$D:$D, $C$2), IF($C$3="Part Time", SUMIFS('SW Data'!$G:$G, 'SW Data'!$A:$A, B$8, 'SW Data'!$B:$B, $A13, 'SW Data'!$D:$D, $C$2), SUMIFS('SW Data'!$J:$J, 'SW Data'!$A:$A, B$8, 'SW Data'!$B:$B, $A13, 'SW Data'!$D:$D, $C$2)))),
  IF($C$2="All Social Workers",
   IF($C$3="Full Time", SUMIFS('SW Data'!$F:$F, 'SW Data'!$A:$A, B$8, 'SW Data'!$E:$E, $C$1, 'SW Data'!$B:$B, $A13), IF($C$3="Part Time", SUMIFS('SW Data'!$G:$G, 'SW Data'!$A:$A, B$8, 'SW Data'!$E:$E, $C$1, 'SW Data'!$B:$B, $A13), SUMIFS('SW Data'!$J:$J, 'SW Data'!$A:$A, B$8, 'SW Data'!$E:$E, $C$1, 'SW Data'!$B:$B, $A13))),
   IF($C$3="Full Time", SUMIFS('SW Data'!$F:$F, 'SW Data'!$A:$A, B$8, 'SW Data'!$E:$E, $C$1, 'SW Data'!$B:$B, $A13, 'SW Data'!$D:$D, $C$2), IF($C$3="Part Time", SUMIFS('SW Data'!$G:$G, 'SW Data'!$A:$A, B$8, 'SW Data'!$E:$E, $C$1, 'SW Data'!$B:$B, $A13, 'SW Data'!$D:$D, $C$2), SUMIFS('SW Data'!$J:$J, 'SW Data'!$A:$A, B$8, 'SW Data'!$E:$E, $C$1, 'SW Data'!$B:$B, $A13, 'SW Data'!$D:$D, $C$2))))),
 0)</f>
        <v>48</v>
      </c>
      <c r="C13" s="54">
        <f>IF(AND($C$1&lt;&gt;"", $C$2&lt;&gt;"", $C$3&lt;&gt;""),
 IF($C$1="All Fieldwork Services Teams",
  IF($C$2="All Social Workers",
   IF($C$3="Full Time", SUMIFS('SW Data'!$F:$F, 'SW Data'!$A:$A, C$8, 'SW Data'!$B:$B, $A13), IF($C$3="Part Time", SUMIFS('SW Data'!$G:$G, 'SW Data'!$A:$A, C$8, 'SW Data'!$B:$B, $A13),SUMIFS('SW Data'!$J:$J, 'SW Data'!$A:$A, C$8, 'SW Data'!$B:$B, $A13))),
   IF($C$3="Full Time", SUMIFS('SW Data'!$F:$F, 'SW Data'!$A:$A, C$8, 'SW Data'!$B:$B, $A13, 'SW Data'!$D:$D, $C$2), IF($C$3="Part Time", SUMIFS('SW Data'!$G:$G, 'SW Data'!$A:$A, C$8, 'SW Data'!$B:$B, $A13, 'SW Data'!$D:$D, $C$2), SUMIFS('SW Data'!$J:$J, 'SW Data'!$A:$A, C$8, 'SW Data'!$B:$B, $A13, 'SW Data'!$D:$D, $C$2)))),
  IF($C$2="All Social Workers",
   IF($C$3="Full Time", SUMIFS('SW Data'!$F:$F, 'SW Data'!$A:$A, C$8, 'SW Data'!$E:$E, $C$1, 'SW Data'!$B:$B, $A13), IF($C$3="Part Time", SUMIFS('SW Data'!$G:$G, 'SW Data'!$A:$A, C$8, 'SW Data'!$E:$E, $C$1, 'SW Data'!$B:$B, $A13), SUMIFS('SW Data'!$J:$J, 'SW Data'!$A:$A, C$8, 'SW Data'!$E:$E, $C$1, 'SW Data'!$B:$B, $A13))),
   IF($C$3="Full Time", SUMIFS('SW Data'!$F:$F, 'SW Data'!$A:$A, C$8, 'SW Data'!$E:$E, $C$1, 'SW Data'!$B:$B, $A13, 'SW Data'!$D:$D, $C$2), IF($C$3="Part Time", SUMIFS('SW Data'!$G:$G, 'SW Data'!$A:$A, C$8, 'SW Data'!$E:$E, $C$1, 'SW Data'!$B:$B, $A13, 'SW Data'!$D:$D, $C$2), SUMIFS('SW Data'!$J:$J, 'SW Data'!$A:$A, C$8, 'SW Data'!$E:$E, $C$1, 'SW Data'!$B:$B, $A13, 'SW Data'!$D:$D, $C$2))))),
 0)</f>
        <v>46</v>
      </c>
      <c r="D13" s="54">
        <f>IF(AND($C$1&lt;&gt;"", $C$2&lt;&gt;"", $C$3&lt;&gt;""),
 IF($C$1="All Fieldwork Services Teams",
  IF($C$2="All Social Workers",
   IF($C$3="Full Time", SUMIFS('SW Data'!$F:$F, 'SW Data'!$A:$A, D$8, 'SW Data'!$B:$B, $A13), IF($C$3="Part Time", SUMIFS('SW Data'!$G:$G, 'SW Data'!$A:$A, D$8, 'SW Data'!$B:$B, $A13),SUMIFS('SW Data'!$J:$J, 'SW Data'!$A:$A, D$8, 'SW Data'!$B:$B, $A13))),
   IF($C$3="Full Time", SUMIFS('SW Data'!$F:$F, 'SW Data'!$A:$A, D$8, 'SW Data'!$B:$B, $A13, 'SW Data'!$D:$D, $C$2), IF($C$3="Part Time", SUMIFS('SW Data'!$G:$G, 'SW Data'!$A:$A, D$8, 'SW Data'!$B:$B, $A13, 'SW Data'!$D:$D, $C$2), SUMIFS('SW Data'!$J:$J, 'SW Data'!$A:$A, D$8, 'SW Data'!$B:$B, $A13, 'SW Data'!$D:$D, $C$2)))),
  IF($C$2="All Social Workers",
   IF($C$3="Full Time", SUMIFS('SW Data'!$F:$F, 'SW Data'!$A:$A, D$8, 'SW Data'!$E:$E, $C$1, 'SW Data'!$B:$B, $A13), IF($C$3="Part Time", SUMIFS('SW Data'!$G:$G, 'SW Data'!$A:$A, D$8, 'SW Data'!$E:$E, $C$1, 'SW Data'!$B:$B, $A13), SUMIFS('SW Data'!$J:$J, 'SW Data'!$A:$A, D$8, 'SW Data'!$E:$E, $C$1, 'SW Data'!$B:$B, $A13))),
   IF($C$3="Full Time", SUMIFS('SW Data'!$F:$F, 'SW Data'!$A:$A, D$8, 'SW Data'!$E:$E, $C$1, 'SW Data'!$B:$B, $A13, 'SW Data'!$D:$D, $C$2), IF($C$3="Part Time", SUMIFS('SW Data'!$G:$G, 'SW Data'!$A:$A, D$8, 'SW Data'!$E:$E, $C$1, 'SW Data'!$B:$B, $A13, 'SW Data'!$D:$D, $C$2), SUMIFS('SW Data'!$J:$J, 'SW Data'!$A:$A, D$8, 'SW Data'!$E:$E, $C$1, 'SW Data'!$B:$B, $A13, 'SW Data'!$D:$D, $C$2))))),
 0)</f>
        <v>47</v>
      </c>
      <c r="E13" s="54">
        <f>IF(AND($C$1&lt;&gt;"", $C$2&lt;&gt;"", $C$3&lt;&gt;""),
 IF($C$1="All Fieldwork Services Teams",
  IF($C$2="All Social Workers",
   IF($C$3="Full Time", SUMIFS('SW Data'!$F:$F, 'SW Data'!$A:$A, E$8, 'SW Data'!$B:$B, $A13), IF($C$3="Part Time", SUMIFS('SW Data'!$G:$G, 'SW Data'!$A:$A, E$8, 'SW Data'!$B:$B, $A13),SUMIFS('SW Data'!$J:$J, 'SW Data'!$A:$A, E$8, 'SW Data'!$B:$B, $A13))),
   IF($C$3="Full Time", SUMIFS('SW Data'!$F:$F, 'SW Data'!$A:$A, E$8, 'SW Data'!$B:$B, $A13, 'SW Data'!$D:$D, $C$2), IF($C$3="Part Time", SUMIFS('SW Data'!$G:$G, 'SW Data'!$A:$A, E$8, 'SW Data'!$B:$B, $A13, 'SW Data'!$D:$D, $C$2), SUMIFS('SW Data'!$J:$J, 'SW Data'!$A:$A, E$8, 'SW Data'!$B:$B, $A13, 'SW Data'!$D:$D, $C$2)))),
  IF($C$2="All Social Workers",
   IF($C$3="Full Time", SUMIFS('SW Data'!$F:$F, 'SW Data'!$A:$A, E$8, 'SW Data'!$E:$E, $C$1, 'SW Data'!$B:$B, $A13), IF($C$3="Part Time", SUMIFS('SW Data'!$G:$G, 'SW Data'!$A:$A, E$8, 'SW Data'!$E:$E, $C$1, 'SW Data'!$B:$B, $A13), SUMIFS('SW Data'!$J:$J, 'SW Data'!$A:$A, E$8, 'SW Data'!$E:$E, $C$1, 'SW Data'!$B:$B, $A13))),
   IF($C$3="Full Time", SUMIFS('SW Data'!$F:$F, 'SW Data'!$A:$A, E$8, 'SW Data'!$E:$E, $C$1, 'SW Data'!$B:$B, $A13, 'SW Data'!$D:$D, $C$2), IF($C$3="Part Time", SUMIFS('SW Data'!$G:$G, 'SW Data'!$A:$A, E$8, 'SW Data'!$E:$E, $C$1, 'SW Data'!$B:$B, $A13, 'SW Data'!$D:$D, $C$2), SUMIFS('SW Data'!$J:$J, 'SW Data'!$A:$A, E$8, 'SW Data'!$E:$E, $C$1, 'SW Data'!$B:$B, $A13, 'SW Data'!$D:$D, $C$2))))),
 0)</f>
        <v>49</v>
      </c>
      <c r="F13" s="54">
        <f>IF(AND($C$1&lt;&gt;"", $C$2&lt;&gt;"", $C$3&lt;&gt;""),
 IF($C$1="All Fieldwork Services Teams",
  IF($C$2="All Social Workers",
   IF($C$3="Full Time", SUMIFS('SW Data'!$F:$F, 'SW Data'!$A:$A, F$8, 'SW Data'!$B:$B, $A13), IF($C$3="Part Time", SUMIFS('SW Data'!$G:$G, 'SW Data'!$A:$A, F$8, 'SW Data'!$B:$B, $A13),SUMIFS('SW Data'!$J:$J, 'SW Data'!$A:$A, F$8, 'SW Data'!$B:$B, $A13))),
   IF($C$3="Full Time", SUMIFS('SW Data'!$F:$F, 'SW Data'!$A:$A, F$8, 'SW Data'!$B:$B, $A13, 'SW Data'!$D:$D, $C$2), IF($C$3="Part Time", SUMIFS('SW Data'!$G:$G, 'SW Data'!$A:$A, F$8, 'SW Data'!$B:$B, $A13, 'SW Data'!$D:$D, $C$2), SUMIFS('SW Data'!$J:$J, 'SW Data'!$A:$A, F$8, 'SW Data'!$B:$B, $A13, 'SW Data'!$D:$D, $C$2)))),
  IF($C$2="All Social Workers",
   IF($C$3="Full Time", SUMIFS('SW Data'!$F:$F, 'SW Data'!$A:$A, F$8, 'SW Data'!$E:$E, $C$1, 'SW Data'!$B:$B, $A13), IF($C$3="Part Time", SUMIFS('SW Data'!$G:$G, 'SW Data'!$A:$A, F$8, 'SW Data'!$E:$E, $C$1, 'SW Data'!$B:$B, $A13), SUMIFS('SW Data'!$J:$J, 'SW Data'!$A:$A, F$8, 'SW Data'!$E:$E, $C$1, 'SW Data'!$B:$B, $A13))),
   IF($C$3="Full Time", SUMIFS('SW Data'!$F:$F, 'SW Data'!$A:$A, F$8, 'SW Data'!$E:$E, $C$1, 'SW Data'!$B:$B, $A13, 'SW Data'!$D:$D, $C$2), IF($C$3="Part Time", SUMIFS('SW Data'!$G:$G, 'SW Data'!$A:$A, F$8, 'SW Data'!$E:$E, $C$1, 'SW Data'!$B:$B, $A13, 'SW Data'!$D:$D, $C$2), SUMIFS('SW Data'!$J:$J, 'SW Data'!$A:$A, F$8, 'SW Data'!$E:$E, $C$1, 'SW Data'!$B:$B, $A13, 'SW Data'!$D:$D, $C$2))))),
 0)</f>
        <v>55</v>
      </c>
      <c r="G13" s="54">
        <f>IF(AND($C$1&lt;&gt;"", $C$2&lt;&gt;"", $C$3&lt;&gt;""),
 IF($C$1="All Fieldwork Services Teams",
  IF($C$2="All Social Workers",
   IF($C$3="Full Time", SUMIFS('SW Data'!$F:$F, 'SW Data'!$A:$A, G$8, 'SW Data'!$B:$B, $A13), IF($C$3="Part Time", SUMIFS('SW Data'!$G:$G, 'SW Data'!$A:$A, G$8, 'SW Data'!$B:$B, $A13),SUMIFS('SW Data'!$J:$J, 'SW Data'!$A:$A, G$8, 'SW Data'!$B:$B, $A13))),
   IF($C$3="Full Time", SUMIFS('SW Data'!$F:$F, 'SW Data'!$A:$A, G$8, 'SW Data'!$B:$B, $A13, 'SW Data'!$D:$D, $C$2), IF($C$3="Part Time", SUMIFS('SW Data'!$G:$G, 'SW Data'!$A:$A, G$8, 'SW Data'!$B:$B, $A13, 'SW Data'!$D:$D, $C$2), SUMIFS('SW Data'!$J:$J, 'SW Data'!$A:$A, G$8, 'SW Data'!$B:$B, $A13, 'SW Data'!$D:$D, $C$2)))),
  IF($C$2="All Social Workers",
   IF($C$3="Full Time", SUMIFS('SW Data'!$F:$F, 'SW Data'!$A:$A, G$8, 'SW Data'!$E:$E, $C$1, 'SW Data'!$B:$B, $A13), IF($C$3="Part Time", SUMIFS('SW Data'!$G:$G, 'SW Data'!$A:$A, G$8, 'SW Data'!$E:$E, $C$1, 'SW Data'!$B:$B, $A13), SUMIFS('SW Data'!$J:$J, 'SW Data'!$A:$A, G$8, 'SW Data'!$E:$E, $C$1, 'SW Data'!$B:$B, $A13))),
   IF($C$3="Full Time", SUMIFS('SW Data'!$F:$F, 'SW Data'!$A:$A, G$8, 'SW Data'!$E:$E, $C$1, 'SW Data'!$B:$B, $A13, 'SW Data'!$D:$D, $C$2), IF($C$3="Part Time", SUMIFS('SW Data'!$G:$G, 'SW Data'!$A:$A, G$8, 'SW Data'!$E:$E, $C$1, 'SW Data'!$B:$B, $A13, 'SW Data'!$D:$D, $C$2), SUMIFS('SW Data'!$J:$J, 'SW Data'!$A:$A, G$8, 'SW Data'!$E:$E, $C$1, 'SW Data'!$B:$B, $A13, 'SW Data'!$D:$D, $C$2))))),
 0)</f>
        <v>58</v>
      </c>
      <c r="H13" s="54">
        <f>IF(AND($C$1&lt;&gt;"", $C$2&lt;&gt;"", $C$3&lt;&gt;""),
 IF($C$1="All Fieldwork Services Teams",
  IF($C$2="All Social Workers",
   IF($C$3="Full Time", SUMIFS('SW Data'!$F:$F, 'SW Data'!$A:$A, H$8, 'SW Data'!$B:$B, $A13), IF($C$3="Part Time", SUMIFS('SW Data'!$G:$G, 'SW Data'!$A:$A, H$8, 'SW Data'!$B:$B, $A13),SUMIFS('SW Data'!$J:$J, 'SW Data'!$A:$A, H$8, 'SW Data'!$B:$B, $A13))),
   IF($C$3="Full Time", SUMIFS('SW Data'!$F:$F, 'SW Data'!$A:$A, H$8, 'SW Data'!$B:$B, $A13, 'SW Data'!$D:$D, $C$2), IF($C$3="Part Time", SUMIFS('SW Data'!$G:$G, 'SW Data'!$A:$A, H$8, 'SW Data'!$B:$B, $A13, 'SW Data'!$D:$D, $C$2), SUMIFS('SW Data'!$J:$J, 'SW Data'!$A:$A, H$8, 'SW Data'!$B:$B, $A13, 'SW Data'!$D:$D, $C$2)))),
  IF($C$2="All Social Workers",
   IF($C$3="Full Time", SUMIFS('SW Data'!$F:$F, 'SW Data'!$A:$A, H$8, 'SW Data'!$E:$E, $C$1, 'SW Data'!$B:$B, $A13), IF($C$3="Part Time", SUMIFS('SW Data'!$G:$G, 'SW Data'!$A:$A, H$8, 'SW Data'!$E:$E, $C$1, 'SW Data'!$B:$B, $A13), SUMIFS('SW Data'!$J:$J, 'SW Data'!$A:$A, H$8, 'SW Data'!$E:$E, $C$1, 'SW Data'!$B:$B, $A13))),
   IF($C$3="Full Time", SUMIFS('SW Data'!$F:$F, 'SW Data'!$A:$A, H$8, 'SW Data'!$E:$E, $C$1, 'SW Data'!$B:$B, $A13, 'SW Data'!$D:$D, $C$2), IF($C$3="Part Time", SUMIFS('SW Data'!$G:$G, 'SW Data'!$A:$A, H$8, 'SW Data'!$E:$E, $C$1, 'SW Data'!$B:$B, $A13, 'SW Data'!$D:$D, $C$2), SUMIFS('SW Data'!$J:$J, 'SW Data'!$A:$A, H$8, 'SW Data'!$E:$E, $C$1, 'SW Data'!$B:$B, $A13, 'SW Data'!$D:$D, $C$2))))),
 0)</f>
        <v>66</v>
      </c>
      <c r="I13" s="54">
        <f>IF(AND($C$1&lt;&gt;"", $C$2&lt;&gt;"", $C$3&lt;&gt;""),
 IF($C$1="All Fieldwork Services Teams",
  IF($C$2="All Social Workers",
   IF($C$3="Full Time", SUMIFS('SW Data'!$F:$F, 'SW Data'!$A:$A, I$8, 'SW Data'!$B:$B, $A13), IF($C$3="Part Time", SUMIFS('SW Data'!$G:$G, 'SW Data'!$A:$A, I$8, 'SW Data'!$B:$B, $A13),SUMIFS('SW Data'!$J:$J, 'SW Data'!$A:$A, I$8, 'SW Data'!$B:$B, $A13))),
   IF($C$3="Full Time", SUMIFS('SW Data'!$F:$F, 'SW Data'!$A:$A, I$8, 'SW Data'!$B:$B, $A13, 'SW Data'!$D:$D, $C$2), IF($C$3="Part Time", SUMIFS('SW Data'!$G:$G, 'SW Data'!$A:$A, I$8, 'SW Data'!$B:$B, $A13, 'SW Data'!$D:$D, $C$2), SUMIFS('SW Data'!$J:$J, 'SW Data'!$A:$A, I$8, 'SW Data'!$B:$B, $A13, 'SW Data'!$D:$D, $C$2)))),
  IF($C$2="All Social Workers",
   IF($C$3="Full Time", SUMIFS('SW Data'!$F:$F, 'SW Data'!$A:$A, I$8, 'SW Data'!$E:$E, $C$1, 'SW Data'!$B:$B, $A13), IF($C$3="Part Time", SUMIFS('SW Data'!$G:$G, 'SW Data'!$A:$A, I$8, 'SW Data'!$E:$E, $C$1, 'SW Data'!$B:$B, $A13), SUMIFS('SW Data'!$J:$J, 'SW Data'!$A:$A, I$8, 'SW Data'!$E:$E, $C$1, 'SW Data'!$B:$B, $A13))),
   IF($C$3="Full Time", SUMIFS('SW Data'!$F:$F, 'SW Data'!$A:$A, I$8, 'SW Data'!$E:$E, $C$1, 'SW Data'!$B:$B, $A13, 'SW Data'!$D:$D, $C$2), IF($C$3="Part Time", SUMIFS('SW Data'!$G:$G, 'SW Data'!$A:$A, I$8, 'SW Data'!$E:$E, $C$1, 'SW Data'!$B:$B, $A13, 'SW Data'!$D:$D, $C$2), SUMIFS('SW Data'!$J:$J, 'SW Data'!$A:$A, I$8, 'SW Data'!$E:$E, $C$1, 'SW Data'!$B:$B, $A13, 'SW Data'!$D:$D, $C$2))))),
 0)</f>
        <v>69</v>
      </c>
      <c r="J13" s="54">
        <f>IF(AND($C$1&lt;&gt;"", $C$2&lt;&gt;"", $C$3&lt;&gt;""),
 IF($C$1="All Fieldwork Services Teams",
  IF($C$2="All Social Workers",
   IF($C$3="Full Time", SUMIFS('SW Data'!$F:$F, 'SW Data'!$A:$A, J$8, 'SW Data'!$B:$B, $A13), IF($C$3="Part Time", SUMIFS('SW Data'!$G:$G, 'SW Data'!$A:$A, J$8, 'SW Data'!$B:$B, $A13),SUMIFS('SW Data'!$J:$J, 'SW Data'!$A:$A, J$8, 'SW Data'!$B:$B, $A13))),
   IF($C$3="Full Time", SUMIFS('SW Data'!$F:$F, 'SW Data'!$A:$A, J$8, 'SW Data'!$B:$B, $A13, 'SW Data'!$D:$D, $C$2), IF($C$3="Part Time", SUMIFS('SW Data'!$G:$G, 'SW Data'!$A:$A, J$8, 'SW Data'!$B:$B, $A13, 'SW Data'!$D:$D, $C$2), SUMIFS('SW Data'!$J:$J, 'SW Data'!$A:$A, J$8, 'SW Data'!$B:$B, $A13, 'SW Data'!$D:$D, $C$2)))),
  IF($C$2="All Social Workers",
   IF($C$3="Full Time", SUMIFS('SW Data'!$F:$F, 'SW Data'!$A:$A, J$8, 'SW Data'!$E:$E, $C$1, 'SW Data'!$B:$B, $A13), IF($C$3="Part Time", SUMIFS('SW Data'!$G:$G, 'SW Data'!$A:$A, J$8, 'SW Data'!$E:$E, $C$1, 'SW Data'!$B:$B, $A13), SUMIFS('SW Data'!$J:$J, 'SW Data'!$A:$A, J$8, 'SW Data'!$E:$E, $C$1, 'SW Data'!$B:$B, $A13))),
   IF($C$3="Full Time", SUMIFS('SW Data'!$F:$F, 'SW Data'!$A:$A, J$8, 'SW Data'!$E:$E, $C$1, 'SW Data'!$B:$B, $A13, 'SW Data'!$D:$D, $C$2), IF($C$3="Part Time", SUMIFS('SW Data'!$G:$G, 'SW Data'!$A:$A, J$8, 'SW Data'!$E:$E, $C$1, 'SW Data'!$B:$B, $A13, 'SW Data'!$D:$D, $C$2), SUMIFS('SW Data'!$J:$J, 'SW Data'!$A:$A, J$8, 'SW Data'!$E:$E, $C$1, 'SW Data'!$B:$B, $A13, 'SW Data'!$D:$D, $C$2))))),
 0)</f>
        <v>68</v>
      </c>
      <c r="K13" s="54">
        <f>IF(AND($C$1&lt;&gt;"", $C$2&lt;&gt;"", $C$3&lt;&gt;""),
 IF($C$1="All Fieldwork Services Teams",
  IF($C$2="All Social Workers",
   IF($C$3="Full Time", SUMIFS('SW Data'!$F:$F, 'SW Data'!$A:$A, K$8, 'SW Data'!$B:$B, $A13), IF($C$3="Part Time", SUMIFS('SW Data'!$G:$G, 'SW Data'!$A:$A, K$8, 'SW Data'!$B:$B, $A13),SUMIFS('SW Data'!$J:$J, 'SW Data'!$A:$A, K$8, 'SW Data'!$B:$B, $A13))),
   IF($C$3="Full Time", SUMIFS('SW Data'!$F:$F, 'SW Data'!$A:$A, K$8, 'SW Data'!$B:$B, $A13, 'SW Data'!$D:$D, $C$2), IF($C$3="Part Time", SUMIFS('SW Data'!$G:$G, 'SW Data'!$A:$A, K$8, 'SW Data'!$B:$B, $A13, 'SW Data'!$D:$D, $C$2), SUMIFS('SW Data'!$J:$J, 'SW Data'!$A:$A, K$8, 'SW Data'!$B:$B, $A13, 'SW Data'!$D:$D, $C$2)))),
  IF($C$2="All Social Workers",
   IF($C$3="Full Time", SUMIFS('SW Data'!$F:$F, 'SW Data'!$A:$A, K$8, 'SW Data'!$E:$E, $C$1, 'SW Data'!$B:$B, $A13), IF($C$3="Part Time", SUMIFS('SW Data'!$G:$G, 'SW Data'!$A:$A, K$8, 'SW Data'!$E:$E, $C$1, 'SW Data'!$B:$B, $A13), SUMIFS('SW Data'!$J:$J, 'SW Data'!$A:$A, K$8, 'SW Data'!$E:$E, $C$1, 'SW Data'!$B:$B, $A13))),
   IF($C$3="Full Time", SUMIFS('SW Data'!$F:$F, 'SW Data'!$A:$A, K$8, 'SW Data'!$E:$E, $C$1, 'SW Data'!$B:$B, $A13, 'SW Data'!$D:$D, $C$2), IF($C$3="Part Time", SUMIFS('SW Data'!$G:$G, 'SW Data'!$A:$A, K$8, 'SW Data'!$E:$E, $C$1, 'SW Data'!$B:$B, $A13, 'SW Data'!$D:$D, $C$2), SUMIFS('SW Data'!$J:$J, 'SW Data'!$A:$A, K$8, 'SW Data'!$E:$E, $C$1, 'SW Data'!$B:$B, $A13, 'SW Data'!$D:$D, $C$2))))),
 0)</f>
        <v>61</v>
      </c>
      <c r="L13" s="55"/>
    </row>
    <row r="14" spans="1:14" x14ac:dyDescent="0.25">
      <c r="A14" s="53" t="s">
        <v>22</v>
      </c>
      <c r="B14" s="54">
        <f>IF(AND($C$1&lt;&gt;"", $C$2&lt;&gt;"", $C$3&lt;&gt;""),
 IF($C$1="All Fieldwork Services Teams",
  IF($C$2="All Social Workers",
   IF($C$3="Full Time", SUMIFS('SW Data'!$F:$F, 'SW Data'!$A:$A, B$8, 'SW Data'!$B:$B, $A14), IF($C$3="Part Time", SUMIFS('SW Data'!$G:$G, 'SW Data'!$A:$A, B$8, 'SW Data'!$B:$B, $A14),SUMIFS('SW Data'!$J:$J, 'SW Data'!$A:$A, B$8, 'SW Data'!$B:$B, $A14))),
   IF($C$3="Full Time", SUMIFS('SW Data'!$F:$F, 'SW Data'!$A:$A, B$8, 'SW Data'!$B:$B, $A14, 'SW Data'!$D:$D, $C$2), IF($C$3="Part Time", SUMIFS('SW Data'!$G:$G, 'SW Data'!$A:$A, B$8, 'SW Data'!$B:$B, $A14, 'SW Data'!$D:$D, $C$2), SUMIFS('SW Data'!$J:$J, 'SW Data'!$A:$A, B$8, 'SW Data'!$B:$B, $A14, 'SW Data'!$D:$D, $C$2)))),
  IF($C$2="All Social Workers",
   IF($C$3="Full Time", SUMIFS('SW Data'!$F:$F, 'SW Data'!$A:$A, B$8, 'SW Data'!$E:$E, $C$1, 'SW Data'!$B:$B, $A14), IF($C$3="Part Time", SUMIFS('SW Data'!$G:$G, 'SW Data'!$A:$A, B$8, 'SW Data'!$E:$E, $C$1, 'SW Data'!$B:$B, $A14), SUMIFS('SW Data'!$J:$J, 'SW Data'!$A:$A, B$8, 'SW Data'!$E:$E, $C$1, 'SW Data'!$B:$B, $A14))),
   IF($C$3="Full Time", SUMIFS('SW Data'!$F:$F, 'SW Data'!$A:$A, B$8, 'SW Data'!$E:$E, $C$1, 'SW Data'!$B:$B, $A14, 'SW Data'!$D:$D, $C$2), IF($C$3="Part Time", SUMIFS('SW Data'!$G:$G, 'SW Data'!$A:$A, B$8, 'SW Data'!$E:$E, $C$1, 'SW Data'!$B:$B, $A14, 'SW Data'!$D:$D, $C$2), SUMIFS('SW Data'!$J:$J, 'SW Data'!$A:$A, B$8, 'SW Data'!$E:$E, $C$1, 'SW Data'!$B:$B, $A14, 'SW Data'!$D:$D, $C$2))))),
 0)</f>
        <v>154</v>
      </c>
      <c r="C14" s="54">
        <f>IF(AND($C$1&lt;&gt;"", $C$2&lt;&gt;"", $C$3&lt;&gt;""),
 IF($C$1="All Fieldwork Services Teams",
  IF($C$2="All Social Workers",
   IF($C$3="Full Time", SUMIFS('SW Data'!$F:$F, 'SW Data'!$A:$A, C$8, 'SW Data'!$B:$B, $A14), IF($C$3="Part Time", SUMIFS('SW Data'!$G:$G, 'SW Data'!$A:$A, C$8, 'SW Data'!$B:$B, $A14),SUMIFS('SW Data'!$J:$J, 'SW Data'!$A:$A, C$8, 'SW Data'!$B:$B, $A14))),
   IF($C$3="Full Time", SUMIFS('SW Data'!$F:$F, 'SW Data'!$A:$A, C$8, 'SW Data'!$B:$B, $A14, 'SW Data'!$D:$D, $C$2), IF($C$3="Part Time", SUMIFS('SW Data'!$G:$G, 'SW Data'!$A:$A, C$8, 'SW Data'!$B:$B, $A14, 'SW Data'!$D:$D, $C$2), SUMIFS('SW Data'!$J:$J, 'SW Data'!$A:$A, C$8, 'SW Data'!$B:$B, $A14, 'SW Data'!$D:$D, $C$2)))),
  IF($C$2="All Social Workers",
   IF($C$3="Full Time", SUMIFS('SW Data'!$F:$F, 'SW Data'!$A:$A, C$8, 'SW Data'!$E:$E, $C$1, 'SW Data'!$B:$B, $A14), IF($C$3="Part Time", SUMIFS('SW Data'!$G:$G, 'SW Data'!$A:$A, C$8, 'SW Data'!$E:$E, $C$1, 'SW Data'!$B:$B, $A14), SUMIFS('SW Data'!$J:$J, 'SW Data'!$A:$A, C$8, 'SW Data'!$E:$E, $C$1, 'SW Data'!$B:$B, $A14))),
   IF($C$3="Full Time", SUMIFS('SW Data'!$F:$F, 'SW Data'!$A:$A, C$8, 'SW Data'!$E:$E, $C$1, 'SW Data'!$B:$B, $A14, 'SW Data'!$D:$D, $C$2), IF($C$3="Part Time", SUMIFS('SW Data'!$G:$G, 'SW Data'!$A:$A, C$8, 'SW Data'!$E:$E, $C$1, 'SW Data'!$B:$B, $A14, 'SW Data'!$D:$D, $C$2), SUMIFS('SW Data'!$J:$J, 'SW Data'!$A:$A, C$8, 'SW Data'!$E:$E, $C$1, 'SW Data'!$B:$B, $A14, 'SW Data'!$D:$D, $C$2))))),
 0)</f>
        <v>171</v>
      </c>
      <c r="D14" s="54">
        <f>IF(AND($C$1&lt;&gt;"", $C$2&lt;&gt;"", $C$3&lt;&gt;""),
 IF($C$1="All Fieldwork Services Teams",
  IF($C$2="All Social Workers",
   IF($C$3="Full Time", SUMIFS('SW Data'!$F:$F, 'SW Data'!$A:$A, D$8, 'SW Data'!$B:$B, $A14), IF($C$3="Part Time", SUMIFS('SW Data'!$G:$G, 'SW Data'!$A:$A, D$8, 'SW Data'!$B:$B, $A14),SUMIFS('SW Data'!$J:$J, 'SW Data'!$A:$A, D$8, 'SW Data'!$B:$B, $A14))),
   IF($C$3="Full Time", SUMIFS('SW Data'!$F:$F, 'SW Data'!$A:$A, D$8, 'SW Data'!$B:$B, $A14, 'SW Data'!$D:$D, $C$2), IF($C$3="Part Time", SUMIFS('SW Data'!$G:$G, 'SW Data'!$A:$A, D$8, 'SW Data'!$B:$B, $A14, 'SW Data'!$D:$D, $C$2), SUMIFS('SW Data'!$J:$J, 'SW Data'!$A:$A, D$8, 'SW Data'!$B:$B, $A14, 'SW Data'!$D:$D, $C$2)))),
  IF($C$2="All Social Workers",
   IF($C$3="Full Time", SUMIFS('SW Data'!$F:$F, 'SW Data'!$A:$A, D$8, 'SW Data'!$E:$E, $C$1, 'SW Data'!$B:$B, $A14), IF($C$3="Part Time", SUMIFS('SW Data'!$G:$G, 'SW Data'!$A:$A, D$8, 'SW Data'!$E:$E, $C$1, 'SW Data'!$B:$B, $A14), SUMIFS('SW Data'!$J:$J, 'SW Data'!$A:$A, D$8, 'SW Data'!$E:$E, $C$1, 'SW Data'!$B:$B, $A14))),
   IF($C$3="Full Time", SUMIFS('SW Data'!$F:$F, 'SW Data'!$A:$A, D$8, 'SW Data'!$E:$E, $C$1, 'SW Data'!$B:$B, $A14, 'SW Data'!$D:$D, $C$2), IF($C$3="Part Time", SUMIFS('SW Data'!$G:$G, 'SW Data'!$A:$A, D$8, 'SW Data'!$E:$E, $C$1, 'SW Data'!$B:$B, $A14, 'SW Data'!$D:$D, $C$2), SUMIFS('SW Data'!$J:$J, 'SW Data'!$A:$A, D$8, 'SW Data'!$E:$E, $C$1, 'SW Data'!$B:$B, $A14, 'SW Data'!$D:$D, $C$2))))),
 0)</f>
        <v>176</v>
      </c>
      <c r="E14" s="54">
        <f>IF(AND($C$1&lt;&gt;"", $C$2&lt;&gt;"", $C$3&lt;&gt;""),
 IF($C$1="All Fieldwork Services Teams",
  IF($C$2="All Social Workers",
   IF($C$3="Full Time", SUMIFS('SW Data'!$F:$F, 'SW Data'!$A:$A, E$8, 'SW Data'!$B:$B, $A14), IF($C$3="Part Time", SUMIFS('SW Data'!$G:$G, 'SW Data'!$A:$A, E$8, 'SW Data'!$B:$B, $A14),SUMIFS('SW Data'!$J:$J, 'SW Data'!$A:$A, E$8, 'SW Data'!$B:$B, $A14))),
   IF($C$3="Full Time", SUMIFS('SW Data'!$F:$F, 'SW Data'!$A:$A, E$8, 'SW Data'!$B:$B, $A14, 'SW Data'!$D:$D, $C$2), IF($C$3="Part Time", SUMIFS('SW Data'!$G:$G, 'SW Data'!$A:$A, E$8, 'SW Data'!$B:$B, $A14, 'SW Data'!$D:$D, $C$2), SUMIFS('SW Data'!$J:$J, 'SW Data'!$A:$A, E$8, 'SW Data'!$B:$B, $A14, 'SW Data'!$D:$D, $C$2)))),
  IF($C$2="All Social Workers",
   IF($C$3="Full Time", SUMIFS('SW Data'!$F:$F, 'SW Data'!$A:$A, E$8, 'SW Data'!$E:$E, $C$1, 'SW Data'!$B:$B, $A14), IF($C$3="Part Time", SUMIFS('SW Data'!$G:$G, 'SW Data'!$A:$A, E$8, 'SW Data'!$E:$E, $C$1, 'SW Data'!$B:$B, $A14), SUMIFS('SW Data'!$J:$J, 'SW Data'!$A:$A, E$8, 'SW Data'!$E:$E, $C$1, 'SW Data'!$B:$B, $A14))),
   IF($C$3="Full Time", SUMIFS('SW Data'!$F:$F, 'SW Data'!$A:$A, E$8, 'SW Data'!$E:$E, $C$1, 'SW Data'!$B:$B, $A14, 'SW Data'!$D:$D, $C$2), IF($C$3="Part Time", SUMIFS('SW Data'!$G:$G, 'SW Data'!$A:$A, E$8, 'SW Data'!$E:$E, $C$1, 'SW Data'!$B:$B, $A14, 'SW Data'!$D:$D, $C$2), SUMIFS('SW Data'!$J:$J, 'SW Data'!$A:$A, E$8, 'SW Data'!$E:$E, $C$1, 'SW Data'!$B:$B, $A14, 'SW Data'!$D:$D, $C$2))))),
 0)</f>
        <v>165</v>
      </c>
      <c r="F14" s="54">
        <f>IF(AND($C$1&lt;&gt;"", $C$2&lt;&gt;"", $C$3&lt;&gt;""),
 IF($C$1="All Fieldwork Services Teams",
  IF($C$2="All Social Workers",
   IF($C$3="Full Time", SUMIFS('SW Data'!$F:$F, 'SW Data'!$A:$A, F$8, 'SW Data'!$B:$B, $A14), IF($C$3="Part Time", SUMIFS('SW Data'!$G:$G, 'SW Data'!$A:$A, F$8, 'SW Data'!$B:$B, $A14),SUMIFS('SW Data'!$J:$J, 'SW Data'!$A:$A, F$8, 'SW Data'!$B:$B, $A14))),
   IF($C$3="Full Time", SUMIFS('SW Data'!$F:$F, 'SW Data'!$A:$A, F$8, 'SW Data'!$B:$B, $A14, 'SW Data'!$D:$D, $C$2), IF($C$3="Part Time", SUMIFS('SW Data'!$G:$G, 'SW Data'!$A:$A, F$8, 'SW Data'!$B:$B, $A14, 'SW Data'!$D:$D, $C$2), SUMIFS('SW Data'!$J:$J, 'SW Data'!$A:$A, F$8, 'SW Data'!$B:$B, $A14, 'SW Data'!$D:$D, $C$2)))),
  IF($C$2="All Social Workers",
   IF($C$3="Full Time", SUMIFS('SW Data'!$F:$F, 'SW Data'!$A:$A, F$8, 'SW Data'!$E:$E, $C$1, 'SW Data'!$B:$B, $A14), IF($C$3="Part Time", SUMIFS('SW Data'!$G:$G, 'SW Data'!$A:$A, F$8, 'SW Data'!$E:$E, $C$1, 'SW Data'!$B:$B, $A14), SUMIFS('SW Data'!$J:$J, 'SW Data'!$A:$A, F$8, 'SW Data'!$E:$E, $C$1, 'SW Data'!$B:$B, $A14))),
   IF($C$3="Full Time", SUMIFS('SW Data'!$F:$F, 'SW Data'!$A:$A, F$8, 'SW Data'!$E:$E, $C$1, 'SW Data'!$B:$B, $A14, 'SW Data'!$D:$D, $C$2), IF($C$3="Part Time", SUMIFS('SW Data'!$G:$G, 'SW Data'!$A:$A, F$8, 'SW Data'!$E:$E, $C$1, 'SW Data'!$B:$B, $A14, 'SW Data'!$D:$D, $C$2), SUMIFS('SW Data'!$J:$J, 'SW Data'!$A:$A, F$8, 'SW Data'!$E:$E, $C$1, 'SW Data'!$B:$B, $A14, 'SW Data'!$D:$D, $C$2))))),
 0)</f>
        <v>158</v>
      </c>
      <c r="G14" s="54">
        <f>IF(AND($C$1&lt;&gt;"", $C$2&lt;&gt;"", $C$3&lt;&gt;""),
 IF($C$1="All Fieldwork Services Teams",
  IF($C$2="All Social Workers",
   IF($C$3="Full Time", SUMIFS('SW Data'!$F:$F, 'SW Data'!$A:$A, G$8, 'SW Data'!$B:$B, $A14), IF($C$3="Part Time", SUMIFS('SW Data'!$G:$G, 'SW Data'!$A:$A, G$8, 'SW Data'!$B:$B, $A14),SUMIFS('SW Data'!$J:$J, 'SW Data'!$A:$A, G$8, 'SW Data'!$B:$B, $A14))),
   IF($C$3="Full Time", SUMIFS('SW Data'!$F:$F, 'SW Data'!$A:$A, G$8, 'SW Data'!$B:$B, $A14, 'SW Data'!$D:$D, $C$2), IF($C$3="Part Time", SUMIFS('SW Data'!$G:$G, 'SW Data'!$A:$A, G$8, 'SW Data'!$B:$B, $A14, 'SW Data'!$D:$D, $C$2), SUMIFS('SW Data'!$J:$J, 'SW Data'!$A:$A, G$8, 'SW Data'!$B:$B, $A14, 'SW Data'!$D:$D, $C$2)))),
  IF($C$2="All Social Workers",
   IF($C$3="Full Time", SUMIFS('SW Data'!$F:$F, 'SW Data'!$A:$A, G$8, 'SW Data'!$E:$E, $C$1, 'SW Data'!$B:$B, $A14), IF($C$3="Part Time", SUMIFS('SW Data'!$G:$G, 'SW Data'!$A:$A, G$8, 'SW Data'!$E:$E, $C$1, 'SW Data'!$B:$B, $A14), SUMIFS('SW Data'!$J:$J, 'SW Data'!$A:$A, G$8, 'SW Data'!$E:$E, $C$1, 'SW Data'!$B:$B, $A14))),
   IF($C$3="Full Time", SUMIFS('SW Data'!$F:$F, 'SW Data'!$A:$A, G$8, 'SW Data'!$E:$E, $C$1, 'SW Data'!$B:$B, $A14, 'SW Data'!$D:$D, $C$2), IF($C$3="Part Time", SUMIFS('SW Data'!$G:$G, 'SW Data'!$A:$A, G$8, 'SW Data'!$E:$E, $C$1, 'SW Data'!$B:$B, $A14, 'SW Data'!$D:$D, $C$2), SUMIFS('SW Data'!$J:$J, 'SW Data'!$A:$A, G$8, 'SW Data'!$E:$E, $C$1, 'SW Data'!$B:$B, $A14, 'SW Data'!$D:$D, $C$2))))),
 0)</f>
        <v>164</v>
      </c>
      <c r="H14" s="54">
        <f>IF(AND($C$1&lt;&gt;"", $C$2&lt;&gt;"", $C$3&lt;&gt;""),
 IF($C$1="All Fieldwork Services Teams",
  IF($C$2="All Social Workers",
   IF($C$3="Full Time", SUMIFS('SW Data'!$F:$F, 'SW Data'!$A:$A, H$8, 'SW Data'!$B:$B, $A14), IF($C$3="Part Time", SUMIFS('SW Data'!$G:$G, 'SW Data'!$A:$A, H$8, 'SW Data'!$B:$B, $A14),SUMIFS('SW Data'!$J:$J, 'SW Data'!$A:$A, H$8, 'SW Data'!$B:$B, $A14))),
   IF($C$3="Full Time", SUMIFS('SW Data'!$F:$F, 'SW Data'!$A:$A, H$8, 'SW Data'!$B:$B, $A14, 'SW Data'!$D:$D, $C$2), IF($C$3="Part Time", SUMIFS('SW Data'!$G:$G, 'SW Data'!$A:$A, H$8, 'SW Data'!$B:$B, $A14, 'SW Data'!$D:$D, $C$2), SUMIFS('SW Data'!$J:$J, 'SW Data'!$A:$A, H$8, 'SW Data'!$B:$B, $A14, 'SW Data'!$D:$D, $C$2)))),
  IF($C$2="All Social Workers",
   IF($C$3="Full Time", SUMIFS('SW Data'!$F:$F, 'SW Data'!$A:$A, H$8, 'SW Data'!$E:$E, $C$1, 'SW Data'!$B:$B, $A14), IF($C$3="Part Time", SUMIFS('SW Data'!$G:$G, 'SW Data'!$A:$A, H$8, 'SW Data'!$E:$E, $C$1, 'SW Data'!$B:$B, $A14), SUMIFS('SW Data'!$J:$J, 'SW Data'!$A:$A, H$8, 'SW Data'!$E:$E, $C$1, 'SW Data'!$B:$B, $A14))),
   IF($C$3="Full Time", SUMIFS('SW Data'!$F:$F, 'SW Data'!$A:$A, H$8, 'SW Data'!$E:$E, $C$1, 'SW Data'!$B:$B, $A14, 'SW Data'!$D:$D, $C$2), IF($C$3="Part Time", SUMIFS('SW Data'!$G:$G, 'SW Data'!$A:$A, H$8, 'SW Data'!$E:$E, $C$1, 'SW Data'!$B:$B, $A14, 'SW Data'!$D:$D, $C$2), SUMIFS('SW Data'!$J:$J, 'SW Data'!$A:$A, H$8, 'SW Data'!$E:$E, $C$1, 'SW Data'!$B:$B, $A14, 'SW Data'!$D:$D, $C$2))))),
 0)</f>
        <v>162</v>
      </c>
      <c r="I14" s="54">
        <f>IF(AND($C$1&lt;&gt;"", $C$2&lt;&gt;"", $C$3&lt;&gt;""),
 IF($C$1="All Fieldwork Services Teams",
  IF($C$2="All Social Workers",
   IF($C$3="Full Time", SUMIFS('SW Data'!$F:$F, 'SW Data'!$A:$A, I$8, 'SW Data'!$B:$B, $A14), IF($C$3="Part Time", SUMIFS('SW Data'!$G:$G, 'SW Data'!$A:$A, I$8, 'SW Data'!$B:$B, $A14),SUMIFS('SW Data'!$J:$J, 'SW Data'!$A:$A, I$8, 'SW Data'!$B:$B, $A14))),
   IF($C$3="Full Time", SUMIFS('SW Data'!$F:$F, 'SW Data'!$A:$A, I$8, 'SW Data'!$B:$B, $A14, 'SW Data'!$D:$D, $C$2), IF($C$3="Part Time", SUMIFS('SW Data'!$G:$G, 'SW Data'!$A:$A, I$8, 'SW Data'!$B:$B, $A14, 'SW Data'!$D:$D, $C$2), SUMIFS('SW Data'!$J:$J, 'SW Data'!$A:$A, I$8, 'SW Data'!$B:$B, $A14, 'SW Data'!$D:$D, $C$2)))),
  IF($C$2="All Social Workers",
   IF($C$3="Full Time", SUMIFS('SW Data'!$F:$F, 'SW Data'!$A:$A, I$8, 'SW Data'!$E:$E, $C$1, 'SW Data'!$B:$B, $A14), IF($C$3="Part Time", SUMIFS('SW Data'!$G:$G, 'SW Data'!$A:$A, I$8, 'SW Data'!$E:$E, $C$1, 'SW Data'!$B:$B, $A14), SUMIFS('SW Data'!$J:$J, 'SW Data'!$A:$A, I$8, 'SW Data'!$E:$E, $C$1, 'SW Data'!$B:$B, $A14))),
   IF($C$3="Full Time", SUMIFS('SW Data'!$F:$F, 'SW Data'!$A:$A, I$8, 'SW Data'!$E:$E, $C$1, 'SW Data'!$B:$B, $A14, 'SW Data'!$D:$D, $C$2), IF($C$3="Part Time", SUMIFS('SW Data'!$G:$G, 'SW Data'!$A:$A, I$8, 'SW Data'!$E:$E, $C$1, 'SW Data'!$B:$B, $A14, 'SW Data'!$D:$D, $C$2), SUMIFS('SW Data'!$J:$J, 'SW Data'!$A:$A, I$8, 'SW Data'!$E:$E, $C$1, 'SW Data'!$B:$B, $A14, 'SW Data'!$D:$D, $C$2))))),
 0)</f>
        <v>177</v>
      </c>
      <c r="J14" s="54">
        <f>IF(AND($C$1&lt;&gt;"", $C$2&lt;&gt;"", $C$3&lt;&gt;""),
 IF($C$1="All Fieldwork Services Teams",
  IF($C$2="All Social Workers",
   IF($C$3="Full Time", SUMIFS('SW Data'!$F:$F, 'SW Data'!$A:$A, J$8, 'SW Data'!$B:$B, $A14), IF($C$3="Part Time", SUMIFS('SW Data'!$G:$G, 'SW Data'!$A:$A, J$8, 'SW Data'!$B:$B, $A14),SUMIFS('SW Data'!$J:$J, 'SW Data'!$A:$A, J$8, 'SW Data'!$B:$B, $A14))),
   IF($C$3="Full Time", SUMIFS('SW Data'!$F:$F, 'SW Data'!$A:$A, J$8, 'SW Data'!$B:$B, $A14, 'SW Data'!$D:$D, $C$2), IF($C$3="Part Time", SUMIFS('SW Data'!$G:$G, 'SW Data'!$A:$A, J$8, 'SW Data'!$B:$B, $A14, 'SW Data'!$D:$D, $C$2), SUMIFS('SW Data'!$J:$J, 'SW Data'!$A:$A, J$8, 'SW Data'!$B:$B, $A14, 'SW Data'!$D:$D, $C$2)))),
  IF($C$2="All Social Workers",
   IF($C$3="Full Time", SUMIFS('SW Data'!$F:$F, 'SW Data'!$A:$A, J$8, 'SW Data'!$E:$E, $C$1, 'SW Data'!$B:$B, $A14), IF($C$3="Part Time", SUMIFS('SW Data'!$G:$G, 'SW Data'!$A:$A, J$8, 'SW Data'!$E:$E, $C$1, 'SW Data'!$B:$B, $A14), SUMIFS('SW Data'!$J:$J, 'SW Data'!$A:$A, J$8, 'SW Data'!$E:$E, $C$1, 'SW Data'!$B:$B, $A14))),
   IF($C$3="Full Time", SUMIFS('SW Data'!$F:$F, 'SW Data'!$A:$A, J$8, 'SW Data'!$E:$E, $C$1, 'SW Data'!$B:$B, $A14, 'SW Data'!$D:$D, $C$2), IF($C$3="Part Time", SUMIFS('SW Data'!$G:$G, 'SW Data'!$A:$A, J$8, 'SW Data'!$E:$E, $C$1, 'SW Data'!$B:$B, $A14, 'SW Data'!$D:$D, $C$2), SUMIFS('SW Data'!$J:$J, 'SW Data'!$A:$A, J$8, 'SW Data'!$E:$E, $C$1, 'SW Data'!$B:$B, $A14, 'SW Data'!$D:$D, $C$2))))),
 0)</f>
        <v>172</v>
      </c>
      <c r="K14" s="54">
        <f>IF(AND($C$1&lt;&gt;"", $C$2&lt;&gt;"", $C$3&lt;&gt;""),
 IF($C$1="All Fieldwork Services Teams",
  IF($C$2="All Social Workers",
   IF($C$3="Full Time", SUMIFS('SW Data'!$F:$F, 'SW Data'!$A:$A, K$8, 'SW Data'!$B:$B, $A14), IF($C$3="Part Time", SUMIFS('SW Data'!$G:$G, 'SW Data'!$A:$A, K$8, 'SW Data'!$B:$B, $A14),SUMIFS('SW Data'!$J:$J, 'SW Data'!$A:$A, K$8, 'SW Data'!$B:$B, $A14))),
   IF($C$3="Full Time", SUMIFS('SW Data'!$F:$F, 'SW Data'!$A:$A, K$8, 'SW Data'!$B:$B, $A14, 'SW Data'!$D:$D, $C$2), IF($C$3="Part Time", SUMIFS('SW Data'!$G:$G, 'SW Data'!$A:$A, K$8, 'SW Data'!$B:$B, $A14, 'SW Data'!$D:$D, $C$2), SUMIFS('SW Data'!$J:$J, 'SW Data'!$A:$A, K$8, 'SW Data'!$B:$B, $A14, 'SW Data'!$D:$D, $C$2)))),
  IF($C$2="All Social Workers",
   IF($C$3="Full Time", SUMIFS('SW Data'!$F:$F, 'SW Data'!$A:$A, K$8, 'SW Data'!$E:$E, $C$1, 'SW Data'!$B:$B, $A14), IF($C$3="Part Time", SUMIFS('SW Data'!$G:$G, 'SW Data'!$A:$A, K$8, 'SW Data'!$E:$E, $C$1, 'SW Data'!$B:$B, $A14), SUMIFS('SW Data'!$J:$J, 'SW Data'!$A:$A, K$8, 'SW Data'!$E:$E, $C$1, 'SW Data'!$B:$B, $A14))),
   IF($C$3="Full Time", SUMIFS('SW Data'!$F:$F, 'SW Data'!$A:$A, K$8, 'SW Data'!$E:$E, $C$1, 'SW Data'!$B:$B, $A14, 'SW Data'!$D:$D, $C$2), IF($C$3="Part Time", SUMIFS('SW Data'!$G:$G, 'SW Data'!$A:$A, K$8, 'SW Data'!$E:$E, $C$1, 'SW Data'!$B:$B, $A14, 'SW Data'!$D:$D, $C$2), SUMIFS('SW Data'!$J:$J, 'SW Data'!$A:$A, K$8, 'SW Data'!$E:$E, $C$1, 'SW Data'!$B:$B, $A14, 'SW Data'!$D:$D, $C$2))))),
 0)</f>
        <v>158</v>
      </c>
      <c r="L14" s="55"/>
    </row>
    <row r="15" spans="1:14" x14ac:dyDescent="0.25">
      <c r="A15" s="53" t="s">
        <v>23</v>
      </c>
      <c r="B15" s="54">
        <f>IF(AND($C$1&lt;&gt;"", $C$2&lt;&gt;"", $C$3&lt;&gt;""),
 IF($C$1="All Fieldwork Services Teams",
  IF($C$2="All Social Workers",
   IF($C$3="Full Time", SUMIFS('SW Data'!$F:$F, 'SW Data'!$A:$A, B$8, 'SW Data'!$B:$B, $A15), IF($C$3="Part Time", SUMIFS('SW Data'!$G:$G, 'SW Data'!$A:$A, B$8, 'SW Data'!$B:$B, $A15),SUMIFS('SW Data'!$J:$J, 'SW Data'!$A:$A, B$8, 'SW Data'!$B:$B, $A15))),
   IF($C$3="Full Time", SUMIFS('SW Data'!$F:$F, 'SW Data'!$A:$A, B$8, 'SW Data'!$B:$B, $A15, 'SW Data'!$D:$D, $C$2), IF($C$3="Part Time", SUMIFS('SW Data'!$G:$G, 'SW Data'!$A:$A, B$8, 'SW Data'!$B:$B, $A15, 'SW Data'!$D:$D, $C$2), SUMIFS('SW Data'!$J:$J, 'SW Data'!$A:$A, B$8, 'SW Data'!$B:$B, $A15, 'SW Data'!$D:$D, $C$2)))),
  IF($C$2="All Social Workers",
   IF($C$3="Full Time", SUMIFS('SW Data'!$F:$F, 'SW Data'!$A:$A, B$8, 'SW Data'!$E:$E, $C$1, 'SW Data'!$B:$B, $A15), IF($C$3="Part Time", SUMIFS('SW Data'!$G:$G, 'SW Data'!$A:$A, B$8, 'SW Data'!$E:$E, $C$1, 'SW Data'!$B:$B, $A15), SUMIFS('SW Data'!$J:$J, 'SW Data'!$A:$A, B$8, 'SW Data'!$E:$E, $C$1, 'SW Data'!$B:$B, $A15))),
   IF($C$3="Full Time", SUMIFS('SW Data'!$F:$F, 'SW Data'!$A:$A, B$8, 'SW Data'!$E:$E, $C$1, 'SW Data'!$B:$B, $A15, 'SW Data'!$D:$D, $C$2), IF($C$3="Part Time", SUMIFS('SW Data'!$G:$G, 'SW Data'!$A:$A, B$8, 'SW Data'!$E:$E, $C$1, 'SW Data'!$B:$B, $A15, 'SW Data'!$D:$D, $C$2), SUMIFS('SW Data'!$J:$J, 'SW Data'!$A:$A, B$8, 'SW Data'!$E:$E, $C$1, 'SW Data'!$B:$B, $A15, 'SW Data'!$D:$D, $C$2))))),
 0)</f>
        <v>181</v>
      </c>
      <c r="C15" s="54">
        <f>IF(AND($C$1&lt;&gt;"", $C$2&lt;&gt;"", $C$3&lt;&gt;""),
 IF($C$1="All Fieldwork Services Teams",
  IF($C$2="All Social Workers",
   IF($C$3="Full Time", SUMIFS('SW Data'!$F:$F, 'SW Data'!$A:$A, C$8, 'SW Data'!$B:$B, $A15), IF($C$3="Part Time", SUMIFS('SW Data'!$G:$G, 'SW Data'!$A:$A, C$8, 'SW Data'!$B:$B, $A15),SUMIFS('SW Data'!$J:$J, 'SW Data'!$A:$A, C$8, 'SW Data'!$B:$B, $A15))),
   IF($C$3="Full Time", SUMIFS('SW Data'!$F:$F, 'SW Data'!$A:$A, C$8, 'SW Data'!$B:$B, $A15, 'SW Data'!$D:$D, $C$2), IF($C$3="Part Time", SUMIFS('SW Data'!$G:$G, 'SW Data'!$A:$A, C$8, 'SW Data'!$B:$B, $A15, 'SW Data'!$D:$D, $C$2), SUMIFS('SW Data'!$J:$J, 'SW Data'!$A:$A, C$8, 'SW Data'!$B:$B, $A15, 'SW Data'!$D:$D, $C$2)))),
  IF($C$2="All Social Workers",
   IF($C$3="Full Time", SUMIFS('SW Data'!$F:$F, 'SW Data'!$A:$A, C$8, 'SW Data'!$E:$E, $C$1, 'SW Data'!$B:$B, $A15), IF($C$3="Part Time", SUMIFS('SW Data'!$G:$G, 'SW Data'!$A:$A, C$8, 'SW Data'!$E:$E, $C$1, 'SW Data'!$B:$B, $A15), SUMIFS('SW Data'!$J:$J, 'SW Data'!$A:$A, C$8, 'SW Data'!$E:$E, $C$1, 'SW Data'!$B:$B, $A15))),
   IF($C$3="Full Time", SUMIFS('SW Data'!$F:$F, 'SW Data'!$A:$A, C$8, 'SW Data'!$E:$E, $C$1, 'SW Data'!$B:$B, $A15, 'SW Data'!$D:$D, $C$2), IF($C$3="Part Time", SUMIFS('SW Data'!$G:$G, 'SW Data'!$A:$A, C$8, 'SW Data'!$E:$E, $C$1, 'SW Data'!$B:$B, $A15, 'SW Data'!$D:$D, $C$2), SUMIFS('SW Data'!$J:$J, 'SW Data'!$A:$A, C$8, 'SW Data'!$E:$E, $C$1, 'SW Data'!$B:$B, $A15, 'SW Data'!$D:$D, $C$2))))),
 0)</f>
        <v>195</v>
      </c>
      <c r="D15" s="54">
        <f>IF(AND($C$1&lt;&gt;"", $C$2&lt;&gt;"", $C$3&lt;&gt;""),
 IF($C$1="All Fieldwork Services Teams",
  IF($C$2="All Social Workers",
   IF($C$3="Full Time", SUMIFS('SW Data'!$F:$F, 'SW Data'!$A:$A, D$8, 'SW Data'!$B:$B, $A15), IF($C$3="Part Time", SUMIFS('SW Data'!$G:$G, 'SW Data'!$A:$A, D$8, 'SW Data'!$B:$B, $A15),SUMIFS('SW Data'!$J:$J, 'SW Data'!$A:$A, D$8, 'SW Data'!$B:$B, $A15))),
   IF($C$3="Full Time", SUMIFS('SW Data'!$F:$F, 'SW Data'!$A:$A, D$8, 'SW Data'!$B:$B, $A15, 'SW Data'!$D:$D, $C$2), IF($C$3="Part Time", SUMIFS('SW Data'!$G:$G, 'SW Data'!$A:$A, D$8, 'SW Data'!$B:$B, $A15, 'SW Data'!$D:$D, $C$2), SUMIFS('SW Data'!$J:$J, 'SW Data'!$A:$A, D$8, 'SW Data'!$B:$B, $A15, 'SW Data'!$D:$D, $C$2)))),
  IF($C$2="All Social Workers",
   IF($C$3="Full Time", SUMIFS('SW Data'!$F:$F, 'SW Data'!$A:$A, D$8, 'SW Data'!$E:$E, $C$1, 'SW Data'!$B:$B, $A15), IF($C$3="Part Time", SUMIFS('SW Data'!$G:$G, 'SW Data'!$A:$A, D$8, 'SW Data'!$E:$E, $C$1, 'SW Data'!$B:$B, $A15), SUMIFS('SW Data'!$J:$J, 'SW Data'!$A:$A, D$8, 'SW Data'!$E:$E, $C$1, 'SW Data'!$B:$B, $A15))),
   IF($C$3="Full Time", SUMIFS('SW Data'!$F:$F, 'SW Data'!$A:$A, D$8, 'SW Data'!$E:$E, $C$1, 'SW Data'!$B:$B, $A15, 'SW Data'!$D:$D, $C$2), IF($C$3="Part Time", SUMIFS('SW Data'!$G:$G, 'SW Data'!$A:$A, D$8, 'SW Data'!$E:$E, $C$1, 'SW Data'!$B:$B, $A15, 'SW Data'!$D:$D, $C$2), SUMIFS('SW Data'!$J:$J, 'SW Data'!$A:$A, D$8, 'SW Data'!$E:$E, $C$1, 'SW Data'!$B:$B, $A15, 'SW Data'!$D:$D, $C$2))))),
 0)</f>
        <v>197</v>
      </c>
      <c r="E15" s="54">
        <f>IF(AND($C$1&lt;&gt;"", $C$2&lt;&gt;"", $C$3&lt;&gt;""),
 IF($C$1="All Fieldwork Services Teams",
  IF($C$2="All Social Workers",
   IF($C$3="Full Time", SUMIFS('SW Data'!$F:$F, 'SW Data'!$A:$A, E$8, 'SW Data'!$B:$B, $A15), IF($C$3="Part Time", SUMIFS('SW Data'!$G:$G, 'SW Data'!$A:$A, E$8, 'SW Data'!$B:$B, $A15),SUMIFS('SW Data'!$J:$J, 'SW Data'!$A:$A, E$8, 'SW Data'!$B:$B, $A15))),
   IF($C$3="Full Time", SUMIFS('SW Data'!$F:$F, 'SW Data'!$A:$A, E$8, 'SW Data'!$B:$B, $A15, 'SW Data'!$D:$D, $C$2), IF($C$3="Part Time", SUMIFS('SW Data'!$G:$G, 'SW Data'!$A:$A, E$8, 'SW Data'!$B:$B, $A15, 'SW Data'!$D:$D, $C$2), SUMIFS('SW Data'!$J:$J, 'SW Data'!$A:$A, E$8, 'SW Data'!$B:$B, $A15, 'SW Data'!$D:$D, $C$2)))),
  IF($C$2="All Social Workers",
   IF($C$3="Full Time", SUMIFS('SW Data'!$F:$F, 'SW Data'!$A:$A, E$8, 'SW Data'!$E:$E, $C$1, 'SW Data'!$B:$B, $A15), IF($C$3="Part Time", SUMIFS('SW Data'!$G:$G, 'SW Data'!$A:$A, E$8, 'SW Data'!$E:$E, $C$1, 'SW Data'!$B:$B, $A15), SUMIFS('SW Data'!$J:$J, 'SW Data'!$A:$A, E$8, 'SW Data'!$E:$E, $C$1, 'SW Data'!$B:$B, $A15))),
   IF($C$3="Full Time", SUMIFS('SW Data'!$F:$F, 'SW Data'!$A:$A, E$8, 'SW Data'!$E:$E, $C$1, 'SW Data'!$B:$B, $A15, 'SW Data'!$D:$D, $C$2), IF($C$3="Part Time", SUMIFS('SW Data'!$G:$G, 'SW Data'!$A:$A, E$8, 'SW Data'!$E:$E, $C$1, 'SW Data'!$B:$B, $A15, 'SW Data'!$D:$D, $C$2), SUMIFS('SW Data'!$J:$J, 'SW Data'!$A:$A, E$8, 'SW Data'!$E:$E, $C$1, 'SW Data'!$B:$B, $A15, 'SW Data'!$D:$D, $C$2))))),
 0)</f>
        <v>194</v>
      </c>
      <c r="F15" s="54">
        <f>IF(AND($C$1&lt;&gt;"", $C$2&lt;&gt;"", $C$3&lt;&gt;""),
 IF($C$1="All Fieldwork Services Teams",
  IF($C$2="All Social Workers",
   IF($C$3="Full Time", SUMIFS('SW Data'!$F:$F, 'SW Data'!$A:$A, F$8, 'SW Data'!$B:$B, $A15), IF($C$3="Part Time", SUMIFS('SW Data'!$G:$G, 'SW Data'!$A:$A, F$8, 'SW Data'!$B:$B, $A15),SUMIFS('SW Data'!$J:$J, 'SW Data'!$A:$A, F$8, 'SW Data'!$B:$B, $A15))),
   IF($C$3="Full Time", SUMIFS('SW Data'!$F:$F, 'SW Data'!$A:$A, F$8, 'SW Data'!$B:$B, $A15, 'SW Data'!$D:$D, $C$2), IF($C$3="Part Time", SUMIFS('SW Data'!$G:$G, 'SW Data'!$A:$A, F$8, 'SW Data'!$B:$B, $A15, 'SW Data'!$D:$D, $C$2), SUMIFS('SW Data'!$J:$J, 'SW Data'!$A:$A, F$8, 'SW Data'!$B:$B, $A15, 'SW Data'!$D:$D, $C$2)))),
  IF($C$2="All Social Workers",
   IF($C$3="Full Time", SUMIFS('SW Data'!$F:$F, 'SW Data'!$A:$A, F$8, 'SW Data'!$E:$E, $C$1, 'SW Data'!$B:$B, $A15), IF($C$3="Part Time", SUMIFS('SW Data'!$G:$G, 'SW Data'!$A:$A, F$8, 'SW Data'!$E:$E, $C$1, 'SW Data'!$B:$B, $A15), SUMIFS('SW Data'!$J:$J, 'SW Data'!$A:$A, F$8, 'SW Data'!$E:$E, $C$1, 'SW Data'!$B:$B, $A15))),
   IF($C$3="Full Time", SUMIFS('SW Data'!$F:$F, 'SW Data'!$A:$A, F$8, 'SW Data'!$E:$E, $C$1, 'SW Data'!$B:$B, $A15, 'SW Data'!$D:$D, $C$2), IF($C$3="Part Time", SUMIFS('SW Data'!$G:$G, 'SW Data'!$A:$A, F$8, 'SW Data'!$E:$E, $C$1, 'SW Data'!$B:$B, $A15, 'SW Data'!$D:$D, $C$2), SUMIFS('SW Data'!$J:$J, 'SW Data'!$A:$A, F$8, 'SW Data'!$E:$E, $C$1, 'SW Data'!$B:$B, $A15, 'SW Data'!$D:$D, $C$2))))),
 0)</f>
        <v>204</v>
      </c>
      <c r="G15" s="54">
        <f>IF(AND($C$1&lt;&gt;"", $C$2&lt;&gt;"", $C$3&lt;&gt;""),
 IF($C$1="All Fieldwork Services Teams",
  IF($C$2="All Social Workers",
   IF($C$3="Full Time", SUMIFS('SW Data'!$F:$F, 'SW Data'!$A:$A, G$8, 'SW Data'!$B:$B, $A15), IF($C$3="Part Time", SUMIFS('SW Data'!$G:$G, 'SW Data'!$A:$A, G$8, 'SW Data'!$B:$B, $A15),SUMIFS('SW Data'!$J:$J, 'SW Data'!$A:$A, G$8, 'SW Data'!$B:$B, $A15))),
   IF($C$3="Full Time", SUMIFS('SW Data'!$F:$F, 'SW Data'!$A:$A, G$8, 'SW Data'!$B:$B, $A15, 'SW Data'!$D:$D, $C$2), IF($C$3="Part Time", SUMIFS('SW Data'!$G:$G, 'SW Data'!$A:$A, G$8, 'SW Data'!$B:$B, $A15, 'SW Data'!$D:$D, $C$2), SUMIFS('SW Data'!$J:$J, 'SW Data'!$A:$A, G$8, 'SW Data'!$B:$B, $A15, 'SW Data'!$D:$D, $C$2)))),
  IF($C$2="All Social Workers",
   IF($C$3="Full Time", SUMIFS('SW Data'!$F:$F, 'SW Data'!$A:$A, G$8, 'SW Data'!$E:$E, $C$1, 'SW Data'!$B:$B, $A15), IF($C$3="Part Time", SUMIFS('SW Data'!$G:$G, 'SW Data'!$A:$A, G$8, 'SW Data'!$E:$E, $C$1, 'SW Data'!$B:$B, $A15), SUMIFS('SW Data'!$J:$J, 'SW Data'!$A:$A, G$8, 'SW Data'!$E:$E, $C$1, 'SW Data'!$B:$B, $A15))),
   IF($C$3="Full Time", SUMIFS('SW Data'!$F:$F, 'SW Data'!$A:$A, G$8, 'SW Data'!$E:$E, $C$1, 'SW Data'!$B:$B, $A15, 'SW Data'!$D:$D, $C$2), IF($C$3="Part Time", SUMIFS('SW Data'!$G:$G, 'SW Data'!$A:$A, G$8, 'SW Data'!$E:$E, $C$1, 'SW Data'!$B:$B, $A15, 'SW Data'!$D:$D, $C$2), SUMIFS('SW Data'!$J:$J, 'SW Data'!$A:$A, G$8, 'SW Data'!$E:$E, $C$1, 'SW Data'!$B:$B, $A15, 'SW Data'!$D:$D, $C$2))))),
 0)</f>
        <v>207</v>
      </c>
      <c r="H15" s="54">
        <f>IF(AND($C$1&lt;&gt;"", $C$2&lt;&gt;"", $C$3&lt;&gt;""),
 IF($C$1="All Fieldwork Services Teams",
  IF($C$2="All Social Workers",
   IF($C$3="Full Time", SUMIFS('SW Data'!$F:$F, 'SW Data'!$A:$A, H$8, 'SW Data'!$B:$B, $A15), IF($C$3="Part Time", SUMIFS('SW Data'!$G:$G, 'SW Data'!$A:$A, H$8, 'SW Data'!$B:$B, $A15),SUMIFS('SW Data'!$J:$J, 'SW Data'!$A:$A, H$8, 'SW Data'!$B:$B, $A15))),
   IF($C$3="Full Time", SUMIFS('SW Data'!$F:$F, 'SW Data'!$A:$A, H$8, 'SW Data'!$B:$B, $A15, 'SW Data'!$D:$D, $C$2), IF($C$3="Part Time", SUMIFS('SW Data'!$G:$G, 'SW Data'!$A:$A, H$8, 'SW Data'!$B:$B, $A15, 'SW Data'!$D:$D, $C$2), SUMIFS('SW Data'!$J:$J, 'SW Data'!$A:$A, H$8, 'SW Data'!$B:$B, $A15, 'SW Data'!$D:$D, $C$2)))),
  IF($C$2="All Social Workers",
   IF($C$3="Full Time", SUMIFS('SW Data'!$F:$F, 'SW Data'!$A:$A, H$8, 'SW Data'!$E:$E, $C$1, 'SW Data'!$B:$B, $A15), IF($C$3="Part Time", SUMIFS('SW Data'!$G:$G, 'SW Data'!$A:$A, H$8, 'SW Data'!$E:$E, $C$1, 'SW Data'!$B:$B, $A15), SUMIFS('SW Data'!$J:$J, 'SW Data'!$A:$A, H$8, 'SW Data'!$E:$E, $C$1, 'SW Data'!$B:$B, $A15))),
   IF($C$3="Full Time", SUMIFS('SW Data'!$F:$F, 'SW Data'!$A:$A, H$8, 'SW Data'!$E:$E, $C$1, 'SW Data'!$B:$B, $A15, 'SW Data'!$D:$D, $C$2), IF($C$3="Part Time", SUMIFS('SW Data'!$G:$G, 'SW Data'!$A:$A, H$8, 'SW Data'!$E:$E, $C$1, 'SW Data'!$B:$B, $A15, 'SW Data'!$D:$D, $C$2), SUMIFS('SW Data'!$J:$J, 'SW Data'!$A:$A, H$8, 'SW Data'!$E:$E, $C$1, 'SW Data'!$B:$B, $A15, 'SW Data'!$D:$D, $C$2))))),
 0)</f>
        <v>202</v>
      </c>
      <c r="I15" s="54">
        <f>IF(AND($C$1&lt;&gt;"", $C$2&lt;&gt;"", $C$3&lt;&gt;""),
 IF($C$1="All Fieldwork Services Teams",
  IF($C$2="All Social Workers",
   IF($C$3="Full Time", SUMIFS('SW Data'!$F:$F, 'SW Data'!$A:$A, I$8, 'SW Data'!$B:$B, $A15), IF($C$3="Part Time", SUMIFS('SW Data'!$G:$G, 'SW Data'!$A:$A, I$8, 'SW Data'!$B:$B, $A15),SUMIFS('SW Data'!$J:$J, 'SW Data'!$A:$A, I$8, 'SW Data'!$B:$B, $A15))),
   IF($C$3="Full Time", SUMIFS('SW Data'!$F:$F, 'SW Data'!$A:$A, I$8, 'SW Data'!$B:$B, $A15, 'SW Data'!$D:$D, $C$2), IF($C$3="Part Time", SUMIFS('SW Data'!$G:$G, 'SW Data'!$A:$A, I$8, 'SW Data'!$B:$B, $A15, 'SW Data'!$D:$D, $C$2), SUMIFS('SW Data'!$J:$J, 'SW Data'!$A:$A, I$8, 'SW Data'!$B:$B, $A15, 'SW Data'!$D:$D, $C$2)))),
  IF($C$2="All Social Workers",
   IF($C$3="Full Time", SUMIFS('SW Data'!$F:$F, 'SW Data'!$A:$A, I$8, 'SW Data'!$E:$E, $C$1, 'SW Data'!$B:$B, $A15), IF($C$3="Part Time", SUMIFS('SW Data'!$G:$G, 'SW Data'!$A:$A, I$8, 'SW Data'!$E:$E, $C$1, 'SW Data'!$B:$B, $A15), SUMIFS('SW Data'!$J:$J, 'SW Data'!$A:$A, I$8, 'SW Data'!$E:$E, $C$1, 'SW Data'!$B:$B, $A15))),
   IF($C$3="Full Time", SUMIFS('SW Data'!$F:$F, 'SW Data'!$A:$A, I$8, 'SW Data'!$E:$E, $C$1, 'SW Data'!$B:$B, $A15, 'SW Data'!$D:$D, $C$2), IF($C$3="Part Time", SUMIFS('SW Data'!$G:$G, 'SW Data'!$A:$A, I$8, 'SW Data'!$E:$E, $C$1, 'SW Data'!$B:$B, $A15, 'SW Data'!$D:$D, $C$2), SUMIFS('SW Data'!$J:$J, 'SW Data'!$A:$A, I$8, 'SW Data'!$E:$E, $C$1, 'SW Data'!$B:$B, $A15, 'SW Data'!$D:$D, $C$2))))),
 0)</f>
        <v>211</v>
      </c>
      <c r="J15" s="54">
        <f>IF(AND($C$1&lt;&gt;"", $C$2&lt;&gt;"", $C$3&lt;&gt;""),
 IF($C$1="All Fieldwork Services Teams",
  IF($C$2="All Social Workers",
   IF($C$3="Full Time", SUMIFS('SW Data'!$F:$F, 'SW Data'!$A:$A, J$8, 'SW Data'!$B:$B, $A15), IF($C$3="Part Time", SUMIFS('SW Data'!$G:$G, 'SW Data'!$A:$A, J$8, 'SW Data'!$B:$B, $A15),SUMIFS('SW Data'!$J:$J, 'SW Data'!$A:$A, J$8, 'SW Data'!$B:$B, $A15))),
   IF($C$3="Full Time", SUMIFS('SW Data'!$F:$F, 'SW Data'!$A:$A, J$8, 'SW Data'!$B:$B, $A15, 'SW Data'!$D:$D, $C$2), IF($C$3="Part Time", SUMIFS('SW Data'!$G:$G, 'SW Data'!$A:$A, J$8, 'SW Data'!$B:$B, $A15, 'SW Data'!$D:$D, $C$2), SUMIFS('SW Data'!$J:$J, 'SW Data'!$A:$A, J$8, 'SW Data'!$B:$B, $A15, 'SW Data'!$D:$D, $C$2)))),
  IF($C$2="All Social Workers",
   IF($C$3="Full Time", SUMIFS('SW Data'!$F:$F, 'SW Data'!$A:$A, J$8, 'SW Data'!$E:$E, $C$1, 'SW Data'!$B:$B, $A15), IF($C$3="Part Time", SUMIFS('SW Data'!$G:$G, 'SW Data'!$A:$A, J$8, 'SW Data'!$E:$E, $C$1, 'SW Data'!$B:$B, $A15), SUMIFS('SW Data'!$J:$J, 'SW Data'!$A:$A, J$8, 'SW Data'!$E:$E, $C$1, 'SW Data'!$B:$B, $A15))),
   IF($C$3="Full Time", SUMIFS('SW Data'!$F:$F, 'SW Data'!$A:$A, J$8, 'SW Data'!$E:$E, $C$1, 'SW Data'!$B:$B, $A15, 'SW Data'!$D:$D, $C$2), IF($C$3="Part Time", SUMIFS('SW Data'!$G:$G, 'SW Data'!$A:$A, J$8, 'SW Data'!$E:$E, $C$1, 'SW Data'!$B:$B, $A15, 'SW Data'!$D:$D, $C$2), SUMIFS('SW Data'!$J:$J, 'SW Data'!$A:$A, J$8, 'SW Data'!$E:$E, $C$1, 'SW Data'!$B:$B, $A15, 'SW Data'!$D:$D, $C$2))))),
 0)</f>
        <v>217</v>
      </c>
      <c r="K15" s="54">
        <f>IF(AND($C$1&lt;&gt;"", $C$2&lt;&gt;"", $C$3&lt;&gt;""),
 IF($C$1="All Fieldwork Services Teams",
  IF($C$2="All Social Workers",
   IF($C$3="Full Time", SUMIFS('SW Data'!$F:$F, 'SW Data'!$A:$A, K$8, 'SW Data'!$B:$B, $A15), IF($C$3="Part Time", SUMIFS('SW Data'!$G:$G, 'SW Data'!$A:$A, K$8, 'SW Data'!$B:$B, $A15),SUMIFS('SW Data'!$J:$J, 'SW Data'!$A:$A, K$8, 'SW Data'!$B:$B, $A15))),
   IF($C$3="Full Time", SUMIFS('SW Data'!$F:$F, 'SW Data'!$A:$A, K$8, 'SW Data'!$B:$B, $A15, 'SW Data'!$D:$D, $C$2), IF($C$3="Part Time", SUMIFS('SW Data'!$G:$G, 'SW Data'!$A:$A, K$8, 'SW Data'!$B:$B, $A15, 'SW Data'!$D:$D, $C$2), SUMIFS('SW Data'!$J:$J, 'SW Data'!$A:$A, K$8, 'SW Data'!$B:$B, $A15, 'SW Data'!$D:$D, $C$2)))),
  IF($C$2="All Social Workers",
   IF($C$3="Full Time", SUMIFS('SW Data'!$F:$F, 'SW Data'!$A:$A, K$8, 'SW Data'!$E:$E, $C$1, 'SW Data'!$B:$B, $A15), IF($C$3="Part Time", SUMIFS('SW Data'!$G:$G, 'SW Data'!$A:$A, K$8, 'SW Data'!$E:$E, $C$1, 'SW Data'!$B:$B, $A15), SUMIFS('SW Data'!$J:$J, 'SW Data'!$A:$A, K$8, 'SW Data'!$E:$E, $C$1, 'SW Data'!$B:$B, $A15))),
   IF($C$3="Full Time", SUMIFS('SW Data'!$F:$F, 'SW Data'!$A:$A, K$8, 'SW Data'!$E:$E, $C$1, 'SW Data'!$B:$B, $A15, 'SW Data'!$D:$D, $C$2), IF($C$3="Part Time", SUMIFS('SW Data'!$G:$G, 'SW Data'!$A:$A, K$8, 'SW Data'!$E:$E, $C$1, 'SW Data'!$B:$B, $A15, 'SW Data'!$D:$D, $C$2), SUMIFS('SW Data'!$J:$J, 'SW Data'!$A:$A, K$8, 'SW Data'!$E:$E, $C$1, 'SW Data'!$B:$B, $A15, 'SW Data'!$D:$D, $C$2))))),
 0)</f>
        <v>213</v>
      </c>
      <c r="L15" s="55"/>
    </row>
    <row r="16" spans="1:14" x14ac:dyDescent="0.25">
      <c r="A16" s="53" t="s">
        <v>24</v>
      </c>
      <c r="B16" s="54">
        <f>IF(AND($C$1&lt;&gt;"", $C$2&lt;&gt;"", $C$3&lt;&gt;""),
 IF($C$1="All Fieldwork Services Teams",
  IF($C$2="All Social Workers",
   IF($C$3="Full Time", SUMIFS('SW Data'!$F:$F, 'SW Data'!$A:$A, B$8, 'SW Data'!$B:$B, $A16), IF($C$3="Part Time", SUMIFS('SW Data'!$G:$G, 'SW Data'!$A:$A, B$8, 'SW Data'!$B:$B, $A16),SUMIFS('SW Data'!$J:$J, 'SW Data'!$A:$A, B$8, 'SW Data'!$B:$B, $A16))),
   IF($C$3="Full Time", SUMIFS('SW Data'!$F:$F, 'SW Data'!$A:$A, B$8, 'SW Data'!$B:$B, $A16, 'SW Data'!$D:$D, $C$2), IF($C$3="Part Time", SUMIFS('SW Data'!$G:$G, 'SW Data'!$A:$A, B$8, 'SW Data'!$B:$B, $A16, 'SW Data'!$D:$D, $C$2), SUMIFS('SW Data'!$J:$J, 'SW Data'!$A:$A, B$8, 'SW Data'!$B:$B, $A16, 'SW Data'!$D:$D, $C$2)))),
  IF($C$2="All Social Workers",
   IF($C$3="Full Time", SUMIFS('SW Data'!$F:$F, 'SW Data'!$A:$A, B$8, 'SW Data'!$E:$E, $C$1, 'SW Data'!$B:$B, $A16), IF($C$3="Part Time", SUMIFS('SW Data'!$G:$G, 'SW Data'!$A:$A, B$8, 'SW Data'!$E:$E, $C$1, 'SW Data'!$B:$B, $A16), SUMIFS('SW Data'!$J:$J, 'SW Data'!$A:$A, B$8, 'SW Data'!$E:$E, $C$1, 'SW Data'!$B:$B, $A16))),
   IF($C$3="Full Time", SUMIFS('SW Data'!$F:$F, 'SW Data'!$A:$A, B$8, 'SW Data'!$E:$E, $C$1, 'SW Data'!$B:$B, $A16, 'SW Data'!$D:$D, $C$2), IF($C$3="Part Time", SUMIFS('SW Data'!$G:$G, 'SW Data'!$A:$A, B$8, 'SW Data'!$E:$E, $C$1, 'SW Data'!$B:$B, $A16, 'SW Data'!$D:$D, $C$2), SUMIFS('SW Data'!$J:$J, 'SW Data'!$A:$A, B$8, 'SW Data'!$E:$E, $C$1, 'SW Data'!$B:$B, $A16, 'SW Data'!$D:$D, $C$2))))),
 0)</f>
        <v>129</v>
      </c>
      <c r="C16" s="54">
        <f>IF(AND($C$1&lt;&gt;"", $C$2&lt;&gt;"", $C$3&lt;&gt;""),
 IF($C$1="All Fieldwork Services Teams",
  IF($C$2="All Social Workers",
   IF($C$3="Full Time", SUMIFS('SW Data'!$F:$F, 'SW Data'!$A:$A, C$8, 'SW Data'!$B:$B, $A16), IF($C$3="Part Time", SUMIFS('SW Data'!$G:$G, 'SW Data'!$A:$A, C$8, 'SW Data'!$B:$B, $A16),SUMIFS('SW Data'!$J:$J, 'SW Data'!$A:$A, C$8, 'SW Data'!$B:$B, $A16))),
   IF($C$3="Full Time", SUMIFS('SW Data'!$F:$F, 'SW Data'!$A:$A, C$8, 'SW Data'!$B:$B, $A16, 'SW Data'!$D:$D, $C$2), IF($C$3="Part Time", SUMIFS('SW Data'!$G:$G, 'SW Data'!$A:$A, C$8, 'SW Data'!$B:$B, $A16, 'SW Data'!$D:$D, $C$2), SUMIFS('SW Data'!$J:$J, 'SW Data'!$A:$A, C$8, 'SW Data'!$B:$B, $A16, 'SW Data'!$D:$D, $C$2)))),
  IF($C$2="All Social Workers",
   IF($C$3="Full Time", SUMIFS('SW Data'!$F:$F, 'SW Data'!$A:$A, C$8, 'SW Data'!$E:$E, $C$1, 'SW Data'!$B:$B, $A16), IF($C$3="Part Time", SUMIFS('SW Data'!$G:$G, 'SW Data'!$A:$A, C$8, 'SW Data'!$E:$E, $C$1, 'SW Data'!$B:$B, $A16), SUMIFS('SW Data'!$J:$J, 'SW Data'!$A:$A, C$8, 'SW Data'!$E:$E, $C$1, 'SW Data'!$B:$B, $A16))),
   IF($C$3="Full Time", SUMIFS('SW Data'!$F:$F, 'SW Data'!$A:$A, C$8, 'SW Data'!$E:$E, $C$1, 'SW Data'!$B:$B, $A16, 'SW Data'!$D:$D, $C$2), IF($C$3="Part Time", SUMIFS('SW Data'!$G:$G, 'SW Data'!$A:$A, C$8, 'SW Data'!$E:$E, $C$1, 'SW Data'!$B:$B, $A16, 'SW Data'!$D:$D, $C$2), SUMIFS('SW Data'!$J:$J, 'SW Data'!$A:$A, C$8, 'SW Data'!$E:$E, $C$1, 'SW Data'!$B:$B, $A16, 'SW Data'!$D:$D, $C$2))))),
 0)</f>
        <v>135</v>
      </c>
      <c r="D16" s="54">
        <f>IF(AND($C$1&lt;&gt;"", $C$2&lt;&gt;"", $C$3&lt;&gt;""),
 IF($C$1="All Fieldwork Services Teams",
  IF($C$2="All Social Workers",
   IF($C$3="Full Time", SUMIFS('SW Data'!$F:$F, 'SW Data'!$A:$A, D$8, 'SW Data'!$B:$B, $A16), IF($C$3="Part Time", SUMIFS('SW Data'!$G:$G, 'SW Data'!$A:$A, D$8, 'SW Data'!$B:$B, $A16),SUMIFS('SW Data'!$J:$J, 'SW Data'!$A:$A, D$8, 'SW Data'!$B:$B, $A16))),
   IF($C$3="Full Time", SUMIFS('SW Data'!$F:$F, 'SW Data'!$A:$A, D$8, 'SW Data'!$B:$B, $A16, 'SW Data'!$D:$D, $C$2), IF($C$3="Part Time", SUMIFS('SW Data'!$G:$G, 'SW Data'!$A:$A, D$8, 'SW Data'!$B:$B, $A16, 'SW Data'!$D:$D, $C$2), SUMIFS('SW Data'!$J:$J, 'SW Data'!$A:$A, D$8, 'SW Data'!$B:$B, $A16, 'SW Data'!$D:$D, $C$2)))),
  IF($C$2="All Social Workers",
   IF($C$3="Full Time", SUMIFS('SW Data'!$F:$F, 'SW Data'!$A:$A, D$8, 'SW Data'!$E:$E, $C$1, 'SW Data'!$B:$B, $A16), IF($C$3="Part Time", SUMIFS('SW Data'!$G:$G, 'SW Data'!$A:$A, D$8, 'SW Data'!$E:$E, $C$1, 'SW Data'!$B:$B, $A16), SUMIFS('SW Data'!$J:$J, 'SW Data'!$A:$A, D$8, 'SW Data'!$E:$E, $C$1, 'SW Data'!$B:$B, $A16))),
   IF($C$3="Full Time", SUMIFS('SW Data'!$F:$F, 'SW Data'!$A:$A, D$8, 'SW Data'!$E:$E, $C$1, 'SW Data'!$B:$B, $A16, 'SW Data'!$D:$D, $C$2), IF($C$3="Part Time", SUMIFS('SW Data'!$G:$G, 'SW Data'!$A:$A, D$8, 'SW Data'!$E:$E, $C$1, 'SW Data'!$B:$B, $A16, 'SW Data'!$D:$D, $C$2), SUMIFS('SW Data'!$J:$J, 'SW Data'!$A:$A, D$8, 'SW Data'!$E:$E, $C$1, 'SW Data'!$B:$B, $A16, 'SW Data'!$D:$D, $C$2))))),
 0)</f>
        <v>103</v>
      </c>
      <c r="E16" s="54">
        <f>IF(AND($C$1&lt;&gt;"", $C$2&lt;&gt;"", $C$3&lt;&gt;""),
 IF($C$1="All Fieldwork Services Teams",
  IF($C$2="All Social Workers",
   IF($C$3="Full Time", SUMIFS('SW Data'!$F:$F, 'SW Data'!$A:$A, E$8, 'SW Data'!$B:$B, $A16), IF($C$3="Part Time", SUMIFS('SW Data'!$G:$G, 'SW Data'!$A:$A, E$8, 'SW Data'!$B:$B, $A16),SUMIFS('SW Data'!$J:$J, 'SW Data'!$A:$A, E$8, 'SW Data'!$B:$B, $A16))),
   IF($C$3="Full Time", SUMIFS('SW Data'!$F:$F, 'SW Data'!$A:$A, E$8, 'SW Data'!$B:$B, $A16, 'SW Data'!$D:$D, $C$2), IF($C$3="Part Time", SUMIFS('SW Data'!$G:$G, 'SW Data'!$A:$A, E$8, 'SW Data'!$B:$B, $A16, 'SW Data'!$D:$D, $C$2), SUMIFS('SW Data'!$J:$J, 'SW Data'!$A:$A, E$8, 'SW Data'!$B:$B, $A16, 'SW Data'!$D:$D, $C$2)))),
  IF($C$2="All Social Workers",
   IF($C$3="Full Time", SUMIFS('SW Data'!$F:$F, 'SW Data'!$A:$A, E$8, 'SW Data'!$E:$E, $C$1, 'SW Data'!$B:$B, $A16), IF($C$3="Part Time", SUMIFS('SW Data'!$G:$G, 'SW Data'!$A:$A, E$8, 'SW Data'!$E:$E, $C$1, 'SW Data'!$B:$B, $A16), SUMIFS('SW Data'!$J:$J, 'SW Data'!$A:$A, E$8, 'SW Data'!$E:$E, $C$1, 'SW Data'!$B:$B, $A16))),
   IF($C$3="Full Time", SUMIFS('SW Data'!$F:$F, 'SW Data'!$A:$A, E$8, 'SW Data'!$E:$E, $C$1, 'SW Data'!$B:$B, $A16, 'SW Data'!$D:$D, $C$2), IF($C$3="Part Time", SUMIFS('SW Data'!$G:$G, 'SW Data'!$A:$A, E$8, 'SW Data'!$E:$E, $C$1, 'SW Data'!$B:$B, $A16, 'SW Data'!$D:$D, $C$2), SUMIFS('SW Data'!$J:$J, 'SW Data'!$A:$A, E$8, 'SW Data'!$E:$E, $C$1, 'SW Data'!$B:$B, $A16, 'SW Data'!$D:$D, $C$2))))),
 0)</f>
        <v>149</v>
      </c>
      <c r="F16" s="54">
        <f>IF(AND($C$1&lt;&gt;"", $C$2&lt;&gt;"", $C$3&lt;&gt;""),
 IF($C$1="All Fieldwork Services Teams",
  IF($C$2="All Social Workers",
   IF($C$3="Full Time", SUMIFS('SW Data'!$F:$F, 'SW Data'!$A:$A, F$8, 'SW Data'!$B:$B, $A16), IF($C$3="Part Time", SUMIFS('SW Data'!$G:$G, 'SW Data'!$A:$A, F$8, 'SW Data'!$B:$B, $A16),SUMIFS('SW Data'!$J:$J, 'SW Data'!$A:$A, F$8, 'SW Data'!$B:$B, $A16))),
   IF($C$3="Full Time", SUMIFS('SW Data'!$F:$F, 'SW Data'!$A:$A, F$8, 'SW Data'!$B:$B, $A16, 'SW Data'!$D:$D, $C$2), IF($C$3="Part Time", SUMIFS('SW Data'!$G:$G, 'SW Data'!$A:$A, F$8, 'SW Data'!$B:$B, $A16, 'SW Data'!$D:$D, $C$2), SUMIFS('SW Data'!$J:$J, 'SW Data'!$A:$A, F$8, 'SW Data'!$B:$B, $A16, 'SW Data'!$D:$D, $C$2)))),
  IF($C$2="All Social Workers",
   IF($C$3="Full Time", SUMIFS('SW Data'!$F:$F, 'SW Data'!$A:$A, F$8, 'SW Data'!$E:$E, $C$1, 'SW Data'!$B:$B, $A16), IF($C$3="Part Time", SUMIFS('SW Data'!$G:$G, 'SW Data'!$A:$A, F$8, 'SW Data'!$E:$E, $C$1, 'SW Data'!$B:$B, $A16), SUMIFS('SW Data'!$J:$J, 'SW Data'!$A:$A, F$8, 'SW Data'!$E:$E, $C$1, 'SW Data'!$B:$B, $A16))),
   IF($C$3="Full Time", SUMIFS('SW Data'!$F:$F, 'SW Data'!$A:$A, F$8, 'SW Data'!$E:$E, $C$1, 'SW Data'!$B:$B, $A16, 'SW Data'!$D:$D, $C$2), IF($C$3="Part Time", SUMIFS('SW Data'!$G:$G, 'SW Data'!$A:$A, F$8, 'SW Data'!$E:$E, $C$1, 'SW Data'!$B:$B, $A16, 'SW Data'!$D:$D, $C$2), SUMIFS('SW Data'!$J:$J, 'SW Data'!$A:$A, F$8, 'SW Data'!$E:$E, $C$1, 'SW Data'!$B:$B, $A16, 'SW Data'!$D:$D, $C$2))))),
 0)</f>
        <v>168</v>
      </c>
      <c r="G16" s="54">
        <f>IF(AND($C$1&lt;&gt;"", $C$2&lt;&gt;"", $C$3&lt;&gt;""),
 IF($C$1="All Fieldwork Services Teams",
  IF($C$2="All Social Workers",
   IF($C$3="Full Time", SUMIFS('SW Data'!$F:$F, 'SW Data'!$A:$A, G$8, 'SW Data'!$B:$B, $A16), IF($C$3="Part Time", SUMIFS('SW Data'!$G:$G, 'SW Data'!$A:$A, G$8, 'SW Data'!$B:$B, $A16),SUMIFS('SW Data'!$J:$J, 'SW Data'!$A:$A, G$8, 'SW Data'!$B:$B, $A16))),
   IF($C$3="Full Time", SUMIFS('SW Data'!$F:$F, 'SW Data'!$A:$A, G$8, 'SW Data'!$B:$B, $A16, 'SW Data'!$D:$D, $C$2), IF($C$3="Part Time", SUMIFS('SW Data'!$G:$G, 'SW Data'!$A:$A, G$8, 'SW Data'!$B:$B, $A16, 'SW Data'!$D:$D, $C$2), SUMIFS('SW Data'!$J:$J, 'SW Data'!$A:$A, G$8, 'SW Data'!$B:$B, $A16, 'SW Data'!$D:$D, $C$2)))),
  IF($C$2="All Social Workers",
   IF($C$3="Full Time", SUMIFS('SW Data'!$F:$F, 'SW Data'!$A:$A, G$8, 'SW Data'!$E:$E, $C$1, 'SW Data'!$B:$B, $A16), IF($C$3="Part Time", SUMIFS('SW Data'!$G:$G, 'SW Data'!$A:$A, G$8, 'SW Data'!$E:$E, $C$1, 'SW Data'!$B:$B, $A16), SUMIFS('SW Data'!$J:$J, 'SW Data'!$A:$A, G$8, 'SW Data'!$E:$E, $C$1, 'SW Data'!$B:$B, $A16))),
   IF($C$3="Full Time", SUMIFS('SW Data'!$F:$F, 'SW Data'!$A:$A, G$8, 'SW Data'!$E:$E, $C$1, 'SW Data'!$B:$B, $A16, 'SW Data'!$D:$D, $C$2), IF($C$3="Part Time", SUMIFS('SW Data'!$G:$G, 'SW Data'!$A:$A, G$8, 'SW Data'!$E:$E, $C$1, 'SW Data'!$B:$B, $A16, 'SW Data'!$D:$D, $C$2), SUMIFS('SW Data'!$J:$J, 'SW Data'!$A:$A, G$8, 'SW Data'!$E:$E, $C$1, 'SW Data'!$B:$B, $A16, 'SW Data'!$D:$D, $C$2))))),
 0)</f>
        <v>162</v>
      </c>
      <c r="H16" s="54">
        <f>IF(AND($C$1&lt;&gt;"", $C$2&lt;&gt;"", $C$3&lt;&gt;""),
 IF($C$1="All Fieldwork Services Teams",
  IF($C$2="All Social Workers",
   IF($C$3="Full Time", SUMIFS('SW Data'!$F:$F, 'SW Data'!$A:$A, H$8, 'SW Data'!$B:$B, $A16), IF($C$3="Part Time", SUMIFS('SW Data'!$G:$G, 'SW Data'!$A:$A, H$8, 'SW Data'!$B:$B, $A16),SUMIFS('SW Data'!$J:$J, 'SW Data'!$A:$A, H$8, 'SW Data'!$B:$B, $A16))),
   IF($C$3="Full Time", SUMIFS('SW Data'!$F:$F, 'SW Data'!$A:$A, H$8, 'SW Data'!$B:$B, $A16, 'SW Data'!$D:$D, $C$2), IF($C$3="Part Time", SUMIFS('SW Data'!$G:$G, 'SW Data'!$A:$A, H$8, 'SW Data'!$B:$B, $A16, 'SW Data'!$D:$D, $C$2), SUMIFS('SW Data'!$J:$J, 'SW Data'!$A:$A, H$8, 'SW Data'!$B:$B, $A16, 'SW Data'!$D:$D, $C$2)))),
  IF($C$2="All Social Workers",
   IF($C$3="Full Time", SUMIFS('SW Data'!$F:$F, 'SW Data'!$A:$A, H$8, 'SW Data'!$E:$E, $C$1, 'SW Data'!$B:$B, $A16), IF($C$3="Part Time", SUMIFS('SW Data'!$G:$G, 'SW Data'!$A:$A, H$8, 'SW Data'!$E:$E, $C$1, 'SW Data'!$B:$B, $A16), SUMIFS('SW Data'!$J:$J, 'SW Data'!$A:$A, H$8, 'SW Data'!$E:$E, $C$1, 'SW Data'!$B:$B, $A16))),
   IF($C$3="Full Time", SUMIFS('SW Data'!$F:$F, 'SW Data'!$A:$A, H$8, 'SW Data'!$E:$E, $C$1, 'SW Data'!$B:$B, $A16, 'SW Data'!$D:$D, $C$2), IF($C$3="Part Time", SUMIFS('SW Data'!$G:$G, 'SW Data'!$A:$A, H$8, 'SW Data'!$E:$E, $C$1, 'SW Data'!$B:$B, $A16, 'SW Data'!$D:$D, $C$2), SUMIFS('SW Data'!$J:$J, 'SW Data'!$A:$A, H$8, 'SW Data'!$E:$E, $C$1, 'SW Data'!$B:$B, $A16, 'SW Data'!$D:$D, $C$2))))),
 0)</f>
        <v>166</v>
      </c>
      <c r="I16" s="54">
        <f>IF(AND($C$1&lt;&gt;"", $C$2&lt;&gt;"", $C$3&lt;&gt;""),
 IF($C$1="All Fieldwork Services Teams",
  IF($C$2="All Social Workers",
   IF($C$3="Full Time", SUMIFS('SW Data'!$F:$F, 'SW Data'!$A:$A, I$8, 'SW Data'!$B:$B, $A16), IF($C$3="Part Time", SUMIFS('SW Data'!$G:$G, 'SW Data'!$A:$A, I$8, 'SW Data'!$B:$B, $A16),SUMIFS('SW Data'!$J:$J, 'SW Data'!$A:$A, I$8, 'SW Data'!$B:$B, $A16))),
   IF($C$3="Full Time", SUMIFS('SW Data'!$F:$F, 'SW Data'!$A:$A, I$8, 'SW Data'!$B:$B, $A16, 'SW Data'!$D:$D, $C$2), IF($C$3="Part Time", SUMIFS('SW Data'!$G:$G, 'SW Data'!$A:$A, I$8, 'SW Data'!$B:$B, $A16, 'SW Data'!$D:$D, $C$2), SUMIFS('SW Data'!$J:$J, 'SW Data'!$A:$A, I$8, 'SW Data'!$B:$B, $A16, 'SW Data'!$D:$D, $C$2)))),
  IF($C$2="All Social Workers",
   IF($C$3="Full Time", SUMIFS('SW Data'!$F:$F, 'SW Data'!$A:$A, I$8, 'SW Data'!$E:$E, $C$1, 'SW Data'!$B:$B, $A16), IF($C$3="Part Time", SUMIFS('SW Data'!$G:$G, 'SW Data'!$A:$A, I$8, 'SW Data'!$E:$E, $C$1, 'SW Data'!$B:$B, $A16), SUMIFS('SW Data'!$J:$J, 'SW Data'!$A:$A, I$8, 'SW Data'!$E:$E, $C$1, 'SW Data'!$B:$B, $A16))),
   IF($C$3="Full Time", SUMIFS('SW Data'!$F:$F, 'SW Data'!$A:$A, I$8, 'SW Data'!$E:$E, $C$1, 'SW Data'!$B:$B, $A16, 'SW Data'!$D:$D, $C$2), IF($C$3="Part Time", SUMIFS('SW Data'!$G:$G, 'SW Data'!$A:$A, I$8, 'SW Data'!$E:$E, $C$1, 'SW Data'!$B:$B, $A16, 'SW Data'!$D:$D, $C$2), SUMIFS('SW Data'!$J:$J, 'SW Data'!$A:$A, I$8, 'SW Data'!$E:$E, $C$1, 'SW Data'!$B:$B, $A16, 'SW Data'!$D:$D, $C$2))))),
 0)</f>
        <v>180</v>
      </c>
      <c r="J16" s="54">
        <f>IF(AND($C$1&lt;&gt;"", $C$2&lt;&gt;"", $C$3&lt;&gt;""),
 IF($C$1="All Fieldwork Services Teams",
  IF($C$2="All Social Workers",
   IF($C$3="Full Time", SUMIFS('SW Data'!$F:$F, 'SW Data'!$A:$A, J$8, 'SW Data'!$B:$B, $A16), IF($C$3="Part Time", SUMIFS('SW Data'!$G:$G, 'SW Data'!$A:$A, J$8, 'SW Data'!$B:$B, $A16),SUMIFS('SW Data'!$J:$J, 'SW Data'!$A:$A, J$8, 'SW Data'!$B:$B, $A16))),
   IF($C$3="Full Time", SUMIFS('SW Data'!$F:$F, 'SW Data'!$A:$A, J$8, 'SW Data'!$B:$B, $A16, 'SW Data'!$D:$D, $C$2), IF($C$3="Part Time", SUMIFS('SW Data'!$G:$G, 'SW Data'!$A:$A, J$8, 'SW Data'!$B:$B, $A16, 'SW Data'!$D:$D, $C$2), SUMIFS('SW Data'!$J:$J, 'SW Data'!$A:$A, J$8, 'SW Data'!$B:$B, $A16, 'SW Data'!$D:$D, $C$2)))),
  IF($C$2="All Social Workers",
   IF($C$3="Full Time", SUMIFS('SW Data'!$F:$F, 'SW Data'!$A:$A, J$8, 'SW Data'!$E:$E, $C$1, 'SW Data'!$B:$B, $A16), IF($C$3="Part Time", SUMIFS('SW Data'!$G:$G, 'SW Data'!$A:$A, J$8, 'SW Data'!$E:$E, $C$1, 'SW Data'!$B:$B, $A16), SUMIFS('SW Data'!$J:$J, 'SW Data'!$A:$A, J$8, 'SW Data'!$E:$E, $C$1, 'SW Data'!$B:$B, $A16))),
   IF($C$3="Full Time", SUMIFS('SW Data'!$F:$F, 'SW Data'!$A:$A, J$8, 'SW Data'!$E:$E, $C$1, 'SW Data'!$B:$B, $A16, 'SW Data'!$D:$D, $C$2), IF($C$3="Part Time", SUMIFS('SW Data'!$G:$G, 'SW Data'!$A:$A, J$8, 'SW Data'!$E:$E, $C$1, 'SW Data'!$B:$B, $A16, 'SW Data'!$D:$D, $C$2), SUMIFS('SW Data'!$J:$J, 'SW Data'!$A:$A, J$8, 'SW Data'!$E:$E, $C$1, 'SW Data'!$B:$B, $A16, 'SW Data'!$D:$D, $C$2))))),
 0)</f>
        <v>181</v>
      </c>
      <c r="K16" s="54">
        <f>IF(AND($C$1&lt;&gt;"", $C$2&lt;&gt;"", $C$3&lt;&gt;""),
 IF($C$1="All Fieldwork Services Teams",
  IF($C$2="All Social Workers",
   IF($C$3="Full Time", SUMIFS('SW Data'!$F:$F, 'SW Data'!$A:$A, K$8, 'SW Data'!$B:$B, $A16), IF($C$3="Part Time", SUMIFS('SW Data'!$G:$G, 'SW Data'!$A:$A, K$8, 'SW Data'!$B:$B, $A16),SUMIFS('SW Data'!$J:$J, 'SW Data'!$A:$A, K$8, 'SW Data'!$B:$B, $A16))),
   IF($C$3="Full Time", SUMIFS('SW Data'!$F:$F, 'SW Data'!$A:$A, K$8, 'SW Data'!$B:$B, $A16, 'SW Data'!$D:$D, $C$2), IF($C$3="Part Time", SUMIFS('SW Data'!$G:$G, 'SW Data'!$A:$A, K$8, 'SW Data'!$B:$B, $A16, 'SW Data'!$D:$D, $C$2), SUMIFS('SW Data'!$J:$J, 'SW Data'!$A:$A, K$8, 'SW Data'!$B:$B, $A16, 'SW Data'!$D:$D, $C$2)))),
  IF($C$2="All Social Workers",
   IF($C$3="Full Time", SUMIFS('SW Data'!$F:$F, 'SW Data'!$A:$A, K$8, 'SW Data'!$E:$E, $C$1, 'SW Data'!$B:$B, $A16), IF($C$3="Part Time", SUMIFS('SW Data'!$G:$G, 'SW Data'!$A:$A, K$8, 'SW Data'!$E:$E, $C$1, 'SW Data'!$B:$B, $A16), SUMIFS('SW Data'!$J:$J, 'SW Data'!$A:$A, K$8, 'SW Data'!$E:$E, $C$1, 'SW Data'!$B:$B, $A16))),
   IF($C$3="Full Time", SUMIFS('SW Data'!$F:$F, 'SW Data'!$A:$A, K$8, 'SW Data'!$E:$E, $C$1, 'SW Data'!$B:$B, $A16, 'SW Data'!$D:$D, $C$2), IF($C$3="Part Time", SUMIFS('SW Data'!$G:$G, 'SW Data'!$A:$A, K$8, 'SW Data'!$E:$E, $C$1, 'SW Data'!$B:$B, $A16, 'SW Data'!$D:$D, $C$2), SUMIFS('SW Data'!$J:$J, 'SW Data'!$A:$A, K$8, 'SW Data'!$E:$E, $C$1, 'SW Data'!$B:$B, $A16, 'SW Data'!$D:$D, $C$2))))),
 0)</f>
        <v>188</v>
      </c>
      <c r="L16" s="55"/>
    </row>
    <row r="17" spans="1:12" x14ac:dyDescent="0.25">
      <c r="A17" s="53" t="s">
        <v>25</v>
      </c>
      <c r="B17" s="54">
        <f>IF(AND($C$1&lt;&gt;"", $C$2&lt;&gt;"", $C$3&lt;&gt;""),
 IF($C$1="All Fieldwork Services Teams",
  IF($C$2="All Social Workers",
   IF($C$3="Full Time", SUMIFS('SW Data'!$F:$F, 'SW Data'!$A:$A, B$8, 'SW Data'!$B:$B, $A17), IF($C$3="Part Time", SUMIFS('SW Data'!$G:$G, 'SW Data'!$A:$A, B$8, 'SW Data'!$B:$B, $A17),SUMIFS('SW Data'!$J:$J, 'SW Data'!$A:$A, B$8, 'SW Data'!$B:$B, $A17))),
   IF($C$3="Full Time", SUMIFS('SW Data'!$F:$F, 'SW Data'!$A:$A, B$8, 'SW Data'!$B:$B, $A17, 'SW Data'!$D:$D, $C$2), IF($C$3="Part Time", SUMIFS('SW Data'!$G:$G, 'SW Data'!$A:$A, B$8, 'SW Data'!$B:$B, $A17, 'SW Data'!$D:$D, $C$2), SUMIFS('SW Data'!$J:$J, 'SW Data'!$A:$A, B$8, 'SW Data'!$B:$B, $A17, 'SW Data'!$D:$D, $C$2)))),
  IF($C$2="All Social Workers",
   IF($C$3="Full Time", SUMIFS('SW Data'!$F:$F, 'SW Data'!$A:$A, B$8, 'SW Data'!$E:$E, $C$1, 'SW Data'!$B:$B, $A17), IF($C$3="Part Time", SUMIFS('SW Data'!$G:$G, 'SW Data'!$A:$A, B$8, 'SW Data'!$E:$E, $C$1, 'SW Data'!$B:$B, $A17), SUMIFS('SW Data'!$J:$J, 'SW Data'!$A:$A, B$8, 'SW Data'!$E:$E, $C$1, 'SW Data'!$B:$B, $A17))),
   IF($C$3="Full Time", SUMIFS('SW Data'!$F:$F, 'SW Data'!$A:$A, B$8, 'SW Data'!$E:$E, $C$1, 'SW Data'!$B:$B, $A17, 'SW Data'!$D:$D, $C$2), IF($C$3="Part Time", SUMIFS('SW Data'!$G:$G, 'SW Data'!$A:$A, B$8, 'SW Data'!$E:$E, $C$1, 'SW Data'!$B:$B, $A17, 'SW Data'!$D:$D, $C$2), SUMIFS('SW Data'!$J:$J, 'SW Data'!$A:$A, B$8, 'SW Data'!$E:$E, $C$1, 'SW Data'!$B:$B, $A17, 'SW Data'!$D:$D, $C$2))))),
 0)</f>
        <v>50</v>
      </c>
      <c r="C17" s="54">
        <f>IF(AND($C$1&lt;&gt;"", $C$2&lt;&gt;"", $C$3&lt;&gt;""),
 IF($C$1="All Fieldwork Services Teams",
  IF($C$2="All Social Workers",
   IF($C$3="Full Time", SUMIFS('SW Data'!$F:$F, 'SW Data'!$A:$A, C$8, 'SW Data'!$B:$B, $A17), IF($C$3="Part Time", SUMIFS('SW Data'!$G:$G, 'SW Data'!$A:$A, C$8, 'SW Data'!$B:$B, $A17),SUMIFS('SW Data'!$J:$J, 'SW Data'!$A:$A, C$8, 'SW Data'!$B:$B, $A17))),
   IF($C$3="Full Time", SUMIFS('SW Data'!$F:$F, 'SW Data'!$A:$A, C$8, 'SW Data'!$B:$B, $A17, 'SW Data'!$D:$D, $C$2), IF($C$3="Part Time", SUMIFS('SW Data'!$G:$G, 'SW Data'!$A:$A, C$8, 'SW Data'!$B:$B, $A17, 'SW Data'!$D:$D, $C$2), SUMIFS('SW Data'!$J:$J, 'SW Data'!$A:$A, C$8, 'SW Data'!$B:$B, $A17, 'SW Data'!$D:$D, $C$2)))),
  IF($C$2="All Social Workers",
   IF($C$3="Full Time", SUMIFS('SW Data'!$F:$F, 'SW Data'!$A:$A, C$8, 'SW Data'!$E:$E, $C$1, 'SW Data'!$B:$B, $A17), IF($C$3="Part Time", SUMIFS('SW Data'!$G:$G, 'SW Data'!$A:$A, C$8, 'SW Data'!$E:$E, $C$1, 'SW Data'!$B:$B, $A17), SUMIFS('SW Data'!$J:$J, 'SW Data'!$A:$A, C$8, 'SW Data'!$E:$E, $C$1, 'SW Data'!$B:$B, $A17))),
   IF($C$3="Full Time", SUMIFS('SW Data'!$F:$F, 'SW Data'!$A:$A, C$8, 'SW Data'!$E:$E, $C$1, 'SW Data'!$B:$B, $A17, 'SW Data'!$D:$D, $C$2), IF($C$3="Part Time", SUMIFS('SW Data'!$G:$G, 'SW Data'!$A:$A, C$8, 'SW Data'!$E:$E, $C$1, 'SW Data'!$B:$B, $A17, 'SW Data'!$D:$D, $C$2), SUMIFS('SW Data'!$J:$J, 'SW Data'!$A:$A, C$8, 'SW Data'!$E:$E, $C$1, 'SW Data'!$B:$B, $A17, 'SW Data'!$D:$D, $C$2))))),
 0)</f>
        <v>48</v>
      </c>
      <c r="D17" s="54">
        <f>IF(AND($C$1&lt;&gt;"", $C$2&lt;&gt;"", $C$3&lt;&gt;""),
 IF($C$1="All Fieldwork Services Teams",
  IF($C$2="All Social Workers",
   IF($C$3="Full Time", SUMIFS('SW Data'!$F:$F, 'SW Data'!$A:$A, D$8, 'SW Data'!$B:$B, $A17), IF($C$3="Part Time", SUMIFS('SW Data'!$G:$G, 'SW Data'!$A:$A, D$8, 'SW Data'!$B:$B, $A17),SUMIFS('SW Data'!$J:$J, 'SW Data'!$A:$A, D$8, 'SW Data'!$B:$B, $A17))),
   IF($C$3="Full Time", SUMIFS('SW Data'!$F:$F, 'SW Data'!$A:$A, D$8, 'SW Data'!$B:$B, $A17, 'SW Data'!$D:$D, $C$2), IF($C$3="Part Time", SUMIFS('SW Data'!$G:$G, 'SW Data'!$A:$A, D$8, 'SW Data'!$B:$B, $A17, 'SW Data'!$D:$D, $C$2), SUMIFS('SW Data'!$J:$J, 'SW Data'!$A:$A, D$8, 'SW Data'!$B:$B, $A17, 'SW Data'!$D:$D, $C$2)))),
  IF($C$2="All Social Workers",
   IF($C$3="Full Time", SUMIFS('SW Data'!$F:$F, 'SW Data'!$A:$A, D$8, 'SW Data'!$E:$E, $C$1, 'SW Data'!$B:$B, $A17), IF($C$3="Part Time", SUMIFS('SW Data'!$G:$G, 'SW Data'!$A:$A, D$8, 'SW Data'!$E:$E, $C$1, 'SW Data'!$B:$B, $A17), SUMIFS('SW Data'!$J:$J, 'SW Data'!$A:$A, D$8, 'SW Data'!$E:$E, $C$1, 'SW Data'!$B:$B, $A17))),
   IF($C$3="Full Time", SUMIFS('SW Data'!$F:$F, 'SW Data'!$A:$A, D$8, 'SW Data'!$E:$E, $C$1, 'SW Data'!$B:$B, $A17, 'SW Data'!$D:$D, $C$2), IF($C$3="Part Time", SUMIFS('SW Data'!$G:$G, 'SW Data'!$A:$A, D$8, 'SW Data'!$E:$E, $C$1, 'SW Data'!$B:$B, $A17, 'SW Data'!$D:$D, $C$2), SUMIFS('SW Data'!$J:$J, 'SW Data'!$A:$A, D$8, 'SW Data'!$E:$E, $C$1, 'SW Data'!$B:$B, $A17, 'SW Data'!$D:$D, $C$2))))),
 0)</f>
        <v>55</v>
      </c>
      <c r="E17" s="54">
        <f>IF(AND($C$1&lt;&gt;"", $C$2&lt;&gt;"", $C$3&lt;&gt;""),
 IF($C$1="All Fieldwork Services Teams",
  IF($C$2="All Social Workers",
   IF($C$3="Full Time", SUMIFS('SW Data'!$F:$F, 'SW Data'!$A:$A, E$8, 'SW Data'!$B:$B, $A17), IF($C$3="Part Time", SUMIFS('SW Data'!$G:$G, 'SW Data'!$A:$A, E$8, 'SW Data'!$B:$B, $A17),SUMIFS('SW Data'!$J:$J, 'SW Data'!$A:$A, E$8, 'SW Data'!$B:$B, $A17))),
   IF($C$3="Full Time", SUMIFS('SW Data'!$F:$F, 'SW Data'!$A:$A, E$8, 'SW Data'!$B:$B, $A17, 'SW Data'!$D:$D, $C$2), IF($C$3="Part Time", SUMIFS('SW Data'!$G:$G, 'SW Data'!$A:$A, E$8, 'SW Data'!$B:$B, $A17, 'SW Data'!$D:$D, $C$2), SUMIFS('SW Data'!$J:$J, 'SW Data'!$A:$A, E$8, 'SW Data'!$B:$B, $A17, 'SW Data'!$D:$D, $C$2)))),
  IF($C$2="All Social Workers",
   IF($C$3="Full Time", SUMIFS('SW Data'!$F:$F, 'SW Data'!$A:$A, E$8, 'SW Data'!$E:$E, $C$1, 'SW Data'!$B:$B, $A17), IF($C$3="Part Time", SUMIFS('SW Data'!$G:$G, 'SW Data'!$A:$A, E$8, 'SW Data'!$E:$E, $C$1, 'SW Data'!$B:$B, $A17), SUMIFS('SW Data'!$J:$J, 'SW Data'!$A:$A, E$8, 'SW Data'!$E:$E, $C$1, 'SW Data'!$B:$B, $A17))),
   IF($C$3="Full Time", SUMIFS('SW Data'!$F:$F, 'SW Data'!$A:$A, E$8, 'SW Data'!$E:$E, $C$1, 'SW Data'!$B:$B, $A17, 'SW Data'!$D:$D, $C$2), IF($C$3="Part Time", SUMIFS('SW Data'!$G:$G, 'SW Data'!$A:$A, E$8, 'SW Data'!$E:$E, $C$1, 'SW Data'!$B:$B, $A17, 'SW Data'!$D:$D, $C$2), SUMIFS('SW Data'!$J:$J, 'SW Data'!$A:$A, E$8, 'SW Data'!$E:$E, $C$1, 'SW Data'!$B:$B, $A17, 'SW Data'!$D:$D, $C$2))))),
 0)</f>
        <v>84</v>
      </c>
      <c r="F17" s="54">
        <f>IF(AND($C$1&lt;&gt;"", $C$2&lt;&gt;"", $C$3&lt;&gt;""),
 IF($C$1="All Fieldwork Services Teams",
  IF($C$2="All Social Workers",
   IF($C$3="Full Time", SUMIFS('SW Data'!$F:$F, 'SW Data'!$A:$A, F$8, 'SW Data'!$B:$B, $A17), IF($C$3="Part Time", SUMIFS('SW Data'!$G:$G, 'SW Data'!$A:$A, F$8, 'SW Data'!$B:$B, $A17),SUMIFS('SW Data'!$J:$J, 'SW Data'!$A:$A, F$8, 'SW Data'!$B:$B, $A17))),
   IF($C$3="Full Time", SUMIFS('SW Data'!$F:$F, 'SW Data'!$A:$A, F$8, 'SW Data'!$B:$B, $A17, 'SW Data'!$D:$D, $C$2), IF($C$3="Part Time", SUMIFS('SW Data'!$G:$G, 'SW Data'!$A:$A, F$8, 'SW Data'!$B:$B, $A17, 'SW Data'!$D:$D, $C$2), SUMIFS('SW Data'!$J:$J, 'SW Data'!$A:$A, F$8, 'SW Data'!$B:$B, $A17, 'SW Data'!$D:$D, $C$2)))),
  IF($C$2="All Social Workers",
   IF($C$3="Full Time", SUMIFS('SW Data'!$F:$F, 'SW Data'!$A:$A, F$8, 'SW Data'!$E:$E, $C$1, 'SW Data'!$B:$B, $A17), IF($C$3="Part Time", SUMIFS('SW Data'!$G:$G, 'SW Data'!$A:$A, F$8, 'SW Data'!$E:$E, $C$1, 'SW Data'!$B:$B, $A17), SUMIFS('SW Data'!$J:$J, 'SW Data'!$A:$A, F$8, 'SW Data'!$E:$E, $C$1, 'SW Data'!$B:$B, $A17))),
   IF($C$3="Full Time", SUMIFS('SW Data'!$F:$F, 'SW Data'!$A:$A, F$8, 'SW Data'!$E:$E, $C$1, 'SW Data'!$B:$B, $A17, 'SW Data'!$D:$D, $C$2), IF($C$3="Part Time", SUMIFS('SW Data'!$G:$G, 'SW Data'!$A:$A, F$8, 'SW Data'!$E:$E, $C$1, 'SW Data'!$B:$B, $A17, 'SW Data'!$D:$D, $C$2), SUMIFS('SW Data'!$J:$J, 'SW Data'!$A:$A, F$8, 'SW Data'!$E:$E, $C$1, 'SW Data'!$B:$B, $A17, 'SW Data'!$D:$D, $C$2))))),
 0)</f>
        <v>74</v>
      </c>
      <c r="G17" s="54">
        <f>IF(AND($C$1&lt;&gt;"", $C$2&lt;&gt;"", $C$3&lt;&gt;""),
 IF($C$1="All Fieldwork Services Teams",
  IF($C$2="All Social Workers",
   IF($C$3="Full Time", SUMIFS('SW Data'!$F:$F, 'SW Data'!$A:$A, G$8, 'SW Data'!$B:$B, $A17), IF($C$3="Part Time", SUMIFS('SW Data'!$G:$G, 'SW Data'!$A:$A, G$8, 'SW Data'!$B:$B, $A17),SUMIFS('SW Data'!$J:$J, 'SW Data'!$A:$A, G$8, 'SW Data'!$B:$B, $A17))),
   IF($C$3="Full Time", SUMIFS('SW Data'!$F:$F, 'SW Data'!$A:$A, G$8, 'SW Data'!$B:$B, $A17, 'SW Data'!$D:$D, $C$2), IF($C$3="Part Time", SUMIFS('SW Data'!$G:$G, 'SW Data'!$A:$A, G$8, 'SW Data'!$B:$B, $A17, 'SW Data'!$D:$D, $C$2), SUMIFS('SW Data'!$J:$J, 'SW Data'!$A:$A, G$8, 'SW Data'!$B:$B, $A17, 'SW Data'!$D:$D, $C$2)))),
  IF($C$2="All Social Workers",
   IF($C$3="Full Time", SUMIFS('SW Data'!$F:$F, 'SW Data'!$A:$A, G$8, 'SW Data'!$E:$E, $C$1, 'SW Data'!$B:$B, $A17), IF($C$3="Part Time", SUMIFS('SW Data'!$G:$G, 'SW Data'!$A:$A, G$8, 'SW Data'!$E:$E, $C$1, 'SW Data'!$B:$B, $A17), SUMIFS('SW Data'!$J:$J, 'SW Data'!$A:$A, G$8, 'SW Data'!$E:$E, $C$1, 'SW Data'!$B:$B, $A17))),
   IF($C$3="Full Time", SUMIFS('SW Data'!$F:$F, 'SW Data'!$A:$A, G$8, 'SW Data'!$E:$E, $C$1, 'SW Data'!$B:$B, $A17, 'SW Data'!$D:$D, $C$2), IF($C$3="Part Time", SUMIFS('SW Data'!$G:$G, 'SW Data'!$A:$A, G$8, 'SW Data'!$E:$E, $C$1, 'SW Data'!$B:$B, $A17, 'SW Data'!$D:$D, $C$2), SUMIFS('SW Data'!$J:$J, 'SW Data'!$A:$A, G$8, 'SW Data'!$E:$E, $C$1, 'SW Data'!$B:$B, $A17, 'SW Data'!$D:$D, $C$2))))),
 0)</f>
        <v>121</v>
      </c>
      <c r="H17" s="54">
        <f>IF(AND($C$1&lt;&gt;"", $C$2&lt;&gt;"", $C$3&lt;&gt;""),
 IF($C$1="All Fieldwork Services Teams",
  IF($C$2="All Social Workers",
   IF($C$3="Full Time", SUMIFS('SW Data'!$F:$F, 'SW Data'!$A:$A, H$8, 'SW Data'!$B:$B, $A17), IF($C$3="Part Time", SUMIFS('SW Data'!$G:$G, 'SW Data'!$A:$A, H$8, 'SW Data'!$B:$B, $A17),SUMIFS('SW Data'!$J:$J, 'SW Data'!$A:$A, H$8, 'SW Data'!$B:$B, $A17))),
   IF($C$3="Full Time", SUMIFS('SW Data'!$F:$F, 'SW Data'!$A:$A, H$8, 'SW Data'!$B:$B, $A17, 'SW Data'!$D:$D, $C$2), IF($C$3="Part Time", SUMIFS('SW Data'!$G:$G, 'SW Data'!$A:$A, H$8, 'SW Data'!$B:$B, $A17, 'SW Data'!$D:$D, $C$2), SUMIFS('SW Data'!$J:$J, 'SW Data'!$A:$A, H$8, 'SW Data'!$B:$B, $A17, 'SW Data'!$D:$D, $C$2)))),
  IF($C$2="All Social Workers",
   IF($C$3="Full Time", SUMIFS('SW Data'!$F:$F, 'SW Data'!$A:$A, H$8, 'SW Data'!$E:$E, $C$1, 'SW Data'!$B:$B, $A17), IF($C$3="Part Time", SUMIFS('SW Data'!$G:$G, 'SW Data'!$A:$A, H$8, 'SW Data'!$E:$E, $C$1, 'SW Data'!$B:$B, $A17), SUMIFS('SW Data'!$J:$J, 'SW Data'!$A:$A, H$8, 'SW Data'!$E:$E, $C$1, 'SW Data'!$B:$B, $A17))),
   IF($C$3="Full Time", SUMIFS('SW Data'!$F:$F, 'SW Data'!$A:$A, H$8, 'SW Data'!$E:$E, $C$1, 'SW Data'!$B:$B, $A17, 'SW Data'!$D:$D, $C$2), IF($C$3="Part Time", SUMIFS('SW Data'!$G:$G, 'SW Data'!$A:$A, H$8, 'SW Data'!$E:$E, $C$1, 'SW Data'!$B:$B, $A17, 'SW Data'!$D:$D, $C$2), SUMIFS('SW Data'!$J:$J, 'SW Data'!$A:$A, H$8, 'SW Data'!$E:$E, $C$1, 'SW Data'!$B:$B, $A17, 'SW Data'!$D:$D, $C$2))))),
 0)</f>
        <v>115</v>
      </c>
      <c r="I17" s="54">
        <f>IF(AND($C$1&lt;&gt;"", $C$2&lt;&gt;"", $C$3&lt;&gt;""),
 IF($C$1="All Fieldwork Services Teams",
  IF($C$2="All Social Workers",
   IF($C$3="Full Time", SUMIFS('SW Data'!$F:$F, 'SW Data'!$A:$A, I$8, 'SW Data'!$B:$B, $A17), IF($C$3="Part Time", SUMIFS('SW Data'!$G:$G, 'SW Data'!$A:$A, I$8, 'SW Data'!$B:$B, $A17),SUMIFS('SW Data'!$J:$J, 'SW Data'!$A:$A, I$8, 'SW Data'!$B:$B, $A17))),
   IF($C$3="Full Time", SUMIFS('SW Data'!$F:$F, 'SW Data'!$A:$A, I$8, 'SW Data'!$B:$B, $A17, 'SW Data'!$D:$D, $C$2), IF($C$3="Part Time", SUMIFS('SW Data'!$G:$G, 'SW Data'!$A:$A, I$8, 'SW Data'!$B:$B, $A17, 'SW Data'!$D:$D, $C$2), SUMIFS('SW Data'!$J:$J, 'SW Data'!$A:$A, I$8, 'SW Data'!$B:$B, $A17, 'SW Data'!$D:$D, $C$2)))),
  IF($C$2="All Social Workers",
   IF($C$3="Full Time", SUMIFS('SW Data'!$F:$F, 'SW Data'!$A:$A, I$8, 'SW Data'!$E:$E, $C$1, 'SW Data'!$B:$B, $A17), IF($C$3="Part Time", SUMIFS('SW Data'!$G:$G, 'SW Data'!$A:$A, I$8, 'SW Data'!$E:$E, $C$1, 'SW Data'!$B:$B, $A17), SUMIFS('SW Data'!$J:$J, 'SW Data'!$A:$A, I$8, 'SW Data'!$E:$E, $C$1, 'SW Data'!$B:$B, $A17))),
   IF($C$3="Full Time", SUMIFS('SW Data'!$F:$F, 'SW Data'!$A:$A, I$8, 'SW Data'!$E:$E, $C$1, 'SW Data'!$B:$B, $A17, 'SW Data'!$D:$D, $C$2), IF($C$3="Part Time", SUMIFS('SW Data'!$G:$G, 'SW Data'!$A:$A, I$8, 'SW Data'!$E:$E, $C$1, 'SW Data'!$B:$B, $A17, 'SW Data'!$D:$D, $C$2), SUMIFS('SW Data'!$J:$J, 'SW Data'!$A:$A, I$8, 'SW Data'!$E:$E, $C$1, 'SW Data'!$B:$B, $A17, 'SW Data'!$D:$D, $C$2))))),
 0)</f>
        <v>93</v>
      </c>
      <c r="J17" s="54">
        <f>IF(AND($C$1&lt;&gt;"", $C$2&lt;&gt;"", $C$3&lt;&gt;""),
 IF($C$1="All Fieldwork Services Teams",
  IF($C$2="All Social Workers",
   IF($C$3="Full Time", SUMIFS('SW Data'!$F:$F, 'SW Data'!$A:$A, J$8, 'SW Data'!$B:$B, $A17), IF($C$3="Part Time", SUMIFS('SW Data'!$G:$G, 'SW Data'!$A:$A, J$8, 'SW Data'!$B:$B, $A17),SUMIFS('SW Data'!$J:$J, 'SW Data'!$A:$A, J$8, 'SW Data'!$B:$B, $A17))),
   IF($C$3="Full Time", SUMIFS('SW Data'!$F:$F, 'SW Data'!$A:$A, J$8, 'SW Data'!$B:$B, $A17, 'SW Data'!$D:$D, $C$2), IF($C$3="Part Time", SUMIFS('SW Data'!$G:$G, 'SW Data'!$A:$A, J$8, 'SW Data'!$B:$B, $A17, 'SW Data'!$D:$D, $C$2), SUMIFS('SW Data'!$J:$J, 'SW Data'!$A:$A, J$8, 'SW Data'!$B:$B, $A17, 'SW Data'!$D:$D, $C$2)))),
  IF($C$2="All Social Workers",
   IF($C$3="Full Time", SUMIFS('SW Data'!$F:$F, 'SW Data'!$A:$A, J$8, 'SW Data'!$E:$E, $C$1, 'SW Data'!$B:$B, $A17), IF($C$3="Part Time", SUMIFS('SW Data'!$G:$G, 'SW Data'!$A:$A, J$8, 'SW Data'!$E:$E, $C$1, 'SW Data'!$B:$B, $A17), SUMIFS('SW Data'!$J:$J, 'SW Data'!$A:$A, J$8, 'SW Data'!$E:$E, $C$1, 'SW Data'!$B:$B, $A17))),
   IF($C$3="Full Time", SUMIFS('SW Data'!$F:$F, 'SW Data'!$A:$A, J$8, 'SW Data'!$E:$E, $C$1, 'SW Data'!$B:$B, $A17, 'SW Data'!$D:$D, $C$2), IF($C$3="Part Time", SUMIFS('SW Data'!$G:$G, 'SW Data'!$A:$A, J$8, 'SW Data'!$E:$E, $C$1, 'SW Data'!$B:$B, $A17, 'SW Data'!$D:$D, $C$2), SUMIFS('SW Data'!$J:$J, 'SW Data'!$A:$A, J$8, 'SW Data'!$E:$E, $C$1, 'SW Data'!$B:$B, $A17, 'SW Data'!$D:$D, $C$2))))),
 0)</f>
        <v>101</v>
      </c>
      <c r="K17" s="54">
        <f>IF(AND($C$1&lt;&gt;"", $C$2&lt;&gt;"", $C$3&lt;&gt;""),
 IF($C$1="All Fieldwork Services Teams",
  IF($C$2="All Social Workers",
   IF($C$3="Full Time", SUMIFS('SW Data'!$F:$F, 'SW Data'!$A:$A, K$8, 'SW Data'!$B:$B, $A17), IF($C$3="Part Time", SUMIFS('SW Data'!$G:$G, 'SW Data'!$A:$A, K$8, 'SW Data'!$B:$B, $A17),SUMIFS('SW Data'!$J:$J, 'SW Data'!$A:$A, K$8, 'SW Data'!$B:$B, $A17))),
   IF($C$3="Full Time", SUMIFS('SW Data'!$F:$F, 'SW Data'!$A:$A, K$8, 'SW Data'!$B:$B, $A17, 'SW Data'!$D:$D, $C$2), IF($C$3="Part Time", SUMIFS('SW Data'!$G:$G, 'SW Data'!$A:$A, K$8, 'SW Data'!$B:$B, $A17, 'SW Data'!$D:$D, $C$2), SUMIFS('SW Data'!$J:$J, 'SW Data'!$A:$A, K$8, 'SW Data'!$B:$B, $A17, 'SW Data'!$D:$D, $C$2)))),
  IF($C$2="All Social Workers",
   IF($C$3="Full Time", SUMIFS('SW Data'!$F:$F, 'SW Data'!$A:$A, K$8, 'SW Data'!$E:$E, $C$1, 'SW Data'!$B:$B, $A17), IF($C$3="Part Time", SUMIFS('SW Data'!$G:$G, 'SW Data'!$A:$A, K$8, 'SW Data'!$E:$E, $C$1, 'SW Data'!$B:$B, $A17), SUMIFS('SW Data'!$J:$J, 'SW Data'!$A:$A, K$8, 'SW Data'!$E:$E, $C$1, 'SW Data'!$B:$B, $A17))),
   IF($C$3="Full Time", SUMIFS('SW Data'!$F:$F, 'SW Data'!$A:$A, K$8, 'SW Data'!$E:$E, $C$1, 'SW Data'!$B:$B, $A17, 'SW Data'!$D:$D, $C$2), IF($C$3="Part Time", SUMIFS('SW Data'!$G:$G, 'SW Data'!$A:$A, K$8, 'SW Data'!$E:$E, $C$1, 'SW Data'!$B:$B, $A17, 'SW Data'!$D:$D, $C$2), SUMIFS('SW Data'!$J:$J, 'SW Data'!$A:$A, K$8, 'SW Data'!$E:$E, $C$1, 'SW Data'!$B:$B, $A17, 'SW Data'!$D:$D, $C$2))))),
 0)</f>
        <v>101</v>
      </c>
      <c r="L17" s="55"/>
    </row>
    <row r="18" spans="1:12" x14ac:dyDescent="0.25">
      <c r="A18" s="53" t="s">
        <v>26</v>
      </c>
      <c r="B18" s="54">
        <f>IF(AND($C$1&lt;&gt;"", $C$2&lt;&gt;"", $C$3&lt;&gt;""),
 IF($C$1="All Fieldwork Services Teams",
  IF($C$2="All Social Workers",
   IF($C$3="Full Time", SUMIFS('SW Data'!$F:$F, 'SW Data'!$A:$A, B$8, 'SW Data'!$B:$B, $A18), IF($C$3="Part Time", SUMIFS('SW Data'!$G:$G, 'SW Data'!$A:$A, B$8, 'SW Data'!$B:$B, $A18),SUMIFS('SW Data'!$J:$J, 'SW Data'!$A:$A, B$8, 'SW Data'!$B:$B, $A18))),
   IF($C$3="Full Time", SUMIFS('SW Data'!$F:$F, 'SW Data'!$A:$A, B$8, 'SW Data'!$B:$B, $A18, 'SW Data'!$D:$D, $C$2), IF($C$3="Part Time", SUMIFS('SW Data'!$G:$G, 'SW Data'!$A:$A, B$8, 'SW Data'!$B:$B, $A18, 'SW Data'!$D:$D, $C$2), SUMIFS('SW Data'!$J:$J, 'SW Data'!$A:$A, B$8, 'SW Data'!$B:$B, $A18, 'SW Data'!$D:$D, $C$2)))),
  IF($C$2="All Social Workers",
   IF($C$3="Full Time", SUMIFS('SW Data'!$F:$F, 'SW Data'!$A:$A, B$8, 'SW Data'!$E:$E, $C$1, 'SW Data'!$B:$B, $A18), IF($C$3="Part Time", SUMIFS('SW Data'!$G:$G, 'SW Data'!$A:$A, B$8, 'SW Data'!$E:$E, $C$1, 'SW Data'!$B:$B, $A18), SUMIFS('SW Data'!$J:$J, 'SW Data'!$A:$A, B$8, 'SW Data'!$E:$E, $C$1, 'SW Data'!$B:$B, $A18))),
   IF($C$3="Full Time", SUMIFS('SW Data'!$F:$F, 'SW Data'!$A:$A, B$8, 'SW Data'!$E:$E, $C$1, 'SW Data'!$B:$B, $A18, 'SW Data'!$D:$D, $C$2), IF($C$3="Part Time", SUMIFS('SW Data'!$G:$G, 'SW Data'!$A:$A, B$8, 'SW Data'!$E:$E, $C$1, 'SW Data'!$B:$B, $A18, 'SW Data'!$D:$D, $C$2), SUMIFS('SW Data'!$J:$J, 'SW Data'!$A:$A, B$8, 'SW Data'!$E:$E, $C$1, 'SW Data'!$B:$B, $A18, 'SW Data'!$D:$D, $C$2))))),
 0)</f>
        <v>89</v>
      </c>
      <c r="C18" s="54">
        <f>IF(AND($C$1&lt;&gt;"", $C$2&lt;&gt;"", $C$3&lt;&gt;""),
 IF($C$1="All Fieldwork Services Teams",
  IF($C$2="All Social Workers",
   IF($C$3="Full Time", SUMIFS('SW Data'!$F:$F, 'SW Data'!$A:$A, C$8, 'SW Data'!$B:$B, $A18), IF($C$3="Part Time", SUMIFS('SW Data'!$G:$G, 'SW Data'!$A:$A, C$8, 'SW Data'!$B:$B, $A18),SUMIFS('SW Data'!$J:$J, 'SW Data'!$A:$A, C$8, 'SW Data'!$B:$B, $A18))),
   IF($C$3="Full Time", SUMIFS('SW Data'!$F:$F, 'SW Data'!$A:$A, C$8, 'SW Data'!$B:$B, $A18, 'SW Data'!$D:$D, $C$2), IF($C$3="Part Time", SUMIFS('SW Data'!$G:$G, 'SW Data'!$A:$A, C$8, 'SW Data'!$B:$B, $A18, 'SW Data'!$D:$D, $C$2), SUMIFS('SW Data'!$J:$J, 'SW Data'!$A:$A, C$8, 'SW Data'!$B:$B, $A18, 'SW Data'!$D:$D, $C$2)))),
  IF($C$2="All Social Workers",
   IF($C$3="Full Time", SUMIFS('SW Data'!$F:$F, 'SW Data'!$A:$A, C$8, 'SW Data'!$E:$E, $C$1, 'SW Data'!$B:$B, $A18), IF($C$3="Part Time", SUMIFS('SW Data'!$G:$G, 'SW Data'!$A:$A, C$8, 'SW Data'!$E:$E, $C$1, 'SW Data'!$B:$B, $A18), SUMIFS('SW Data'!$J:$J, 'SW Data'!$A:$A, C$8, 'SW Data'!$E:$E, $C$1, 'SW Data'!$B:$B, $A18))),
   IF($C$3="Full Time", SUMIFS('SW Data'!$F:$F, 'SW Data'!$A:$A, C$8, 'SW Data'!$E:$E, $C$1, 'SW Data'!$B:$B, $A18, 'SW Data'!$D:$D, $C$2), IF($C$3="Part Time", SUMIFS('SW Data'!$G:$G, 'SW Data'!$A:$A, C$8, 'SW Data'!$E:$E, $C$1, 'SW Data'!$B:$B, $A18, 'SW Data'!$D:$D, $C$2), SUMIFS('SW Data'!$J:$J, 'SW Data'!$A:$A, C$8, 'SW Data'!$E:$E, $C$1, 'SW Data'!$B:$B, $A18, 'SW Data'!$D:$D, $C$2))))),
 0)</f>
        <v>83</v>
      </c>
      <c r="D18" s="54">
        <f>IF(AND($C$1&lt;&gt;"", $C$2&lt;&gt;"", $C$3&lt;&gt;""),
 IF($C$1="All Fieldwork Services Teams",
  IF($C$2="All Social Workers",
   IF($C$3="Full Time", SUMIFS('SW Data'!$F:$F, 'SW Data'!$A:$A, D$8, 'SW Data'!$B:$B, $A18), IF($C$3="Part Time", SUMIFS('SW Data'!$G:$G, 'SW Data'!$A:$A, D$8, 'SW Data'!$B:$B, $A18),SUMIFS('SW Data'!$J:$J, 'SW Data'!$A:$A, D$8, 'SW Data'!$B:$B, $A18))),
   IF($C$3="Full Time", SUMIFS('SW Data'!$F:$F, 'SW Data'!$A:$A, D$8, 'SW Data'!$B:$B, $A18, 'SW Data'!$D:$D, $C$2), IF($C$3="Part Time", SUMIFS('SW Data'!$G:$G, 'SW Data'!$A:$A, D$8, 'SW Data'!$B:$B, $A18, 'SW Data'!$D:$D, $C$2), SUMIFS('SW Data'!$J:$J, 'SW Data'!$A:$A, D$8, 'SW Data'!$B:$B, $A18, 'SW Data'!$D:$D, $C$2)))),
  IF($C$2="All Social Workers",
   IF($C$3="Full Time", SUMIFS('SW Data'!$F:$F, 'SW Data'!$A:$A, D$8, 'SW Data'!$E:$E, $C$1, 'SW Data'!$B:$B, $A18), IF($C$3="Part Time", SUMIFS('SW Data'!$G:$G, 'SW Data'!$A:$A, D$8, 'SW Data'!$E:$E, $C$1, 'SW Data'!$B:$B, $A18), SUMIFS('SW Data'!$J:$J, 'SW Data'!$A:$A, D$8, 'SW Data'!$E:$E, $C$1, 'SW Data'!$B:$B, $A18))),
   IF($C$3="Full Time", SUMIFS('SW Data'!$F:$F, 'SW Data'!$A:$A, D$8, 'SW Data'!$E:$E, $C$1, 'SW Data'!$B:$B, $A18, 'SW Data'!$D:$D, $C$2), IF($C$3="Part Time", SUMIFS('SW Data'!$G:$G, 'SW Data'!$A:$A, D$8, 'SW Data'!$E:$E, $C$1, 'SW Data'!$B:$B, $A18, 'SW Data'!$D:$D, $C$2), SUMIFS('SW Data'!$J:$J, 'SW Data'!$A:$A, D$8, 'SW Data'!$E:$E, $C$1, 'SW Data'!$B:$B, $A18, 'SW Data'!$D:$D, $C$2))))),
 0)</f>
        <v>89</v>
      </c>
      <c r="E18" s="54">
        <f>IF(AND($C$1&lt;&gt;"", $C$2&lt;&gt;"", $C$3&lt;&gt;""),
 IF($C$1="All Fieldwork Services Teams",
  IF($C$2="All Social Workers",
   IF($C$3="Full Time", SUMIFS('SW Data'!$F:$F, 'SW Data'!$A:$A, E$8, 'SW Data'!$B:$B, $A18), IF($C$3="Part Time", SUMIFS('SW Data'!$G:$G, 'SW Data'!$A:$A, E$8, 'SW Data'!$B:$B, $A18),SUMIFS('SW Data'!$J:$J, 'SW Data'!$A:$A, E$8, 'SW Data'!$B:$B, $A18))),
   IF($C$3="Full Time", SUMIFS('SW Data'!$F:$F, 'SW Data'!$A:$A, E$8, 'SW Data'!$B:$B, $A18, 'SW Data'!$D:$D, $C$2), IF($C$3="Part Time", SUMIFS('SW Data'!$G:$G, 'SW Data'!$A:$A, E$8, 'SW Data'!$B:$B, $A18, 'SW Data'!$D:$D, $C$2), SUMIFS('SW Data'!$J:$J, 'SW Data'!$A:$A, E$8, 'SW Data'!$B:$B, $A18, 'SW Data'!$D:$D, $C$2)))),
  IF($C$2="All Social Workers",
   IF($C$3="Full Time", SUMIFS('SW Data'!$F:$F, 'SW Data'!$A:$A, E$8, 'SW Data'!$E:$E, $C$1, 'SW Data'!$B:$B, $A18), IF($C$3="Part Time", SUMIFS('SW Data'!$G:$G, 'SW Data'!$A:$A, E$8, 'SW Data'!$E:$E, $C$1, 'SW Data'!$B:$B, $A18), SUMIFS('SW Data'!$J:$J, 'SW Data'!$A:$A, E$8, 'SW Data'!$E:$E, $C$1, 'SW Data'!$B:$B, $A18))),
   IF($C$3="Full Time", SUMIFS('SW Data'!$F:$F, 'SW Data'!$A:$A, E$8, 'SW Data'!$E:$E, $C$1, 'SW Data'!$B:$B, $A18, 'SW Data'!$D:$D, $C$2), IF($C$3="Part Time", SUMIFS('SW Data'!$G:$G, 'SW Data'!$A:$A, E$8, 'SW Data'!$E:$E, $C$1, 'SW Data'!$B:$B, $A18, 'SW Data'!$D:$D, $C$2), SUMIFS('SW Data'!$J:$J, 'SW Data'!$A:$A, E$8, 'SW Data'!$E:$E, $C$1, 'SW Data'!$B:$B, $A18, 'SW Data'!$D:$D, $C$2))))),
 0)</f>
        <v>95</v>
      </c>
      <c r="F18" s="54">
        <f>IF(AND($C$1&lt;&gt;"", $C$2&lt;&gt;"", $C$3&lt;&gt;""),
 IF($C$1="All Fieldwork Services Teams",
  IF($C$2="All Social Workers",
   IF($C$3="Full Time", SUMIFS('SW Data'!$F:$F, 'SW Data'!$A:$A, F$8, 'SW Data'!$B:$B, $A18), IF($C$3="Part Time", SUMIFS('SW Data'!$G:$G, 'SW Data'!$A:$A, F$8, 'SW Data'!$B:$B, $A18),SUMIFS('SW Data'!$J:$J, 'SW Data'!$A:$A, F$8, 'SW Data'!$B:$B, $A18))),
   IF($C$3="Full Time", SUMIFS('SW Data'!$F:$F, 'SW Data'!$A:$A, F$8, 'SW Data'!$B:$B, $A18, 'SW Data'!$D:$D, $C$2), IF($C$3="Part Time", SUMIFS('SW Data'!$G:$G, 'SW Data'!$A:$A, F$8, 'SW Data'!$B:$B, $A18, 'SW Data'!$D:$D, $C$2), SUMIFS('SW Data'!$J:$J, 'SW Data'!$A:$A, F$8, 'SW Data'!$B:$B, $A18, 'SW Data'!$D:$D, $C$2)))),
  IF($C$2="All Social Workers",
   IF($C$3="Full Time", SUMIFS('SW Data'!$F:$F, 'SW Data'!$A:$A, F$8, 'SW Data'!$E:$E, $C$1, 'SW Data'!$B:$B, $A18), IF($C$3="Part Time", SUMIFS('SW Data'!$G:$G, 'SW Data'!$A:$A, F$8, 'SW Data'!$E:$E, $C$1, 'SW Data'!$B:$B, $A18), SUMIFS('SW Data'!$J:$J, 'SW Data'!$A:$A, F$8, 'SW Data'!$E:$E, $C$1, 'SW Data'!$B:$B, $A18))),
   IF($C$3="Full Time", SUMIFS('SW Data'!$F:$F, 'SW Data'!$A:$A, F$8, 'SW Data'!$E:$E, $C$1, 'SW Data'!$B:$B, $A18, 'SW Data'!$D:$D, $C$2), IF($C$3="Part Time", SUMIFS('SW Data'!$G:$G, 'SW Data'!$A:$A, F$8, 'SW Data'!$E:$E, $C$1, 'SW Data'!$B:$B, $A18, 'SW Data'!$D:$D, $C$2), SUMIFS('SW Data'!$J:$J, 'SW Data'!$A:$A, F$8, 'SW Data'!$E:$E, $C$1, 'SW Data'!$B:$B, $A18, 'SW Data'!$D:$D, $C$2))))),
 0)</f>
        <v>100</v>
      </c>
      <c r="G18" s="54">
        <f>IF(AND($C$1&lt;&gt;"", $C$2&lt;&gt;"", $C$3&lt;&gt;""),
 IF($C$1="All Fieldwork Services Teams",
  IF($C$2="All Social Workers",
   IF($C$3="Full Time", SUMIFS('SW Data'!$F:$F, 'SW Data'!$A:$A, G$8, 'SW Data'!$B:$B, $A18), IF($C$3="Part Time", SUMIFS('SW Data'!$G:$G, 'SW Data'!$A:$A, G$8, 'SW Data'!$B:$B, $A18),SUMIFS('SW Data'!$J:$J, 'SW Data'!$A:$A, G$8, 'SW Data'!$B:$B, $A18))),
   IF($C$3="Full Time", SUMIFS('SW Data'!$F:$F, 'SW Data'!$A:$A, G$8, 'SW Data'!$B:$B, $A18, 'SW Data'!$D:$D, $C$2), IF($C$3="Part Time", SUMIFS('SW Data'!$G:$G, 'SW Data'!$A:$A, G$8, 'SW Data'!$B:$B, $A18, 'SW Data'!$D:$D, $C$2), SUMIFS('SW Data'!$J:$J, 'SW Data'!$A:$A, G$8, 'SW Data'!$B:$B, $A18, 'SW Data'!$D:$D, $C$2)))),
  IF($C$2="All Social Workers",
   IF($C$3="Full Time", SUMIFS('SW Data'!$F:$F, 'SW Data'!$A:$A, G$8, 'SW Data'!$E:$E, $C$1, 'SW Data'!$B:$B, $A18), IF($C$3="Part Time", SUMIFS('SW Data'!$G:$G, 'SW Data'!$A:$A, G$8, 'SW Data'!$E:$E, $C$1, 'SW Data'!$B:$B, $A18), SUMIFS('SW Data'!$J:$J, 'SW Data'!$A:$A, G$8, 'SW Data'!$E:$E, $C$1, 'SW Data'!$B:$B, $A18))),
   IF($C$3="Full Time", SUMIFS('SW Data'!$F:$F, 'SW Data'!$A:$A, G$8, 'SW Data'!$E:$E, $C$1, 'SW Data'!$B:$B, $A18, 'SW Data'!$D:$D, $C$2), IF($C$3="Part Time", SUMIFS('SW Data'!$G:$G, 'SW Data'!$A:$A, G$8, 'SW Data'!$E:$E, $C$1, 'SW Data'!$B:$B, $A18, 'SW Data'!$D:$D, $C$2), SUMIFS('SW Data'!$J:$J, 'SW Data'!$A:$A, G$8, 'SW Data'!$E:$E, $C$1, 'SW Data'!$B:$B, $A18, 'SW Data'!$D:$D, $C$2))))),
 0)</f>
        <v>85</v>
      </c>
      <c r="H18" s="54">
        <f>IF(AND($C$1&lt;&gt;"", $C$2&lt;&gt;"", $C$3&lt;&gt;""),
 IF($C$1="All Fieldwork Services Teams",
  IF($C$2="All Social Workers",
   IF($C$3="Full Time", SUMIFS('SW Data'!$F:$F, 'SW Data'!$A:$A, H$8, 'SW Data'!$B:$B, $A18), IF($C$3="Part Time", SUMIFS('SW Data'!$G:$G, 'SW Data'!$A:$A, H$8, 'SW Data'!$B:$B, $A18),SUMIFS('SW Data'!$J:$J, 'SW Data'!$A:$A, H$8, 'SW Data'!$B:$B, $A18))),
   IF($C$3="Full Time", SUMIFS('SW Data'!$F:$F, 'SW Data'!$A:$A, H$8, 'SW Data'!$B:$B, $A18, 'SW Data'!$D:$D, $C$2), IF($C$3="Part Time", SUMIFS('SW Data'!$G:$G, 'SW Data'!$A:$A, H$8, 'SW Data'!$B:$B, $A18, 'SW Data'!$D:$D, $C$2), SUMIFS('SW Data'!$J:$J, 'SW Data'!$A:$A, H$8, 'SW Data'!$B:$B, $A18, 'SW Data'!$D:$D, $C$2)))),
  IF($C$2="All Social Workers",
   IF($C$3="Full Time", SUMIFS('SW Data'!$F:$F, 'SW Data'!$A:$A, H$8, 'SW Data'!$E:$E, $C$1, 'SW Data'!$B:$B, $A18), IF($C$3="Part Time", SUMIFS('SW Data'!$G:$G, 'SW Data'!$A:$A, H$8, 'SW Data'!$E:$E, $C$1, 'SW Data'!$B:$B, $A18), SUMIFS('SW Data'!$J:$J, 'SW Data'!$A:$A, H$8, 'SW Data'!$E:$E, $C$1, 'SW Data'!$B:$B, $A18))),
   IF($C$3="Full Time", SUMIFS('SW Data'!$F:$F, 'SW Data'!$A:$A, H$8, 'SW Data'!$E:$E, $C$1, 'SW Data'!$B:$B, $A18, 'SW Data'!$D:$D, $C$2), IF($C$3="Part Time", SUMIFS('SW Data'!$G:$G, 'SW Data'!$A:$A, H$8, 'SW Data'!$E:$E, $C$1, 'SW Data'!$B:$B, $A18, 'SW Data'!$D:$D, $C$2), SUMIFS('SW Data'!$J:$J, 'SW Data'!$A:$A, H$8, 'SW Data'!$E:$E, $C$1, 'SW Data'!$B:$B, $A18, 'SW Data'!$D:$D, $C$2))))),
 0)</f>
        <v>98</v>
      </c>
      <c r="I18" s="54">
        <f>IF(AND($C$1&lt;&gt;"", $C$2&lt;&gt;"", $C$3&lt;&gt;""),
 IF($C$1="All Fieldwork Services Teams",
  IF($C$2="All Social Workers",
   IF($C$3="Full Time", SUMIFS('SW Data'!$F:$F, 'SW Data'!$A:$A, I$8, 'SW Data'!$B:$B, $A18), IF($C$3="Part Time", SUMIFS('SW Data'!$G:$G, 'SW Data'!$A:$A, I$8, 'SW Data'!$B:$B, $A18),SUMIFS('SW Data'!$J:$J, 'SW Data'!$A:$A, I$8, 'SW Data'!$B:$B, $A18))),
   IF($C$3="Full Time", SUMIFS('SW Data'!$F:$F, 'SW Data'!$A:$A, I$8, 'SW Data'!$B:$B, $A18, 'SW Data'!$D:$D, $C$2), IF($C$3="Part Time", SUMIFS('SW Data'!$G:$G, 'SW Data'!$A:$A, I$8, 'SW Data'!$B:$B, $A18, 'SW Data'!$D:$D, $C$2), SUMIFS('SW Data'!$J:$J, 'SW Data'!$A:$A, I$8, 'SW Data'!$B:$B, $A18, 'SW Data'!$D:$D, $C$2)))),
  IF($C$2="All Social Workers",
   IF($C$3="Full Time", SUMIFS('SW Data'!$F:$F, 'SW Data'!$A:$A, I$8, 'SW Data'!$E:$E, $C$1, 'SW Data'!$B:$B, $A18), IF($C$3="Part Time", SUMIFS('SW Data'!$G:$G, 'SW Data'!$A:$A, I$8, 'SW Data'!$E:$E, $C$1, 'SW Data'!$B:$B, $A18), SUMIFS('SW Data'!$J:$J, 'SW Data'!$A:$A, I$8, 'SW Data'!$E:$E, $C$1, 'SW Data'!$B:$B, $A18))),
   IF($C$3="Full Time", SUMIFS('SW Data'!$F:$F, 'SW Data'!$A:$A, I$8, 'SW Data'!$E:$E, $C$1, 'SW Data'!$B:$B, $A18, 'SW Data'!$D:$D, $C$2), IF($C$3="Part Time", SUMIFS('SW Data'!$G:$G, 'SW Data'!$A:$A, I$8, 'SW Data'!$E:$E, $C$1, 'SW Data'!$B:$B, $A18, 'SW Data'!$D:$D, $C$2), SUMIFS('SW Data'!$J:$J, 'SW Data'!$A:$A, I$8, 'SW Data'!$E:$E, $C$1, 'SW Data'!$B:$B, $A18, 'SW Data'!$D:$D, $C$2))))),
 0)</f>
        <v>111</v>
      </c>
      <c r="J18" s="54">
        <f>IF(AND($C$1&lt;&gt;"", $C$2&lt;&gt;"", $C$3&lt;&gt;""),
 IF($C$1="All Fieldwork Services Teams",
  IF($C$2="All Social Workers",
   IF($C$3="Full Time", SUMIFS('SW Data'!$F:$F, 'SW Data'!$A:$A, J$8, 'SW Data'!$B:$B, $A18), IF($C$3="Part Time", SUMIFS('SW Data'!$G:$G, 'SW Data'!$A:$A, J$8, 'SW Data'!$B:$B, $A18),SUMIFS('SW Data'!$J:$J, 'SW Data'!$A:$A, J$8, 'SW Data'!$B:$B, $A18))),
   IF($C$3="Full Time", SUMIFS('SW Data'!$F:$F, 'SW Data'!$A:$A, J$8, 'SW Data'!$B:$B, $A18, 'SW Data'!$D:$D, $C$2), IF($C$3="Part Time", SUMIFS('SW Data'!$G:$G, 'SW Data'!$A:$A, J$8, 'SW Data'!$B:$B, $A18, 'SW Data'!$D:$D, $C$2), SUMIFS('SW Data'!$J:$J, 'SW Data'!$A:$A, J$8, 'SW Data'!$B:$B, $A18, 'SW Data'!$D:$D, $C$2)))),
  IF($C$2="All Social Workers",
   IF($C$3="Full Time", SUMIFS('SW Data'!$F:$F, 'SW Data'!$A:$A, J$8, 'SW Data'!$E:$E, $C$1, 'SW Data'!$B:$B, $A18), IF($C$3="Part Time", SUMIFS('SW Data'!$G:$G, 'SW Data'!$A:$A, J$8, 'SW Data'!$E:$E, $C$1, 'SW Data'!$B:$B, $A18), SUMIFS('SW Data'!$J:$J, 'SW Data'!$A:$A, J$8, 'SW Data'!$E:$E, $C$1, 'SW Data'!$B:$B, $A18))),
   IF($C$3="Full Time", SUMIFS('SW Data'!$F:$F, 'SW Data'!$A:$A, J$8, 'SW Data'!$E:$E, $C$1, 'SW Data'!$B:$B, $A18, 'SW Data'!$D:$D, $C$2), IF($C$3="Part Time", SUMIFS('SW Data'!$G:$G, 'SW Data'!$A:$A, J$8, 'SW Data'!$E:$E, $C$1, 'SW Data'!$B:$B, $A18, 'SW Data'!$D:$D, $C$2), SUMIFS('SW Data'!$J:$J, 'SW Data'!$A:$A, J$8, 'SW Data'!$E:$E, $C$1, 'SW Data'!$B:$B, $A18, 'SW Data'!$D:$D, $C$2))))),
 0)</f>
        <v>96</v>
      </c>
      <c r="K18" s="54">
        <f>IF(AND($C$1&lt;&gt;"", $C$2&lt;&gt;"", $C$3&lt;&gt;""),
 IF($C$1="All Fieldwork Services Teams",
  IF($C$2="All Social Workers",
   IF($C$3="Full Time", SUMIFS('SW Data'!$F:$F, 'SW Data'!$A:$A, K$8, 'SW Data'!$B:$B, $A18), IF($C$3="Part Time", SUMIFS('SW Data'!$G:$G, 'SW Data'!$A:$A, K$8, 'SW Data'!$B:$B, $A18),SUMIFS('SW Data'!$J:$J, 'SW Data'!$A:$A, K$8, 'SW Data'!$B:$B, $A18))),
   IF($C$3="Full Time", SUMIFS('SW Data'!$F:$F, 'SW Data'!$A:$A, K$8, 'SW Data'!$B:$B, $A18, 'SW Data'!$D:$D, $C$2), IF($C$3="Part Time", SUMIFS('SW Data'!$G:$G, 'SW Data'!$A:$A, K$8, 'SW Data'!$B:$B, $A18, 'SW Data'!$D:$D, $C$2), SUMIFS('SW Data'!$J:$J, 'SW Data'!$A:$A, K$8, 'SW Data'!$B:$B, $A18, 'SW Data'!$D:$D, $C$2)))),
  IF($C$2="All Social Workers",
   IF($C$3="Full Time", SUMIFS('SW Data'!$F:$F, 'SW Data'!$A:$A, K$8, 'SW Data'!$E:$E, $C$1, 'SW Data'!$B:$B, $A18), IF($C$3="Part Time", SUMIFS('SW Data'!$G:$G, 'SW Data'!$A:$A, K$8, 'SW Data'!$E:$E, $C$1, 'SW Data'!$B:$B, $A18), SUMIFS('SW Data'!$J:$J, 'SW Data'!$A:$A, K$8, 'SW Data'!$E:$E, $C$1, 'SW Data'!$B:$B, $A18))),
   IF($C$3="Full Time", SUMIFS('SW Data'!$F:$F, 'SW Data'!$A:$A, K$8, 'SW Data'!$E:$E, $C$1, 'SW Data'!$B:$B, $A18, 'SW Data'!$D:$D, $C$2), IF($C$3="Part Time", SUMIFS('SW Data'!$G:$G, 'SW Data'!$A:$A, K$8, 'SW Data'!$E:$E, $C$1, 'SW Data'!$B:$B, $A18, 'SW Data'!$D:$D, $C$2), SUMIFS('SW Data'!$J:$J, 'SW Data'!$A:$A, K$8, 'SW Data'!$E:$E, $C$1, 'SW Data'!$B:$B, $A18, 'SW Data'!$D:$D, $C$2))))),
 0)</f>
        <v>113</v>
      </c>
      <c r="L18" s="55"/>
    </row>
    <row r="19" spans="1:12" x14ac:dyDescent="0.25">
      <c r="A19" s="53" t="s">
        <v>27</v>
      </c>
      <c r="B19" s="54">
        <f>IF(AND($C$1&lt;&gt;"", $C$2&lt;&gt;"", $C$3&lt;&gt;""),
 IF($C$1="All Fieldwork Services Teams",
  IF($C$2="All Social Workers",
   IF($C$3="Full Time", SUMIFS('SW Data'!$F:$F, 'SW Data'!$A:$A, B$8, 'SW Data'!$B:$B, $A19), IF($C$3="Part Time", SUMIFS('SW Data'!$G:$G, 'SW Data'!$A:$A, B$8, 'SW Data'!$B:$B, $A19),SUMIFS('SW Data'!$J:$J, 'SW Data'!$A:$A, B$8, 'SW Data'!$B:$B, $A19))),
   IF($C$3="Full Time", SUMIFS('SW Data'!$F:$F, 'SW Data'!$A:$A, B$8, 'SW Data'!$B:$B, $A19, 'SW Data'!$D:$D, $C$2), IF($C$3="Part Time", SUMIFS('SW Data'!$G:$G, 'SW Data'!$A:$A, B$8, 'SW Data'!$B:$B, $A19, 'SW Data'!$D:$D, $C$2), SUMIFS('SW Data'!$J:$J, 'SW Data'!$A:$A, B$8, 'SW Data'!$B:$B, $A19, 'SW Data'!$D:$D, $C$2)))),
  IF($C$2="All Social Workers",
   IF($C$3="Full Time", SUMIFS('SW Data'!$F:$F, 'SW Data'!$A:$A, B$8, 'SW Data'!$E:$E, $C$1, 'SW Data'!$B:$B, $A19), IF($C$3="Part Time", SUMIFS('SW Data'!$G:$G, 'SW Data'!$A:$A, B$8, 'SW Data'!$E:$E, $C$1, 'SW Data'!$B:$B, $A19), SUMIFS('SW Data'!$J:$J, 'SW Data'!$A:$A, B$8, 'SW Data'!$E:$E, $C$1, 'SW Data'!$B:$B, $A19))),
   IF($C$3="Full Time", SUMIFS('SW Data'!$F:$F, 'SW Data'!$A:$A, B$8, 'SW Data'!$E:$E, $C$1, 'SW Data'!$B:$B, $A19, 'SW Data'!$D:$D, $C$2), IF($C$3="Part Time", SUMIFS('SW Data'!$G:$G, 'SW Data'!$A:$A, B$8, 'SW Data'!$E:$E, $C$1, 'SW Data'!$B:$B, $A19, 'SW Data'!$D:$D, $C$2), SUMIFS('SW Data'!$J:$J, 'SW Data'!$A:$A, B$8, 'SW Data'!$E:$E, $C$1, 'SW Data'!$B:$B, $A19, 'SW Data'!$D:$D, $C$2))))),
 0)</f>
        <v>81</v>
      </c>
      <c r="C19" s="54">
        <f>IF(AND($C$1&lt;&gt;"", $C$2&lt;&gt;"", $C$3&lt;&gt;""),
 IF($C$1="All Fieldwork Services Teams",
  IF($C$2="All Social Workers",
   IF($C$3="Full Time", SUMIFS('SW Data'!$F:$F, 'SW Data'!$A:$A, C$8, 'SW Data'!$B:$B, $A19), IF($C$3="Part Time", SUMIFS('SW Data'!$G:$G, 'SW Data'!$A:$A, C$8, 'SW Data'!$B:$B, $A19),SUMIFS('SW Data'!$J:$J, 'SW Data'!$A:$A, C$8, 'SW Data'!$B:$B, $A19))),
   IF($C$3="Full Time", SUMIFS('SW Data'!$F:$F, 'SW Data'!$A:$A, C$8, 'SW Data'!$B:$B, $A19, 'SW Data'!$D:$D, $C$2), IF($C$3="Part Time", SUMIFS('SW Data'!$G:$G, 'SW Data'!$A:$A, C$8, 'SW Data'!$B:$B, $A19, 'SW Data'!$D:$D, $C$2), SUMIFS('SW Data'!$J:$J, 'SW Data'!$A:$A, C$8, 'SW Data'!$B:$B, $A19, 'SW Data'!$D:$D, $C$2)))),
  IF($C$2="All Social Workers",
   IF($C$3="Full Time", SUMIFS('SW Data'!$F:$F, 'SW Data'!$A:$A, C$8, 'SW Data'!$E:$E, $C$1, 'SW Data'!$B:$B, $A19), IF($C$3="Part Time", SUMIFS('SW Data'!$G:$G, 'SW Data'!$A:$A, C$8, 'SW Data'!$E:$E, $C$1, 'SW Data'!$B:$B, $A19), SUMIFS('SW Data'!$J:$J, 'SW Data'!$A:$A, C$8, 'SW Data'!$E:$E, $C$1, 'SW Data'!$B:$B, $A19))),
   IF($C$3="Full Time", SUMIFS('SW Data'!$F:$F, 'SW Data'!$A:$A, C$8, 'SW Data'!$E:$E, $C$1, 'SW Data'!$B:$B, $A19, 'SW Data'!$D:$D, $C$2), IF($C$3="Part Time", SUMIFS('SW Data'!$G:$G, 'SW Data'!$A:$A, C$8, 'SW Data'!$E:$E, $C$1, 'SW Data'!$B:$B, $A19, 'SW Data'!$D:$D, $C$2), SUMIFS('SW Data'!$J:$J, 'SW Data'!$A:$A, C$8, 'SW Data'!$E:$E, $C$1, 'SW Data'!$B:$B, $A19, 'SW Data'!$D:$D, $C$2))))),
 0)</f>
        <v>87</v>
      </c>
      <c r="D19" s="54">
        <f>IF(AND($C$1&lt;&gt;"", $C$2&lt;&gt;"", $C$3&lt;&gt;""),
 IF($C$1="All Fieldwork Services Teams",
  IF($C$2="All Social Workers",
   IF($C$3="Full Time", SUMIFS('SW Data'!$F:$F, 'SW Data'!$A:$A, D$8, 'SW Data'!$B:$B, $A19), IF($C$3="Part Time", SUMIFS('SW Data'!$G:$G, 'SW Data'!$A:$A, D$8, 'SW Data'!$B:$B, $A19),SUMIFS('SW Data'!$J:$J, 'SW Data'!$A:$A, D$8, 'SW Data'!$B:$B, $A19))),
   IF($C$3="Full Time", SUMIFS('SW Data'!$F:$F, 'SW Data'!$A:$A, D$8, 'SW Data'!$B:$B, $A19, 'SW Data'!$D:$D, $C$2), IF($C$3="Part Time", SUMIFS('SW Data'!$G:$G, 'SW Data'!$A:$A, D$8, 'SW Data'!$B:$B, $A19, 'SW Data'!$D:$D, $C$2), SUMIFS('SW Data'!$J:$J, 'SW Data'!$A:$A, D$8, 'SW Data'!$B:$B, $A19, 'SW Data'!$D:$D, $C$2)))),
  IF($C$2="All Social Workers",
   IF($C$3="Full Time", SUMIFS('SW Data'!$F:$F, 'SW Data'!$A:$A, D$8, 'SW Data'!$E:$E, $C$1, 'SW Data'!$B:$B, $A19), IF($C$3="Part Time", SUMIFS('SW Data'!$G:$G, 'SW Data'!$A:$A, D$8, 'SW Data'!$E:$E, $C$1, 'SW Data'!$B:$B, $A19), SUMIFS('SW Data'!$J:$J, 'SW Data'!$A:$A, D$8, 'SW Data'!$E:$E, $C$1, 'SW Data'!$B:$B, $A19))),
   IF($C$3="Full Time", SUMIFS('SW Data'!$F:$F, 'SW Data'!$A:$A, D$8, 'SW Data'!$E:$E, $C$1, 'SW Data'!$B:$B, $A19, 'SW Data'!$D:$D, $C$2), IF($C$3="Part Time", SUMIFS('SW Data'!$G:$G, 'SW Data'!$A:$A, D$8, 'SW Data'!$E:$E, $C$1, 'SW Data'!$B:$B, $A19, 'SW Data'!$D:$D, $C$2), SUMIFS('SW Data'!$J:$J, 'SW Data'!$A:$A, D$8, 'SW Data'!$E:$E, $C$1, 'SW Data'!$B:$B, $A19, 'SW Data'!$D:$D, $C$2))))),
 0)</f>
        <v>94</v>
      </c>
      <c r="E19" s="54">
        <f>IF(AND($C$1&lt;&gt;"", $C$2&lt;&gt;"", $C$3&lt;&gt;""),
 IF($C$1="All Fieldwork Services Teams",
  IF($C$2="All Social Workers",
   IF($C$3="Full Time", SUMIFS('SW Data'!$F:$F, 'SW Data'!$A:$A, E$8, 'SW Data'!$B:$B, $A19), IF($C$3="Part Time", SUMIFS('SW Data'!$G:$G, 'SW Data'!$A:$A, E$8, 'SW Data'!$B:$B, $A19),SUMIFS('SW Data'!$J:$J, 'SW Data'!$A:$A, E$8, 'SW Data'!$B:$B, $A19))),
   IF($C$3="Full Time", SUMIFS('SW Data'!$F:$F, 'SW Data'!$A:$A, E$8, 'SW Data'!$B:$B, $A19, 'SW Data'!$D:$D, $C$2), IF($C$3="Part Time", SUMIFS('SW Data'!$G:$G, 'SW Data'!$A:$A, E$8, 'SW Data'!$B:$B, $A19, 'SW Data'!$D:$D, $C$2), SUMIFS('SW Data'!$J:$J, 'SW Data'!$A:$A, E$8, 'SW Data'!$B:$B, $A19, 'SW Data'!$D:$D, $C$2)))),
  IF($C$2="All Social Workers",
   IF($C$3="Full Time", SUMIFS('SW Data'!$F:$F, 'SW Data'!$A:$A, E$8, 'SW Data'!$E:$E, $C$1, 'SW Data'!$B:$B, $A19), IF($C$3="Part Time", SUMIFS('SW Data'!$G:$G, 'SW Data'!$A:$A, E$8, 'SW Data'!$E:$E, $C$1, 'SW Data'!$B:$B, $A19), SUMIFS('SW Data'!$J:$J, 'SW Data'!$A:$A, E$8, 'SW Data'!$E:$E, $C$1, 'SW Data'!$B:$B, $A19))),
   IF($C$3="Full Time", SUMIFS('SW Data'!$F:$F, 'SW Data'!$A:$A, E$8, 'SW Data'!$E:$E, $C$1, 'SW Data'!$B:$B, $A19, 'SW Data'!$D:$D, $C$2), IF($C$3="Part Time", SUMIFS('SW Data'!$G:$G, 'SW Data'!$A:$A, E$8, 'SW Data'!$E:$E, $C$1, 'SW Data'!$B:$B, $A19, 'SW Data'!$D:$D, $C$2), SUMIFS('SW Data'!$J:$J, 'SW Data'!$A:$A, E$8, 'SW Data'!$E:$E, $C$1, 'SW Data'!$B:$B, $A19, 'SW Data'!$D:$D, $C$2))))),
 0)</f>
        <v>91</v>
      </c>
      <c r="F19" s="54">
        <f>IF(AND($C$1&lt;&gt;"", $C$2&lt;&gt;"", $C$3&lt;&gt;""),
 IF($C$1="All Fieldwork Services Teams",
  IF($C$2="All Social Workers",
   IF($C$3="Full Time", SUMIFS('SW Data'!$F:$F, 'SW Data'!$A:$A, F$8, 'SW Data'!$B:$B, $A19), IF($C$3="Part Time", SUMIFS('SW Data'!$G:$G, 'SW Data'!$A:$A, F$8, 'SW Data'!$B:$B, $A19),SUMIFS('SW Data'!$J:$J, 'SW Data'!$A:$A, F$8, 'SW Data'!$B:$B, $A19))),
   IF($C$3="Full Time", SUMIFS('SW Data'!$F:$F, 'SW Data'!$A:$A, F$8, 'SW Data'!$B:$B, $A19, 'SW Data'!$D:$D, $C$2), IF($C$3="Part Time", SUMIFS('SW Data'!$G:$G, 'SW Data'!$A:$A, F$8, 'SW Data'!$B:$B, $A19, 'SW Data'!$D:$D, $C$2), SUMIFS('SW Data'!$J:$J, 'SW Data'!$A:$A, F$8, 'SW Data'!$B:$B, $A19, 'SW Data'!$D:$D, $C$2)))),
  IF($C$2="All Social Workers",
   IF($C$3="Full Time", SUMIFS('SW Data'!$F:$F, 'SW Data'!$A:$A, F$8, 'SW Data'!$E:$E, $C$1, 'SW Data'!$B:$B, $A19), IF($C$3="Part Time", SUMIFS('SW Data'!$G:$G, 'SW Data'!$A:$A, F$8, 'SW Data'!$E:$E, $C$1, 'SW Data'!$B:$B, $A19), SUMIFS('SW Data'!$J:$J, 'SW Data'!$A:$A, F$8, 'SW Data'!$E:$E, $C$1, 'SW Data'!$B:$B, $A19))),
   IF($C$3="Full Time", SUMIFS('SW Data'!$F:$F, 'SW Data'!$A:$A, F$8, 'SW Data'!$E:$E, $C$1, 'SW Data'!$B:$B, $A19, 'SW Data'!$D:$D, $C$2), IF($C$3="Part Time", SUMIFS('SW Data'!$G:$G, 'SW Data'!$A:$A, F$8, 'SW Data'!$E:$E, $C$1, 'SW Data'!$B:$B, $A19, 'SW Data'!$D:$D, $C$2), SUMIFS('SW Data'!$J:$J, 'SW Data'!$A:$A, F$8, 'SW Data'!$E:$E, $C$1, 'SW Data'!$B:$B, $A19, 'SW Data'!$D:$D, $C$2))))),
 0)</f>
        <v>95</v>
      </c>
      <c r="G19" s="54">
        <f>IF(AND($C$1&lt;&gt;"", $C$2&lt;&gt;"", $C$3&lt;&gt;""),
 IF($C$1="All Fieldwork Services Teams",
  IF($C$2="All Social Workers",
   IF($C$3="Full Time", SUMIFS('SW Data'!$F:$F, 'SW Data'!$A:$A, G$8, 'SW Data'!$B:$B, $A19), IF($C$3="Part Time", SUMIFS('SW Data'!$G:$G, 'SW Data'!$A:$A, G$8, 'SW Data'!$B:$B, $A19),SUMIFS('SW Data'!$J:$J, 'SW Data'!$A:$A, G$8, 'SW Data'!$B:$B, $A19))),
   IF($C$3="Full Time", SUMIFS('SW Data'!$F:$F, 'SW Data'!$A:$A, G$8, 'SW Data'!$B:$B, $A19, 'SW Data'!$D:$D, $C$2), IF($C$3="Part Time", SUMIFS('SW Data'!$G:$G, 'SW Data'!$A:$A, G$8, 'SW Data'!$B:$B, $A19, 'SW Data'!$D:$D, $C$2), SUMIFS('SW Data'!$J:$J, 'SW Data'!$A:$A, G$8, 'SW Data'!$B:$B, $A19, 'SW Data'!$D:$D, $C$2)))),
  IF($C$2="All Social Workers",
   IF($C$3="Full Time", SUMIFS('SW Data'!$F:$F, 'SW Data'!$A:$A, G$8, 'SW Data'!$E:$E, $C$1, 'SW Data'!$B:$B, $A19), IF($C$3="Part Time", SUMIFS('SW Data'!$G:$G, 'SW Data'!$A:$A, G$8, 'SW Data'!$E:$E, $C$1, 'SW Data'!$B:$B, $A19), SUMIFS('SW Data'!$J:$J, 'SW Data'!$A:$A, G$8, 'SW Data'!$E:$E, $C$1, 'SW Data'!$B:$B, $A19))),
   IF($C$3="Full Time", SUMIFS('SW Data'!$F:$F, 'SW Data'!$A:$A, G$8, 'SW Data'!$E:$E, $C$1, 'SW Data'!$B:$B, $A19, 'SW Data'!$D:$D, $C$2), IF($C$3="Part Time", SUMIFS('SW Data'!$G:$G, 'SW Data'!$A:$A, G$8, 'SW Data'!$E:$E, $C$1, 'SW Data'!$B:$B, $A19, 'SW Data'!$D:$D, $C$2), SUMIFS('SW Data'!$J:$J, 'SW Data'!$A:$A, G$8, 'SW Data'!$E:$E, $C$1, 'SW Data'!$B:$B, $A19, 'SW Data'!$D:$D, $C$2))))),
 0)</f>
        <v>101</v>
      </c>
      <c r="H19" s="54">
        <f>IF(AND($C$1&lt;&gt;"", $C$2&lt;&gt;"", $C$3&lt;&gt;""),
 IF($C$1="All Fieldwork Services Teams",
  IF($C$2="All Social Workers",
   IF($C$3="Full Time", SUMIFS('SW Data'!$F:$F, 'SW Data'!$A:$A, H$8, 'SW Data'!$B:$B, $A19), IF($C$3="Part Time", SUMIFS('SW Data'!$G:$G, 'SW Data'!$A:$A, H$8, 'SW Data'!$B:$B, $A19),SUMIFS('SW Data'!$J:$J, 'SW Data'!$A:$A, H$8, 'SW Data'!$B:$B, $A19))),
   IF($C$3="Full Time", SUMIFS('SW Data'!$F:$F, 'SW Data'!$A:$A, H$8, 'SW Data'!$B:$B, $A19, 'SW Data'!$D:$D, $C$2), IF($C$3="Part Time", SUMIFS('SW Data'!$G:$G, 'SW Data'!$A:$A, H$8, 'SW Data'!$B:$B, $A19, 'SW Data'!$D:$D, $C$2), SUMIFS('SW Data'!$J:$J, 'SW Data'!$A:$A, H$8, 'SW Data'!$B:$B, $A19, 'SW Data'!$D:$D, $C$2)))),
  IF($C$2="All Social Workers",
   IF($C$3="Full Time", SUMIFS('SW Data'!$F:$F, 'SW Data'!$A:$A, H$8, 'SW Data'!$E:$E, $C$1, 'SW Data'!$B:$B, $A19), IF($C$3="Part Time", SUMIFS('SW Data'!$G:$G, 'SW Data'!$A:$A, H$8, 'SW Data'!$E:$E, $C$1, 'SW Data'!$B:$B, $A19), SUMIFS('SW Data'!$J:$J, 'SW Data'!$A:$A, H$8, 'SW Data'!$E:$E, $C$1, 'SW Data'!$B:$B, $A19))),
   IF($C$3="Full Time", SUMIFS('SW Data'!$F:$F, 'SW Data'!$A:$A, H$8, 'SW Data'!$E:$E, $C$1, 'SW Data'!$B:$B, $A19, 'SW Data'!$D:$D, $C$2), IF($C$3="Part Time", SUMIFS('SW Data'!$G:$G, 'SW Data'!$A:$A, H$8, 'SW Data'!$E:$E, $C$1, 'SW Data'!$B:$B, $A19, 'SW Data'!$D:$D, $C$2), SUMIFS('SW Data'!$J:$J, 'SW Data'!$A:$A, H$8, 'SW Data'!$E:$E, $C$1, 'SW Data'!$B:$B, $A19, 'SW Data'!$D:$D, $C$2))))),
 0)</f>
        <v>89</v>
      </c>
      <c r="I19" s="54">
        <f>IF(AND($C$1&lt;&gt;"", $C$2&lt;&gt;"", $C$3&lt;&gt;""),
 IF($C$1="All Fieldwork Services Teams",
  IF($C$2="All Social Workers",
   IF($C$3="Full Time", SUMIFS('SW Data'!$F:$F, 'SW Data'!$A:$A, I$8, 'SW Data'!$B:$B, $A19), IF($C$3="Part Time", SUMIFS('SW Data'!$G:$G, 'SW Data'!$A:$A, I$8, 'SW Data'!$B:$B, $A19),SUMIFS('SW Data'!$J:$J, 'SW Data'!$A:$A, I$8, 'SW Data'!$B:$B, $A19))),
   IF($C$3="Full Time", SUMIFS('SW Data'!$F:$F, 'SW Data'!$A:$A, I$8, 'SW Data'!$B:$B, $A19, 'SW Data'!$D:$D, $C$2), IF($C$3="Part Time", SUMIFS('SW Data'!$G:$G, 'SW Data'!$A:$A, I$8, 'SW Data'!$B:$B, $A19, 'SW Data'!$D:$D, $C$2), SUMIFS('SW Data'!$J:$J, 'SW Data'!$A:$A, I$8, 'SW Data'!$B:$B, $A19, 'SW Data'!$D:$D, $C$2)))),
  IF($C$2="All Social Workers",
   IF($C$3="Full Time", SUMIFS('SW Data'!$F:$F, 'SW Data'!$A:$A, I$8, 'SW Data'!$E:$E, $C$1, 'SW Data'!$B:$B, $A19), IF($C$3="Part Time", SUMIFS('SW Data'!$G:$G, 'SW Data'!$A:$A, I$8, 'SW Data'!$E:$E, $C$1, 'SW Data'!$B:$B, $A19), SUMIFS('SW Data'!$J:$J, 'SW Data'!$A:$A, I$8, 'SW Data'!$E:$E, $C$1, 'SW Data'!$B:$B, $A19))),
   IF($C$3="Full Time", SUMIFS('SW Data'!$F:$F, 'SW Data'!$A:$A, I$8, 'SW Data'!$E:$E, $C$1, 'SW Data'!$B:$B, $A19, 'SW Data'!$D:$D, $C$2), IF($C$3="Part Time", SUMIFS('SW Data'!$G:$G, 'SW Data'!$A:$A, I$8, 'SW Data'!$E:$E, $C$1, 'SW Data'!$B:$B, $A19, 'SW Data'!$D:$D, $C$2), SUMIFS('SW Data'!$J:$J, 'SW Data'!$A:$A, I$8, 'SW Data'!$E:$E, $C$1, 'SW Data'!$B:$B, $A19, 'SW Data'!$D:$D, $C$2))))),
 0)</f>
        <v>84</v>
      </c>
      <c r="J19" s="54">
        <f>IF(AND($C$1&lt;&gt;"", $C$2&lt;&gt;"", $C$3&lt;&gt;""),
 IF($C$1="All Fieldwork Services Teams",
  IF($C$2="All Social Workers",
   IF($C$3="Full Time", SUMIFS('SW Data'!$F:$F, 'SW Data'!$A:$A, J$8, 'SW Data'!$B:$B, $A19), IF($C$3="Part Time", SUMIFS('SW Data'!$G:$G, 'SW Data'!$A:$A, J$8, 'SW Data'!$B:$B, $A19),SUMIFS('SW Data'!$J:$J, 'SW Data'!$A:$A, J$8, 'SW Data'!$B:$B, $A19))),
   IF($C$3="Full Time", SUMIFS('SW Data'!$F:$F, 'SW Data'!$A:$A, J$8, 'SW Data'!$B:$B, $A19, 'SW Data'!$D:$D, $C$2), IF($C$3="Part Time", SUMIFS('SW Data'!$G:$G, 'SW Data'!$A:$A, J$8, 'SW Data'!$B:$B, $A19, 'SW Data'!$D:$D, $C$2), SUMIFS('SW Data'!$J:$J, 'SW Data'!$A:$A, J$8, 'SW Data'!$B:$B, $A19, 'SW Data'!$D:$D, $C$2)))),
  IF($C$2="All Social Workers",
   IF($C$3="Full Time", SUMIFS('SW Data'!$F:$F, 'SW Data'!$A:$A, J$8, 'SW Data'!$E:$E, $C$1, 'SW Data'!$B:$B, $A19), IF($C$3="Part Time", SUMIFS('SW Data'!$G:$G, 'SW Data'!$A:$A, J$8, 'SW Data'!$E:$E, $C$1, 'SW Data'!$B:$B, $A19), SUMIFS('SW Data'!$J:$J, 'SW Data'!$A:$A, J$8, 'SW Data'!$E:$E, $C$1, 'SW Data'!$B:$B, $A19))),
   IF($C$3="Full Time", SUMIFS('SW Data'!$F:$F, 'SW Data'!$A:$A, J$8, 'SW Data'!$E:$E, $C$1, 'SW Data'!$B:$B, $A19, 'SW Data'!$D:$D, $C$2), IF($C$3="Part Time", SUMIFS('SW Data'!$G:$G, 'SW Data'!$A:$A, J$8, 'SW Data'!$E:$E, $C$1, 'SW Data'!$B:$B, $A19, 'SW Data'!$D:$D, $C$2), SUMIFS('SW Data'!$J:$J, 'SW Data'!$A:$A, J$8, 'SW Data'!$E:$E, $C$1, 'SW Data'!$B:$B, $A19, 'SW Data'!$D:$D, $C$2))))),
 0)</f>
        <v>89</v>
      </c>
      <c r="K19" s="54">
        <f>IF(AND($C$1&lt;&gt;"", $C$2&lt;&gt;"", $C$3&lt;&gt;""),
 IF($C$1="All Fieldwork Services Teams",
  IF($C$2="All Social Workers",
   IF($C$3="Full Time", SUMIFS('SW Data'!$F:$F, 'SW Data'!$A:$A, K$8, 'SW Data'!$B:$B, $A19), IF($C$3="Part Time", SUMIFS('SW Data'!$G:$G, 'SW Data'!$A:$A, K$8, 'SW Data'!$B:$B, $A19),SUMIFS('SW Data'!$J:$J, 'SW Data'!$A:$A, K$8, 'SW Data'!$B:$B, $A19))),
   IF($C$3="Full Time", SUMIFS('SW Data'!$F:$F, 'SW Data'!$A:$A, K$8, 'SW Data'!$B:$B, $A19, 'SW Data'!$D:$D, $C$2), IF($C$3="Part Time", SUMIFS('SW Data'!$G:$G, 'SW Data'!$A:$A, K$8, 'SW Data'!$B:$B, $A19, 'SW Data'!$D:$D, $C$2), SUMIFS('SW Data'!$J:$J, 'SW Data'!$A:$A, K$8, 'SW Data'!$B:$B, $A19, 'SW Data'!$D:$D, $C$2)))),
  IF($C$2="All Social Workers",
   IF($C$3="Full Time", SUMIFS('SW Data'!$F:$F, 'SW Data'!$A:$A, K$8, 'SW Data'!$E:$E, $C$1, 'SW Data'!$B:$B, $A19), IF($C$3="Part Time", SUMIFS('SW Data'!$G:$G, 'SW Data'!$A:$A, K$8, 'SW Data'!$E:$E, $C$1, 'SW Data'!$B:$B, $A19), SUMIFS('SW Data'!$J:$J, 'SW Data'!$A:$A, K$8, 'SW Data'!$E:$E, $C$1, 'SW Data'!$B:$B, $A19))),
   IF($C$3="Full Time", SUMIFS('SW Data'!$F:$F, 'SW Data'!$A:$A, K$8, 'SW Data'!$E:$E, $C$1, 'SW Data'!$B:$B, $A19, 'SW Data'!$D:$D, $C$2), IF($C$3="Part Time", SUMIFS('SW Data'!$G:$G, 'SW Data'!$A:$A, K$8, 'SW Data'!$E:$E, $C$1, 'SW Data'!$B:$B, $A19, 'SW Data'!$D:$D, $C$2), SUMIFS('SW Data'!$J:$J, 'SW Data'!$A:$A, K$8, 'SW Data'!$E:$E, $C$1, 'SW Data'!$B:$B, $A19, 'SW Data'!$D:$D, $C$2))))),
 0)</f>
        <v>83</v>
      </c>
      <c r="L19" s="55"/>
    </row>
    <row r="20" spans="1:12" x14ac:dyDescent="0.25">
      <c r="A20" s="53" t="s">
        <v>28</v>
      </c>
      <c r="B20" s="54">
        <f>IF(AND($C$1&lt;&gt;"", $C$2&lt;&gt;"", $C$3&lt;&gt;""),
 IF($C$1="All Fieldwork Services Teams",
  IF($C$2="All Social Workers",
   IF($C$3="Full Time", SUMIFS('SW Data'!$F:$F, 'SW Data'!$A:$A, B$8, 'SW Data'!$B:$B, $A20), IF($C$3="Part Time", SUMIFS('SW Data'!$G:$G, 'SW Data'!$A:$A, B$8, 'SW Data'!$B:$B, $A20),SUMIFS('SW Data'!$J:$J, 'SW Data'!$A:$A, B$8, 'SW Data'!$B:$B, $A20))),
   IF($C$3="Full Time", SUMIFS('SW Data'!$F:$F, 'SW Data'!$A:$A, B$8, 'SW Data'!$B:$B, $A20, 'SW Data'!$D:$D, $C$2), IF($C$3="Part Time", SUMIFS('SW Data'!$G:$G, 'SW Data'!$A:$A, B$8, 'SW Data'!$B:$B, $A20, 'SW Data'!$D:$D, $C$2), SUMIFS('SW Data'!$J:$J, 'SW Data'!$A:$A, B$8, 'SW Data'!$B:$B, $A20, 'SW Data'!$D:$D, $C$2)))),
  IF($C$2="All Social Workers",
   IF($C$3="Full Time", SUMIFS('SW Data'!$F:$F, 'SW Data'!$A:$A, B$8, 'SW Data'!$E:$E, $C$1, 'SW Data'!$B:$B, $A20), IF($C$3="Part Time", SUMIFS('SW Data'!$G:$G, 'SW Data'!$A:$A, B$8, 'SW Data'!$E:$E, $C$1, 'SW Data'!$B:$B, $A20), SUMIFS('SW Data'!$J:$J, 'SW Data'!$A:$A, B$8, 'SW Data'!$E:$E, $C$1, 'SW Data'!$B:$B, $A20))),
   IF($C$3="Full Time", SUMIFS('SW Data'!$F:$F, 'SW Data'!$A:$A, B$8, 'SW Data'!$E:$E, $C$1, 'SW Data'!$B:$B, $A20, 'SW Data'!$D:$D, $C$2), IF($C$3="Part Time", SUMIFS('SW Data'!$G:$G, 'SW Data'!$A:$A, B$8, 'SW Data'!$E:$E, $C$1, 'SW Data'!$B:$B, $A20, 'SW Data'!$D:$D, $C$2), SUMIFS('SW Data'!$J:$J, 'SW Data'!$A:$A, B$8, 'SW Data'!$E:$E, $C$1, 'SW Data'!$B:$B, $A20, 'SW Data'!$D:$D, $C$2))))),
 0)</f>
        <v>636</v>
      </c>
      <c r="C20" s="54">
        <f>IF(AND($C$1&lt;&gt;"", $C$2&lt;&gt;"", $C$3&lt;&gt;""),
 IF($C$1="All Fieldwork Services Teams",
  IF($C$2="All Social Workers",
   IF($C$3="Full Time", SUMIFS('SW Data'!$F:$F, 'SW Data'!$A:$A, C$8, 'SW Data'!$B:$B, $A20), IF($C$3="Part Time", SUMIFS('SW Data'!$G:$G, 'SW Data'!$A:$A, C$8, 'SW Data'!$B:$B, $A20),SUMIFS('SW Data'!$J:$J, 'SW Data'!$A:$A, C$8, 'SW Data'!$B:$B, $A20))),
   IF($C$3="Full Time", SUMIFS('SW Data'!$F:$F, 'SW Data'!$A:$A, C$8, 'SW Data'!$B:$B, $A20, 'SW Data'!$D:$D, $C$2), IF($C$3="Part Time", SUMIFS('SW Data'!$G:$G, 'SW Data'!$A:$A, C$8, 'SW Data'!$B:$B, $A20, 'SW Data'!$D:$D, $C$2), SUMIFS('SW Data'!$J:$J, 'SW Data'!$A:$A, C$8, 'SW Data'!$B:$B, $A20, 'SW Data'!$D:$D, $C$2)))),
  IF($C$2="All Social Workers",
   IF($C$3="Full Time", SUMIFS('SW Data'!$F:$F, 'SW Data'!$A:$A, C$8, 'SW Data'!$E:$E, $C$1, 'SW Data'!$B:$B, $A20), IF($C$3="Part Time", SUMIFS('SW Data'!$G:$G, 'SW Data'!$A:$A, C$8, 'SW Data'!$E:$E, $C$1, 'SW Data'!$B:$B, $A20), SUMIFS('SW Data'!$J:$J, 'SW Data'!$A:$A, C$8, 'SW Data'!$E:$E, $C$1, 'SW Data'!$B:$B, $A20))),
   IF($C$3="Full Time", SUMIFS('SW Data'!$F:$F, 'SW Data'!$A:$A, C$8, 'SW Data'!$E:$E, $C$1, 'SW Data'!$B:$B, $A20, 'SW Data'!$D:$D, $C$2), IF($C$3="Part Time", SUMIFS('SW Data'!$G:$G, 'SW Data'!$A:$A, C$8, 'SW Data'!$E:$E, $C$1, 'SW Data'!$B:$B, $A20, 'SW Data'!$D:$D, $C$2), SUMIFS('SW Data'!$J:$J, 'SW Data'!$A:$A, C$8, 'SW Data'!$E:$E, $C$1, 'SW Data'!$B:$B, $A20, 'SW Data'!$D:$D, $C$2))))),
 0)</f>
        <v>581</v>
      </c>
      <c r="D20" s="54">
        <f>IF(AND($C$1&lt;&gt;"", $C$2&lt;&gt;"", $C$3&lt;&gt;""),
 IF($C$1="All Fieldwork Services Teams",
  IF($C$2="All Social Workers",
   IF($C$3="Full Time", SUMIFS('SW Data'!$F:$F, 'SW Data'!$A:$A, D$8, 'SW Data'!$B:$B, $A20), IF($C$3="Part Time", SUMIFS('SW Data'!$G:$G, 'SW Data'!$A:$A, D$8, 'SW Data'!$B:$B, $A20),SUMIFS('SW Data'!$J:$J, 'SW Data'!$A:$A, D$8, 'SW Data'!$B:$B, $A20))),
   IF($C$3="Full Time", SUMIFS('SW Data'!$F:$F, 'SW Data'!$A:$A, D$8, 'SW Data'!$B:$B, $A20, 'SW Data'!$D:$D, $C$2), IF($C$3="Part Time", SUMIFS('SW Data'!$G:$G, 'SW Data'!$A:$A, D$8, 'SW Data'!$B:$B, $A20, 'SW Data'!$D:$D, $C$2), SUMIFS('SW Data'!$J:$J, 'SW Data'!$A:$A, D$8, 'SW Data'!$B:$B, $A20, 'SW Data'!$D:$D, $C$2)))),
  IF($C$2="All Social Workers",
   IF($C$3="Full Time", SUMIFS('SW Data'!$F:$F, 'SW Data'!$A:$A, D$8, 'SW Data'!$E:$E, $C$1, 'SW Data'!$B:$B, $A20), IF($C$3="Part Time", SUMIFS('SW Data'!$G:$G, 'SW Data'!$A:$A, D$8, 'SW Data'!$E:$E, $C$1, 'SW Data'!$B:$B, $A20), SUMIFS('SW Data'!$J:$J, 'SW Data'!$A:$A, D$8, 'SW Data'!$E:$E, $C$1, 'SW Data'!$B:$B, $A20))),
   IF($C$3="Full Time", SUMIFS('SW Data'!$F:$F, 'SW Data'!$A:$A, D$8, 'SW Data'!$E:$E, $C$1, 'SW Data'!$B:$B, $A20, 'SW Data'!$D:$D, $C$2), IF($C$3="Part Time", SUMIFS('SW Data'!$G:$G, 'SW Data'!$A:$A, D$8, 'SW Data'!$E:$E, $C$1, 'SW Data'!$B:$B, $A20, 'SW Data'!$D:$D, $C$2), SUMIFS('SW Data'!$J:$J, 'SW Data'!$A:$A, D$8, 'SW Data'!$E:$E, $C$1, 'SW Data'!$B:$B, $A20, 'SW Data'!$D:$D, $C$2))))),
 0)</f>
        <v>613</v>
      </c>
      <c r="E20" s="54">
        <f>IF(AND($C$1&lt;&gt;"", $C$2&lt;&gt;"", $C$3&lt;&gt;""),
 IF($C$1="All Fieldwork Services Teams",
  IF($C$2="All Social Workers",
   IF($C$3="Full Time", SUMIFS('SW Data'!$F:$F, 'SW Data'!$A:$A, E$8, 'SW Data'!$B:$B, $A20), IF($C$3="Part Time", SUMIFS('SW Data'!$G:$G, 'SW Data'!$A:$A, E$8, 'SW Data'!$B:$B, $A20),SUMIFS('SW Data'!$J:$J, 'SW Data'!$A:$A, E$8, 'SW Data'!$B:$B, $A20))),
   IF($C$3="Full Time", SUMIFS('SW Data'!$F:$F, 'SW Data'!$A:$A, E$8, 'SW Data'!$B:$B, $A20, 'SW Data'!$D:$D, $C$2), IF($C$3="Part Time", SUMIFS('SW Data'!$G:$G, 'SW Data'!$A:$A, E$8, 'SW Data'!$B:$B, $A20, 'SW Data'!$D:$D, $C$2), SUMIFS('SW Data'!$J:$J, 'SW Data'!$A:$A, E$8, 'SW Data'!$B:$B, $A20, 'SW Data'!$D:$D, $C$2)))),
  IF($C$2="All Social Workers",
   IF($C$3="Full Time", SUMIFS('SW Data'!$F:$F, 'SW Data'!$A:$A, E$8, 'SW Data'!$E:$E, $C$1, 'SW Data'!$B:$B, $A20), IF($C$3="Part Time", SUMIFS('SW Data'!$G:$G, 'SW Data'!$A:$A, E$8, 'SW Data'!$E:$E, $C$1, 'SW Data'!$B:$B, $A20), SUMIFS('SW Data'!$J:$J, 'SW Data'!$A:$A, E$8, 'SW Data'!$E:$E, $C$1, 'SW Data'!$B:$B, $A20))),
   IF($C$3="Full Time", SUMIFS('SW Data'!$F:$F, 'SW Data'!$A:$A, E$8, 'SW Data'!$E:$E, $C$1, 'SW Data'!$B:$B, $A20, 'SW Data'!$D:$D, $C$2), IF($C$3="Part Time", SUMIFS('SW Data'!$G:$G, 'SW Data'!$A:$A, E$8, 'SW Data'!$E:$E, $C$1, 'SW Data'!$B:$B, $A20, 'SW Data'!$D:$D, $C$2), SUMIFS('SW Data'!$J:$J, 'SW Data'!$A:$A, E$8, 'SW Data'!$E:$E, $C$1, 'SW Data'!$B:$B, $A20, 'SW Data'!$D:$D, $C$2))))),
 0)</f>
        <v>634</v>
      </c>
      <c r="F20" s="54">
        <f>IF(AND($C$1&lt;&gt;"", $C$2&lt;&gt;"", $C$3&lt;&gt;""),
 IF($C$1="All Fieldwork Services Teams",
  IF($C$2="All Social Workers",
   IF($C$3="Full Time", SUMIFS('SW Data'!$F:$F, 'SW Data'!$A:$A, F$8, 'SW Data'!$B:$B, $A20), IF($C$3="Part Time", SUMIFS('SW Data'!$G:$G, 'SW Data'!$A:$A, F$8, 'SW Data'!$B:$B, $A20),SUMIFS('SW Data'!$J:$J, 'SW Data'!$A:$A, F$8, 'SW Data'!$B:$B, $A20))),
   IF($C$3="Full Time", SUMIFS('SW Data'!$F:$F, 'SW Data'!$A:$A, F$8, 'SW Data'!$B:$B, $A20, 'SW Data'!$D:$D, $C$2), IF($C$3="Part Time", SUMIFS('SW Data'!$G:$G, 'SW Data'!$A:$A, F$8, 'SW Data'!$B:$B, $A20, 'SW Data'!$D:$D, $C$2), SUMIFS('SW Data'!$J:$J, 'SW Data'!$A:$A, F$8, 'SW Data'!$B:$B, $A20, 'SW Data'!$D:$D, $C$2)))),
  IF($C$2="All Social Workers",
   IF($C$3="Full Time", SUMIFS('SW Data'!$F:$F, 'SW Data'!$A:$A, F$8, 'SW Data'!$E:$E, $C$1, 'SW Data'!$B:$B, $A20), IF($C$3="Part Time", SUMIFS('SW Data'!$G:$G, 'SW Data'!$A:$A, F$8, 'SW Data'!$E:$E, $C$1, 'SW Data'!$B:$B, $A20), SUMIFS('SW Data'!$J:$J, 'SW Data'!$A:$A, F$8, 'SW Data'!$E:$E, $C$1, 'SW Data'!$B:$B, $A20))),
   IF($C$3="Full Time", SUMIFS('SW Data'!$F:$F, 'SW Data'!$A:$A, F$8, 'SW Data'!$E:$E, $C$1, 'SW Data'!$B:$B, $A20, 'SW Data'!$D:$D, $C$2), IF($C$3="Part Time", SUMIFS('SW Data'!$G:$G, 'SW Data'!$A:$A, F$8, 'SW Data'!$E:$E, $C$1, 'SW Data'!$B:$B, $A20, 'SW Data'!$D:$D, $C$2), SUMIFS('SW Data'!$J:$J, 'SW Data'!$A:$A, F$8, 'SW Data'!$E:$E, $C$1, 'SW Data'!$B:$B, $A20, 'SW Data'!$D:$D, $C$2))))),
 0)</f>
        <v>605</v>
      </c>
      <c r="G20" s="54">
        <f>IF(AND($C$1&lt;&gt;"", $C$2&lt;&gt;"", $C$3&lt;&gt;""),
 IF($C$1="All Fieldwork Services Teams",
  IF($C$2="All Social Workers",
   IF($C$3="Full Time", SUMIFS('SW Data'!$F:$F, 'SW Data'!$A:$A, G$8, 'SW Data'!$B:$B, $A20), IF($C$3="Part Time", SUMIFS('SW Data'!$G:$G, 'SW Data'!$A:$A, G$8, 'SW Data'!$B:$B, $A20),SUMIFS('SW Data'!$J:$J, 'SW Data'!$A:$A, G$8, 'SW Data'!$B:$B, $A20))),
   IF($C$3="Full Time", SUMIFS('SW Data'!$F:$F, 'SW Data'!$A:$A, G$8, 'SW Data'!$B:$B, $A20, 'SW Data'!$D:$D, $C$2), IF($C$3="Part Time", SUMIFS('SW Data'!$G:$G, 'SW Data'!$A:$A, G$8, 'SW Data'!$B:$B, $A20, 'SW Data'!$D:$D, $C$2), SUMIFS('SW Data'!$J:$J, 'SW Data'!$A:$A, G$8, 'SW Data'!$B:$B, $A20, 'SW Data'!$D:$D, $C$2)))),
  IF($C$2="All Social Workers",
   IF($C$3="Full Time", SUMIFS('SW Data'!$F:$F, 'SW Data'!$A:$A, G$8, 'SW Data'!$E:$E, $C$1, 'SW Data'!$B:$B, $A20), IF($C$3="Part Time", SUMIFS('SW Data'!$G:$G, 'SW Data'!$A:$A, G$8, 'SW Data'!$E:$E, $C$1, 'SW Data'!$B:$B, $A20), SUMIFS('SW Data'!$J:$J, 'SW Data'!$A:$A, G$8, 'SW Data'!$E:$E, $C$1, 'SW Data'!$B:$B, $A20))),
   IF($C$3="Full Time", SUMIFS('SW Data'!$F:$F, 'SW Data'!$A:$A, G$8, 'SW Data'!$E:$E, $C$1, 'SW Data'!$B:$B, $A20, 'SW Data'!$D:$D, $C$2), IF($C$3="Part Time", SUMIFS('SW Data'!$G:$G, 'SW Data'!$A:$A, G$8, 'SW Data'!$E:$E, $C$1, 'SW Data'!$B:$B, $A20, 'SW Data'!$D:$D, $C$2), SUMIFS('SW Data'!$J:$J, 'SW Data'!$A:$A, G$8, 'SW Data'!$E:$E, $C$1, 'SW Data'!$B:$B, $A20, 'SW Data'!$D:$D, $C$2))))),
 0)</f>
        <v>671</v>
      </c>
      <c r="H20" s="54">
        <f>IF(AND($C$1&lt;&gt;"", $C$2&lt;&gt;"", $C$3&lt;&gt;""),
 IF($C$1="All Fieldwork Services Teams",
  IF($C$2="All Social Workers",
   IF($C$3="Full Time", SUMIFS('SW Data'!$F:$F, 'SW Data'!$A:$A, H$8, 'SW Data'!$B:$B, $A20), IF($C$3="Part Time", SUMIFS('SW Data'!$G:$G, 'SW Data'!$A:$A, H$8, 'SW Data'!$B:$B, $A20),SUMIFS('SW Data'!$J:$J, 'SW Data'!$A:$A, H$8, 'SW Data'!$B:$B, $A20))),
   IF($C$3="Full Time", SUMIFS('SW Data'!$F:$F, 'SW Data'!$A:$A, H$8, 'SW Data'!$B:$B, $A20, 'SW Data'!$D:$D, $C$2), IF($C$3="Part Time", SUMIFS('SW Data'!$G:$G, 'SW Data'!$A:$A, H$8, 'SW Data'!$B:$B, $A20, 'SW Data'!$D:$D, $C$2), SUMIFS('SW Data'!$J:$J, 'SW Data'!$A:$A, H$8, 'SW Data'!$B:$B, $A20, 'SW Data'!$D:$D, $C$2)))),
  IF($C$2="All Social Workers",
   IF($C$3="Full Time", SUMIFS('SW Data'!$F:$F, 'SW Data'!$A:$A, H$8, 'SW Data'!$E:$E, $C$1, 'SW Data'!$B:$B, $A20), IF($C$3="Part Time", SUMIFS('SW Data'!$G:$G, 'SW Data'!$A:$A, H$8, 'SW Data'!$E:$E, $C$1, 'SW Data'!$B:$B, $A20), SUMIFS('SW Data'!$J:$J, 'SW Data'!$A:$A, H$8, 'SW Data'!$E:$E, $C$1, 'SW Data'!$B:$B, $A20))),
   IF($C$3="Full Time", SUMIFS('SW Data'!$F:$F, 'SW Data'!$A:$A, H$8, 'SW Data'!$E:$E, $C$1, 'SW Data'!$B:$B, $A20, 'SW Data'!$D:$D, $C$2), IF($C$3="Part Time", SUMIFS('SW Data'!$G:$G, 'SW Data'!$A:$A, H$8, 'SW Data'!$E:$E, $C$1, 'SW Data'!$B:$B, $A20, 'SW Data'!$D:$D, $C$2), SUMIFS('SW Data'!$J:$J, 'SW Data'!$A:$A, H$8, 'SW Data'!$E:$E, $C$1, 'SW Data'!$B:$B, $A20, 'SW Data'!$D:$D, $C$2))))),
 0)</f>
        <v>661</v>
      </c>
      <c r="I20" s="54">
        <f>IF(AND($C$1&lt;&gt;"", $C$2&lt;&gt;"", $C$3&lt;&gt;""),
 IF($C$1="All Fieldwork Services Teams",
  IF($C$2="All Social Workers",
   IF($C$3="Full Time", SUMIFS('SW Data'!$F:$F, 'SW Data'!$A:$A, I$8, 'SW Data'!$B:$B, $A20), IF($C$3="Part Time", SUMIFS('SW Data'!$G:$G, 'SW Data'!$A:$A, I$8, 'SW Data'!$B:$B, $A20),SUMIFS('SW Data'!$J:$J, 'SW Data'!$A:$A, I$8, 'SW Data'!$B:$B, $A20))),
   IF($C$3="Full Time", SUMIFS('SW Data'!$F:$F, 'SW Data'!$A:$A, I$8, 'SW Data'!$B:$B, $A20, 'SW Data'!$D:$D, $C$2), IF($C$3="Part Time", SUMIFS('SW Data'!$G:$G, 'SW Data'!$A:$A, I$8, 'SW Data'!$B:$B, $A20, 'SW Data'!$D:$D, $C$2), SUMIFS('SW Data'!$J:$J, 'SW Data'!$A:$A, I$8, 'SW Data'!$B:$B, $A20, 'SW Data'!$D:$D, $C$2)))),
  IF($C$2="All Social Workers",
   IF($C$3="Full Time", SUMIFS('SW Data'!$F:$F, 'SW Data'!$A:$A, I$8, 'SW Data'!$E:$E, $C$1, 'SW Data'!$B:$B, $A20), IF($C$3="Part Time", SUMIFS('SW Data'!$G:$G, 'SW Data'!$A:$A, I$8, 'SW Data'!$E:$E, $C$1, 'SW Data'!$B:$B, $A20), SUMIFS('SW Data'!$J:$J, 'SW Data'!$A:$A, I$8, 'SW Data'!$E:$E, $C$1, 'SW Data'!$B:$B, $A20))),
   IF($C$3="Full Time", SUMIFS('SW Data'!$F:$F, 'SW Data'!$A:$A, I$8, 'SW Data'!$E:$E, $C$1, 'SW Data'!$B:$B, $A20, 'SW Data'!$D:$D, $C$2), IF($C$3="Part Time", SUMIFS('SW Data'!$G:$G, 'SW Data'!$A:$A, I$8, 'SW Data'!$E:$E, $C$1, 'SW Data'!$B:$B, $A20, 'SW Data'!$D:$D, $C$2), SUMIFS('SW Data'!$J:$J, 'SW Data'!$A:$A, I$8, 'SW Data'!$E:$E, $C$1, 'SW Data'!$B:$B, $A20, 'SW Data'!$D:$D, $C$2))))),
 0)</f>
        <v>656</v>
      </c>
      <c r="J20" s="54">
        <f>IF(AND($C$1&lt;&gt;"", $C$2&lt;&gt;"", $C$3&lt;&gt;""),
 IF($C$1="All Fieldwork Services Teams",
  IF($C$2="All Social Workers",
   IF($C$3="Full Time", SUMIFS('SW Data'!$F:$F, 'SW Data'!$A:$A, J$8, 'SW Data'!$B:$B, $A20), IF($C$3="Part Time", SUMIFS('SW Data'!$G:$G, 'SW Data'!$A:$A, J$8, 'SW Data'!$B:$B, $A20),SUMIFS('SW Data'!$J:$J, 'SW Data'!$A:$A, J$8, 'SW Data'!$B:$B, $A20))),
   IF($C$3="Full Time", SUMIFS('SW Data'!$F:$F, 'SW Data'!$A:$A, J$8, 'SW Data'!$B:$B, $A20, 'SW Data'!$D:$D, $C$2), IF($C$3="Part Time", SUMIFS('SW Data'!$G:$G, 'SW Data'!$A:$A, J$8, 'SW Data'!$B:$B, $A20, 'SW Data'!$D:$D, $C$2), SUMIFS('SW Data'!$J:$J, 'SW Data'!$A:$A, J$8, 'SW Data'!$B:$B, $A20, 'SW Data'!$D:$D, $C$2)))),
  IF($C$2="All Social Workers",
   IF($C$3="Full Time", SUMIFS('SW Data'!$F:$F, 'SW Data'!$A:$A, J$8, 'SW Data'!$E:$E, $C$1, 'SW Data'!$B:$B, $A20), IF($C$3="Part Time", SUMIFS('SW Data'!$G:$G, 'SW Data'!$A:$A, J$8, 'SW Data'!$E:$E, $C$1, 'SW Data'!$B:$B, $A20), SUMIFS('SW Data'!$J:$J, 'SW Data'!$A:$A, J$8, 'SW Data'!$E:$E, $C$1, 'SW Data'!$B:$B, $A20))),
   IF($C$3="Full Time", SUMIFS('SW Data'!$F:$F, 'SW Data'!$A:$A, J$8, 'SW Data'!$E:$E, $C$1, 'SW Data'!$B:$B, $A20, 'SW Data'!$D:$D, $C$2), IF($C$3="Part Time", SUMIFS('SW Data'!$G:$G, 'SW Data'!$A:$A, J$8, 'SW Data'!$E:$E, $C$1, 'SW Data'!$B:$B, $A20, 'SW Data'!$D:$D, $C$2), SUMIFS('SW Data'!$J:$J, 'SW Data'!$A:$A, J$8, 'SW Data'!$E:$E, $C$1, 'SW Data'!$B:$B, $A20, 'SW Data'!$D:$D, $C$2))))),
 0)</f>
        <v>625</v>
      </c>
      <c r="K20" s="54">
        <f>IF(AND($C$1&lt;&gt;"", $C$2&lt;&gt;"", $C$3&lt;&gt;""),
 IF($C$1="All Fieldwork Services Teams",
  IF($C$2="All Social Workers",
   IF($C$3="Full Time", SUMIFS('SW Data'!$F:$F, 'SW Data'!$A:$A, K$8, 'SW Data'!$B:$B, $A20), IF($C$3="Part Time", SUMIFS('SW Data'!$G:$G, 'SW Data'!$A:$A, K$8, 'SW Data'!$B:$B, $A20),SUMIFS('SW Data'!$J:$J, 'SW Data'!$A:$A, K$8, 'SW Data'!$B:$B, $A20))),
   IF($C$3="Full Time", SUMIFS('SW Data'!$F:$F, 'SW Data'!$A:$A, K$8, 'SW Data'!$B:$B, $A20, 'SW Data'!$D:$D, $C$2), IF($C$3="Part Time", SUMIFS('SW Data'!$G:$G, 'SW Data'!$A:$A, K$8, 'SW Data'!$B:$B, $A20, 'SW Data'!$D:$D, $C$2), SUMIFS('SW Data'!$J:$J, 'SW Data'!$A:$A, K$8, 'SW Data'!$B:$B, $A20, 'SW Data'!$D:$D, $C$2)))),
  IF($C$2="All Social Workers",
   IF($C$3="Full Time", SUMIFS('SW Data'!$F:$F, 'SW Data'!$A:$A, K$8, 'SW Data'!$E:$E, $C$1, 'SW Data'!$B:$B, $A20), IF($C$3="Part Time", SUMIFS('SW Data'!$G:$G, 'SW Data'!$A:$A, K$8, 'SW Data'!$E:$E, $C$1, 'SW Data'!$B:$B, $A20), SUMIFS('SW Data'!$J:$J, 'SW Data'!$A:$A, K$8, 'SW Data'!$E:$E, $C$1, 'SW Data'!$B:$B, $A20))),
   IF($C$3="Full Time", SUMIFS('SW Data'!$F:$F, 'SW Data'!$A:$A, K$8, 'SW Data'!$E:$E, $C$1, 'SW Data'!$B:$B, $A20, 'SW Data'!$D:$D, $C$2), IF($C$3="Part Time", SUMIFS('SW Data'!$G:$G, 'SW Data'!$A:$A, K$8, 'SW Data'!$E:$E, $C$1, 'SW Data'!$B:$B, $A20, 'SW Data'!$D:$D, $C$2), SUMIFS('SW Data'!$J:$J, 'SW Data'!$A:$A, K$8, 'SW Data'!$E:$E, $C$1, 'SW Data'!$B:$B, $A20, 'SW Data'!$D:$D, $C$2))))),
 0)</f>
        <v>628</v>
      </c>
      <c r="L20" s="55"/>
    </row>
    <row r="21" spans="1:12" x14ac:dyDescent="0.25">
      <c r="A21" s="53" t="s">
        <v>29</v>
      </c>
      <c r="B21" s="54">
        <f>IF(AND($C$1&lt;&gt;"", $C$2&lt;&gt;"", $C$3&lt;&gt;""),
 IF($C$1="All Fieldwork Services Teams",
  IF($C$2="All Social Workers",
   IF($C$3="Full Time", SUMIFS('SW Data'!$F:$F, 'SW Data'!$A:$A, B$8, 'SW Data'!$B:$B, $A21), IF($C$3="Part Time", SUMIFS('SW Data'!$G:$G, 'SW Data'!$A:$A, B$8, 'SW Data'!$B:$B, $A21),SUMIFS('SW Data'!$J:$J, 'SW Data'!$A:$A, B$8, 'SW Data'!$B:$B, $A21))),
   IF($C$3="Full Time", SUMIFS('SW Data'!$F:$F, 'SW Data'!$A:$A, B$8, 'SW Data'!$B:$B, $A21, 'SW Data'!$D:$D, $C$2), IF($C$3="Part Time", SUMIFS('SW Data'!$G:$G, 'SW Data'!$A:$A, B$8, 'SW Data'!$B:$B, $A21, 'SW Data'!$D:$D, $C$2), SUMIFS('SW Data'!$J:$J, 'SW Data'!$A:$A, B$8, 'SW Data'!$B:$B, $A21, 'SW Data'!$D:$D, $C$2)))),
  IF($C$2="All Social Workers",
   IF($C$3="Full Time", SUMIFS('SW Data'!$F:$F, 'SW Data'!$A:$A, B$8, 'SW Data'!$E:$E, $C$1, 'SW Data'!$B:$B, $A21), IF($C$3="Part Time", SUMIFS('SW Data'!$G:$G, 'SW Data'!$A:$A, B$8, 'SW Data'!$E:$E, $C$1, 'SW Data'!$B:$B, $A21), SUMIFS('SW Data'!$J:$J, 'SW Data'!$A:$A, B$8, 'SW Data'!$E:$E, $C$1, 'SW Data'!$B:$B, $A21))),
   IF($C$3="Full Time", SUMIFS('SW Data'!$F:$F, 'SW Data'!$A:$A, B$8, 'SW Data'!$E:$E, $C$1, 'SW Data'!$B:$B, $A21, 'SW Data'!$D:$D, $C$2), IF($C$3="Part Time", SUMIFS('SW Data'!$G:$G, 'SW Data'!$A:$A, B$8, 'SW Data'!$E:$E, $C$1, 'SW Data'!$B:$B, $A21, 'SW Data'!$D:$D, $C$2), SUMIFS('SW Data'!$J:$J, 'SW Data'!$A:$A, B$8, 'SW Data'!$E:$E, $C$1, 'SW Data'!$B:$B, $A21, 'SW Data'!$D:$D, $C$2))))),
 0)</f>
        <v>164</v>
      </c>
      <c r="C21" s="54">
        <f>IF(AND($C$1&lt;&gt;"", $C$2&lt;&gt;"", $C$3&lt;&gt;""),
 IF($C$1="All Fieldwork Services Teams",
  IF($C$2="All Social Workers",
   IF($C$3="Full Time", SUMIFS('SW Data'!$F:$F, 'SW Data'!$A:$A, C$8, 'SW Data'!$B:$B, $A21), IF($C$3="Part Time", SUMIFS('SW Data'!$G:$G, 'SW Data'!$A:$A, C$8, 'SW Data'!$B:$B, $A21),SUMIFS('SW Data'!$J:$J, 'SW Data'!$A:$A, C$8, 'SW Data'!$B:$B, $A21))),
   IF($C$3="Full Time", SUMIFS('SW Data'!$F:$F, 'SW Data'!$A:$A, C$8, 'SW Data'!$B:$B, $A21, 'SW Data'!$D:$D, $C$2), IF($C$3="Part Time", SUMIFS('SW Data'!$G:$G, 'SW Data'!$A:$A, C$8, 'SW Data'!$B:$B, $A21, 'SW Data'!$D:$D, $C$2), SUMIFS('SW Data'!$J:$J, 'SW Data'!$A:$A, C$8, 'SW Data'!$B:$B, $A21, 'SW Data'!$D:$D, $C$2)))),
  IF($C$2="All Social Workers",
   IF($C$3="Full Time", SUMIFS('SW Data'!$F:$F, 'SW Data'!$A:$A, C$8, 'SW Data'!$E:$E, $C$1, 'SW Data'!$B:$B, $A21), IF($C$3="Part Time", SUMIFS('SW Data'!$G:$G, 'SW Data'!$A:$A, C$8, 'SW Data'!$E:$E, $C$1, 'SW Data'!$B:$B, $A21), SUMIFS('SW Data'!$J:$J, 'SW Data'!$A:$A, C$8, 'SW Data'!$E:$E, $C$1, 'SW Data'!$B:$B, $A21))),
   IF($C$3="Full Time", SUMIFS('SW Data'!$F:$F, 'SW Data'!$A:$A, C$8, 'SW Data'!$E:$E, $C$1, 'SW Data'!$B:$B, $A21, 'SW Data'!$D:$D, $C$2), IF($C$3="Part Time", SUMIFS('SW Data'!$G:$G, 'SW Data'!$A:$A, C$8, 'SW Data'!$E:$E, $C$1, 'SW Data'!$B:$B, $A21, 'SW Data'!$D:$D, $C$2), SUMIFS('SW Data'!$J:$J, 'SW Data'!$A:$A, C$8, 'SW Data'!$E:$E, $C$1, 'SW Data'!$B:$B, $A21, 'SW Data'!$D:$D, $C$2))))),
 0)</f>
        <v>163</v>
      </c>
      <c r="D21" s="54">
        <f>IF(AND($C$1&lt;&gt;"", $C$2&lt;&gt;"", $C$3&lt;&gt;""),
 IF($C$1="All Fieldwork Services Teams",
  IF($C$2="All Social Workers",
   IF($C$3="Full Time", SUMIFS('SW Data'!$F:$F, 'SW Data'!$A:$A, D$8, 'SW Data'!$B:$B, $A21), IF($C$3="Part Time", SUMIFS('SW Data'!$G:$G, 'SW Data'!$A:$A, D$8, 'SW Data'!$B:$B, $A21),SUMIFS('SW Data'!$J:$J, 'SW Data'!$A:$A, D$8, 'SW Data'!$B:$B, $A21))),
   IF($C$3="Full Time", SUMIFS('SW Data'!$F:$F, 'SW Data'!$A:$A, D$8, 'SW Data'!$B:$B, $A21, 'SW Data'!$D:$D, $C$2), IF($C$3="Part Time", SUMIFS('SW Data'!$G:$G, 'SW Data'!$A:$A, D$8, 'SW Data'!$B:$B, $A21, 'SW Data'!$D:$D, $C$2), SUMIFS('SW Data'!$J:$J, 'SW Data'!$A:$A, D$8, 'SW Data'!$B:$B, $A21, 'SW Data'!$D:$D, $C$2)))),
  IF($C$2="All Social Workers",
   IF($C$3="Full Time", SUMIFS('SW Data'!$F:$F, 'SW Data'!$A:$A, D$8, 'SW Data'!$E:$E, $C$1, 'SW Data'!$B:$B, $A21), IF($C$3="Part Time", SUMIFS('SW Data'!$G:$G, 'SW Data'!$A:$A, D$8, 'SW Data'!$E:$E, $C$1, 'SW Data'!$B:$B, $A21), SUMIFS('SW Data'!$J:$J, 'SW Data'!$A:$A, D$8, 'SW Data'!$E:$E, $C$1, 'SW Data'!$B:$B, $A21))),
   IF($C$3="Full Time", SUMIFS('SW Data'!$F:$F, 'SW Data'!$A:$A, D$8, 'SW Data'!$E:$E, $C$1, 'SW Data'!$B:$B, $A21, 'SW Data'!$D:$D, $C$2), IF($C$3="Part Time", SUMIFS('SW Data'!$G:$G, 'SW Data'!$A:$A, D$8, 'SW Data'!$E:$E, $C$1, 'SW Data'!$B:$B, $A21, 'SW Data'!$D:$D, $C$2), SUMIFS('SW Data'!$J:$J, 'SW Data'!$A:$A, D$8, 'SW Data'!$E:$E, $C$1, 'SW Data'!$B:$B, $A21, 'SW Data'!$D:$D, $C$2))))),
 0)</f>
        <v>165</v>
      </c>
      <c r="E21" s="54">
        <f>IF(AND($C$1&lt;&gt;"", $C$2&lt;&gt;"", $C$3&lt;&gt;""),
 IF($C$1="All Fieldwork Services Teams",
  IF($C$2="All Social Workers",
   IF($C$3="Full Time", SUMIFS('SW Data'!$F:$F, 'SW Data'!$A:$A, E$8, 'SW Data'!$B:$B, $A21), IF($C$3="Part Time", SUMIFS('SW Data'!$G:$G, 'SW Data'!$A:$A, E$8, 'SW Data'!$B:$B, $A21),SUMIFS('SW Data'!$J:$J, 'SW Data'!$A:$A, E$8, 'SW Data'!$B:$B, $A21))),
   IF($C$3="Full Time", SUMIFS('SW Data'!$F:$F, 'SW Data'!$A:$A, E$8, 'SW Data'!$B:$B, $A21, 'SW Data'!$D:$D, $C$2), IF($C$3="Part Time", SUMIFS('SW Data'!$G:$G, 'SW Data'!$A:$A, E$8, 'SW Data'!$B:$B, $A21, 'SW Data'!$D:$D, $C$2), SUMIFS('SW Data'!$J:$J, 'SW Data'!$A:$A, E$8, 'SW Data'!$B:$B, $A21, 'SW Data'!$D:$D, $C$2)))),
  IF($C$2="All Social Workers",
   IF($C$3="Full Time", SUMIFS('SW Data'!$F:$F, 'SW Data'!$A:$A, E$8, 'SW Data'!$E:$E, $C$1, 'SW Data'!$B:$B, $A21), IF($C$3="Part Time", SUMIFS('SW Data'!$G:$G, 'SW Data'!$A:$A, E$8, 'SW Data'!$E:$E, $C$1, 'SW Data'!$B:$B, $A21), SUMIFS('SW Data'!$J:$J, 'SW Data'!$A:$A, E$8, 'SW Data'!$E:$E, $C$1, 'SW Data'!$B:$B, $A21))),
   IF($C$3="Full Time", SUMIFS('SW Data'!$F:$F, 'SW Data'!$A:$A, E$8, 'SW Data'!$E:$E, $C$1, 'SW Data'!$B:$B, $A21, 'SW Data'!$D:$D, $C$2), IF($C$3="Part Time", SUMIFS('SW Data'!$G:$G, 'SW Data'!$A:$A, E$8, 'SW Data'!$E:$E, $C$1, 'SW Data'!$B:$B, $A21, 'SW Data'!$D:$D, $C$2), SUMIFS('SW Data'!$J:$J, 'SW Data'!$A:$A, E$8, 'SW Data'!$E:$E, $C$1, 'SW Data'!$B:$B, $A21, 'SW Data'!$D:$D, $C$2))))),
 0)</f>
        <v>152</v>
      </c>
      <c r="F21" s="54">
        <f>IF(AND($C$1&lt;&gt;"", $C$2&lt;&gt;"", $C$3&lt;&gt;""),
 IF($C$1="All Fieldwork Services Teams",
  IF($C$2="All Social Workers",
   IF($C$3="Full Time", SUMIFS('SW Data'!$F:$F, 'SW Data'!$A:$A, F$8, 'SW Data'!$B:$B, $A21), IF($C$3="Part Time", SUMIFS('SW Data'!$G:$G, 'SW Data'!$A:$A, F$8, 'SW Data'!$B:$B, $A21),SUMIFS('SW Data'!$J:$J, 'SW Data'!$A:$A, F$8, 'SW Data'!$B:$B, $A21))),
   IF($C$3="Full Time", SUMIFS('SW Data'!$F:$F, 'SW Data'!$A:$A, F$8, 'SW Data'!$B:$B, $A21, 'SW Data'!$D:$D, $C$2), IF($C$3="Part Time", SUMIFS('SW Data'!$G:$G, 'SW Data'!$A:$A, F$8, 'SW Data'!$B:$B, $A21, 'SW Data'!$D:$D, $C$2), SUMIFS('SW Data'!$J:$J, 'SW Data'!$A:$A, F$8, 'SW Data'!$B:$B, $A21, 'SW Data'!$D:$D, $C$2)))),
  IF($C$2="All Social Workers",
   IF($C$3="Full Time", SUMIFS('SW Data'!$F:$F, 'SW Data'!$A:$A, F$8, 'SW Data'!$E:$E, $C$1, 'SW Data'!$B:$B, $A21), IF($C$3="Part Time", SUMIFS('SW Data'!$G:$G, 'SW Data'!$A:$A, F$8, 'SW Data'!$E:$E, $C$1, 'SW Data'!$B:$B, $A21), SUMIFS('SW Data'!$J:$J, 'SW Data'!$A:$A, F$8, 'SW Data'!$E:$E, $C$1, 'SW Data'!$B:$B, $A21))),
   IF($C$3="Full Time", SUMIFS('SW Data'!$F:$F, 'SW Data'!$A:$A, F$8, 'SW Data'!$E:$E, $C$1, 'SW Data'!$B:$B, $A21, 'SW Data'!$D:$D, $C$2), IF($C$3="Part Time", SUMIFS('SW Data'!$G:$G, 'SW Data'!$A:$A, F$8, 'SW Data'!$E:$E, $C$1, 'SW Data'!$B:$B, $A21, 'SW Data'!$D:$D, $C$2), SUMIFS('SW Data'!$J:$J, 'SW Data'!$A:$A, F$8, 'SW Data'!$E:$E, $C$1, 'SW Data'!$B:$B, $A21, 'SW Data'!$D:$D, $C$2))))),
 0)</f>
        <v>152</v>
      </c>
      <c r="G21" s="54">
        <f>IF(AND($C$1&lt;&gt;"", $C$2&lt;&gt;"", $C$3&lt;&gt;""),
 IF($C$1="All Fieldwork Services Teams",
  IF($C$2="All Social Workers",
   IF($C$3="Full Time", SUMIFS('SW Data'!$F:$F, 'SW Data'!$A:$A, G$8, 'SW Data'!$B:$B, $A21), IF($C$3="Part Time", SUMIFS('SW Data'!$G:$G, 'SW Data'!$A:$A, G$8, 'SW Data'!$B:$B, $A21),SUMIFS('SW Data'!$J:$J, 'SW Data'!$A:$A, G$8, 'SW Data'!$B:$B, $A21))),
   IF($C$3="Full Time", SUMIFS('SW Data'!$F:$F, 'SW Data'!$A:$A, G$8, 'SW Data'!$B:$B, $A21, 'SW Data'!$D:$D, $C$2), IF($C$3="Part Time", SUMIFS('SW Data'!$G:$G, 'SW Data'!$A:$A, G$8, 'SW Data'!$B:$B, $A21, 'SW Data'!$D:$D, $C$2), SUMIFS('SW Data'!$J:$J, 'SW Data'!$A:$A, G$8, 'SW Data'!$B:$B, $A21, 'SW Data'!$D:$D, $C$2)))),
  IF($C$2="All Social Workers",
   IF($C$3="Full Time", SUMIFS('SW Data'!$F:$F, 'SW Data'!$A:$A, G$8, 'SW Data'!$E:$E, $C$1, 'SW Data'!$B:$B, $A21), IF($C$3="Part Time", SUMIFS('SW Data'!$G:$G, 'SW Data'!$A:$A, G$8, 'SW Data'!$E:$E, $C$1, 'SW Data'!$B:$B, $A21), SUMIFS('SW Data'!$J:$J, 'SW Data'!$A:$A, G$8, 'SW Data'!$E:$E, $C$1, 'SW Data'!$B:$B, $A21))),
   IF($C$3="Full Time", SUMIFS('SW Data'!$F:$F, 'SW Data'!$A:$A, G$8, 'SW Data'!$E:$E, $C$1, 'SW Data'!$B:$B, $A21, 'SW Data'!$D:$D, $C$2), IF($C$3="Part Time", SUMIFS('SW Data'!$G:$G, 'SW Data'!$A:$A, G$8, 'SW Data'!$E:$E, $C$1, 'SW Data'!$B:$B, $A21, 'SW Data'!$D:$D, $C$2), SUMIFS('SW Data'!$J:$J, 'SW Data'!$A:$A, G$8, 'SW Data'!$E:$E, $C$1, 'SW Data'!$B:$B, $A21, 'SW Data'!$D:$D, $C$2))))),
 0)</f>
        <v>166</v>
      </c>
      <c r="H21" s="54">
        <f>IF(AND($C$1&lt;&gt;"", $C$2&lt;&gt;"", $C$3&lt;&gt;""),
 IF($C$1="All Fieldwork Services Teams",
  IF($C$2="All Social Workers",
   IF($C$3="Full Time", SUMIFS('SW Data'!$F:$F, 'SW Data'!$A:$A, H$8, 'SW Data'!$B:$B, $A21), IF($C$3="Part Time", SUMIFS('SW Data'!$G:$G, 'SW Data'!$A:$A, H$8, 'SW Data'!$B:$B, $A21),SUMIFS('SW Data'!$J:$J, 'SW Data'!$A:$A, H$8, 'SW Data'!$B:$B, $A21))),
   IF($C$3="Full Time", SUMIFS('SW Data'!$F:$F, 'SW Data'!$A:$A, H$8, 'SW Data'!$B:$B, $A21, 'SW Data'!$D:$D, $C$2), IF($C$3="Part Time", SUMIFS('SW Data'!$G:$G, 'SW Data'!$A:$A, H$8, 'SW Data'!$B:$B, $A21, 'SW Data'!$D:$D, $C$2), SUMIFS('SW Data'!$J:$J, 'SW Data'!$A:$A, H$8, 'SW Data'!$B:$B, $A21, 'SW Data'!$D:$D, $C$2)))),
  IF($C$2="All Social Workers",
   IF($C$3="Full Time", SUMIFS('SW Data'!$F:$F, 'SW Data'!$A:$A, H$8, 'SW Data'!$E:$E, $C$1, 'SW Data'!$B:$B, $A21), IF($C$3="Part Time", SUMIFS('SW Data'!$G:$G, 'SW Data'!$A:$A, H$8, 'SW Data'!$E:$E, $C$1, 'SW Data'!$B:$B, $A21), SUMIFS('SW Data'!$J:$J, 'SW Data'!$A:$A, H$8, 'SW Data'!$E:$E, $C$1, 'SW Data'!$B:$B, $A21))),
   IF($C$3="Full Time", SUMIFS('SW Data'!$F:$F, 'SW Data'!$A:$A, H$8, 'SW Data'!$E:$E, $C$1, 'SW Data'!$B:$B, $A21, 'SW Data'!$D:$D, $C$2), IF($C$3="Part Time", SUMIFS('SW Data'!$G:$G, 'SW Data'!$A:$A, H$8, 'SW Data'!$E:$E, $C$1, 'SW Data'!$B:$B, $A21, 'SW Data'!$D:$D, $C$2), SUMIFS('SW Data'!$J:$J, 'SW Data'!$A:$A, H$8, 'SW Data'!$E:$E, $C$1, 'SW Data'!$B:$B, $A21, 'SW Data'!$D:$D, $C$2))))),
 0)</f>
        <v>161</v>
      </c>
      <c r="I21" s="54">
        <f>IF(AND($C$1&lt;&gt;"", $C$2&lt;&gt;"", $C$3&lt;&gt;""),
 IF($C$1="All Fieldwork Services Teams",
  IF($C$2="All Social Workers",
   IF($C$3="Full Time", SUMIFS('SW Data'!$F:$F, 'SW Data'!$A:$A, I$8, 'SW Data'!$B:$B, $A21), IF($C$3="Part Time", SUMIFS('SW Data'!$G:$G, 'SW Data'!$A:$A, I$8, 'SW Data'!$B:$B, $A21),SUMIFS('SW Data'!$J:$J, 'SW Data'!$A:$A, I$8, 'SW Data'!$B:$B, $A21))),
   IF($C$3="Full Time", SUMIFS('SW Data'!$F:$F, 'SW Data'!$A:$A, I$8, 'SW Data'!$B:$B, $A21, 'SW Data'!$D:$D, $C$2), IF($C$3="Part Time", SUMIFS('SW Data'!$G:$G, 'SW Data'!$A:$A, I$8, 'SW Data'!$B:$B, $A21, 'SW Data'!$D:$D, $C$2), SUMIFS('SW Data'!$J:$J, 'SW Data'!$A:$A, I$8, 'SW Data'!$B:$B, $A21, 'SW Data'!$D:$D, $C$2)))),
  IF($C$2="All Social Workers",
   IF($C$3="Full Time", SUMIFS('SW Data'!$F:$F, 'SW Data'!$A:$A, I$8, 'SW Data'!$E:$E, $C$1, 'SW Data'!$B:$B, $A21), IF($C$3="Part Time", SUMIFS('SW Data'!$G:$G, 'SW Data'!$A:$A, I$8, 'SW Data'!$E:$E, $C$1, 'SW Data'!$B:$B, $A21), SUMIFS('SW Data'!$J:$J, 'SW Data'!$A:$A, I$8, 'SW Data'!$E:$E, $C$1, 'SW Data'!$B:$B, $A21))),
   IF($C$3="Full Time", SUMIFS('SW Data'!$F:$F, 'SW Data'!$A:$A, I$8, 'SW Data'!$E:$E, $C$1, 'SW Data'!$B:$B, $A21, 'SW Data'!$D:$D, $C$2), IF($C$3="Part Time", SUMIFS('SW Data'!$G:$G, 'SW Data'!$A:$A, I$8, 'SW Data'!$E:$E, $C$1, 'SW Data'!$B:$B, $A21, 'SW Data'!$D:$D, $C$2), SUMIFS('SW Data'!$J:$J, 'SW Data'!$A:$A, I$8, 'SW Data'!$E:$E, $C$1, 'SW Data'!$B:$B, $A21, 'SW Data'!$D:$D, $C$2))))),
 0)</f>
        <v>159</v>
      </c>
      <c r="J21" s="54">
        <f>IF(AND($C$1&lt;&gt;"", $C$2&lt;&gt;"", $C$3&lt;&gt;""),
 IF($C$1="All Fieldwork Services Teams",
  IF($C$2="All Social Workers",
   IF($C$3="Full Time", SUMIFS('SW Data'!$F:$F, 'SW Data'!$A:$A, J$8, 'SW Data'!$B:$B, $A21), IF($C$3="Part Time", SUMIFS('SW Data'!$G:$G, 'SW Data'!$A:$A, J$8, 'SW Data'!$B:$B, $A21),SUMIFS('SW Data'!$J:$J, 'SW Data'!$A:$A, J$8, 'SW Data'!$B:$B, $A21))),
   IF($C$3="Full Time", SUMIFS('SW Data'!$F:$F, 'SW Data'!$A:$A, J$8, 'SW Data'!$B:$B, $A21, 'SW Data'!$D:$D, $C$2), IF($C$3="Part Time", SUMIFS('SW Data'!$G:$G, 'SW Data'!$A:$A, J$8, 'SW Data'!$B:$B, $A21, 'SW Data'!$D:$D, $C$2), SUMIFS('SW Data'!$J:$J, 'SW Data'!$A:$A, J$8, 'SW Data'!$B:$B, $A21, 'SW Data'!$D:$D, $C$2)))),
  IF($C$2="All Social Workers",
   IF($C$3="Full Time", SUMIFS('SW Data'!$F:$F, 'SW Data'!$A:$A, J$8, 'SW Data'!$E:$E, $C$1, 'SW Data'!$B:$B, $A21), IF($C$3="Part Time", SUMIFS('SW Data'!$G:$G, 'SW Data'!$A:$A, J$8, 'SW Data'!$E:$E, $C$1, 'SW Data'!$B:$B, $A21), SUMIFS('SW Data'!$J:$J, 'SW Data'!$A:$A, J$8, 'SW Data'!$E:$E, $C$1, 'SW Data'!$B:$B, $A21))),
   IF($C$3="Full Time", SUMIFS('SW Data'!$F:$F, 'SW Data'!$A:$A, J$8, 'SW Data'!$E:$E, $C$1, 'SW Data'!$B:$B, $A21, 'SW Data'!$D:$D, $C$2), IF($C$3="Part Time", SUMIFS('SW Data'!$G:$G, 'SW Data'!$A:$A, J$8, 'SW Data'!$E:$E, $C$1, 'SW Data'!$B:$B, $A21, 'SW Data'!$D:$D, $C$2), SUMIFS('SW Data'!$J:$J, 'SW Data'!$A:$A, J$8, 'SW Data'!$E:$E, $C$1, 'SW Data'!$B:$B, $A21, 'SW Data'!$D:$D, $C$2))))),
 0)</f>
        <v>154</v>
      </c>
      <c r="K21" s="54">
        <f>IF(AND($C$1&lt;&gt;"", $C$2&lt;&gt;"", $C$3&lt;&gt;""),
 IF($C$1="All Fieldwork Services Teams",
  IF($C$2="All Social Workers",
   IF($C$3="Full Time", SUMIFS('SW Data'!$F:$F, 'SW Data'!$A:$A, K$8, 'SW Data'!$B:$B, $A21), IF($C$3="Part Time", SUMIFS('SW Data'!$G:$G, 'SW Data'!$A:$A, K$8, 'SW Data'!$B:$B, $A21),SUMIFS('SW Data'!$J:$J, 'SW Data'!$A:$A, K$8, 'SW Data'!$B:$B, $A21))),
   IF($C$3="Full Time", SUMIFS('SW Data'!$F:$F, 'SW Data'!$A:$A, K$8, 'SW Data'!$B:$B, $A21, 'SW Data'!$D:$D, $C$2), IF($C$3="Part Time", SUMIFS('SW Data'!$G:$G, 'SW Data'!$A:$A, K$8, 'SW Data'!$B:$B, $A21, 'SW Data'!$D:$D, $C$2), SUMIFS('SW Data'!$J:$J, 'SW Data'!$A:$A, K$8, 'SW Data'!$B:$B, $A21, 'SW Data'!$D:$D, $C$2)))),
  IF($C$2="All Social Workers",
   IF($C$3="Full Time", SUMIFS('SW Data'!$F:$F, 'SW Data'!$A:$A, K$8, 'SW Data'!$E:$E, $C$1, 'SW Data'!$B:$B, $A21), IF($C$3="Part Time", SUMIFS('SW Data'!$G:$G, 'SW Data'!$A:$A, K$8, 'SW Data'!$E:$E, $C$1, 'SW Data'!$B:$B, $A21), SUMIFS('SW Data'!$J:$J, 'SW Data'!$A:$A, K$8, 'SW Data'!$E:$E, $C$1, 'SW Data'!$B:$B, $A21))),
   IF($C$3="Full Time", SUMIFS('SW Data'!$F:$F, 'SW Data'!$A:$A, K$8, 'SW Data'!$E:$E, $C$1, 'SW Data'!$B:$B, $A21, 'SW Data'!$D:$D, $C$2), IF($C$3="Part Time", SUMIFS('SW Data'!$G:$G, 'SW Data'!$A:$A, K$8, 'SW Data'!$E:$E, $C$1, 'SW Data'!$B:$B, $A21, 'SW Data'!$D:$D, $C$2), SUMIFS('SW Data'!$J:$J, 'SW Data'!$A:$A, K$8, 'SW Data'!$E:$E, $C$1, 'SW Data'!$B:$B, $A21, 'SW Data'!$D:$D, $C$2))))),
 0)</f>
        <v>155</v>
      </c>
      <c r="L21" s="55"/>
    </row>
    <row r="22" spans="1:12" x14ac:dyDescent="0.25">
      <c r="A22" s="53" t="s">
        <v>30</v>
      </c>
      <c r="B22" s="54">
        <f>IF(AND($C$1&lt;&gt;"", $C$2&lt;&gt;"", $C$3&lt;&gt;""),
 IF($C$1="All Fieldwork Services Teams",
  IF($C$2="All Social Workers",
   IF($C$3="Full Time", SUMIFS('SW Data'!$F:$F, 'SW Data'!$A:$A, B$8, 'SW Data'!$B:$B, $A22), IF($C$3="Part Time", SUMIFS('SW Data'!$G:$G, 'SW Data'!$A:$A, B$8, 'SW Data'!$B:$B, $A22),SUMIFS('SW Data'!$J:$J, 'SW Data'!$A:$A, B$8, 'SW Data'!$B:$B, $A22))),
   IF($C$3="Full Time", SUMIFS('SW Data'!$F:$F, 'SW Data'!$A:$A, B$8, 'SW Data'!$B:$B, $A22, 'SW Data'!$D:$D, $C$2), IF($C$3="Part Time", SUMIFS('SW Data'!$G:$G, 'SW Data'!$A:$A, B$8, 'SW Data'!$B:$B, $A22, 'SW Data'!$D:$D, $C$2), SUMIFS('SW Data'!$J:$J, 'SW Data'!$A:$A, B$8, 'SW Data'!$B:$B, $A22, 'SW Data'!$D:$D, $C$2)))),
  IF($C$2="All Social Workers",
   IF($C$3="Full Time", SUMIFS('SW Data'!$F:$F, 'SW Data'!$A:$A, B$8, 'SW Data'!$E:$E, $C$1, 'SW Data'!$B:$B, $A22), IF($C$3="Part Time", SUMIFS('SW Data'!$G:$G, 'SW Data'!$A:$A, B$8, 'SW Data'!$E:$E, $C$1, 'SW Data'!$B:$B, $A22), SUMIFS('SW Data'!$J:$J, 'SW Data'!$A:$A, B$8, 'SW Data'!$E:$E, $C$1, 'SW Data'!$B:$B, $A22))),
   IF($C$3="Full Time", SUMIFS('SW Data'!$F:$F, 'SW Data'!$A:$A, B$8, 'SW Data'!$E:$E, $C$1, 'SW Data'!$B:$B, $A22, 'SW Data'!$D:$D, $C$2), IF($C$3="Part Time", SUMIFS('SW Data'!$G:$G, 'SW Data'!$A:$A, B$8, 'SW Data'!$E:$E, $C$1, 'SW Data'!$B:$B, $A22, 'SW Data'!$D:$D, $C$2), SUMIFS('SW Data'!$J:$J, 'SW Data'!$A:$A, B$8, 'SW Data'!$E:$E, $C$1, 'SW Data'!$B:$B, $A22, 'SW Data'!$D:$D, $C$2))))),
 0)</f>
        <v>309</v>
      </c>
      <c r="C22" s="54">
        <f>IF(AND($C$1&lt;&gt;"", $C$2&lt;&gt;"", $C$3&lt;&gt;""),
 IF($C$1="All Fieldwork Services Teams",
  IF($C$2="All Social Workers",
   IF($C$3="Full Time", SUMIFS('SW Data'!$F:$F, 'SW Data'!$A:$A, C$8, 'SW Data'!$B:$B, $A22), IF($C$3="Part Time", SUMIFS('SW Data'!$G:$G, 'SW Data'!$A:$A, C$8, 'SW Data'!$B:$B, $A22),SUMIFS('SW Data'!$J:$J, 'SW Data'!$A:$A, C$8, 'SW Data'!$B:$B, $A22))),
   IF($C$3="Full Time", SUMIFS('SW Data'!$F:$F, 'SW Data'!$A:$A, C$8, 'SW Data'!$B:$B, $A22, 'SW Data'!$D:$D, $C$2), IF($C$3="Part Time", SUMIFS('SW Data'!$G:$G, 'SW Data'!$A:$A, C$8, 'SW Data'!$B:$B, $A22, 'SW Data'!$D:$D, $C$2), SUMIFS('SW Data'!$J:$J, 'SW Data'!$A:$A, C$8, 'SW Data'!$B:$B, $A22, 'SW Data'!$D:$D, $C$2)))),
  IF($C$2="All Social Workers",
   IF($C$3="Full Time", SUMIFS('SW Data'!$F:$F, 'SW Data'!$A:$A, C$8, 'SW Data'!$E:$E, $C$1, 'SW Data'!$B:$B, $A22), IF($C$3="Part Time", SUMIFS('SW Data'!$G:$G, 'SW Data'!$A:$A, C$8, 'SW Data'!$E:$E, $C$1, 'SW Data'!$B:$B, $A22), SUMIFS('SW Data'!$J:$J, 'SW Data'!$A:$A, C$8, 'SW Data'!$E:$E, $C$1, 'SW Data'!$B:$B, $A22))),
   IF($C$3="Full Time", SUMIFS('SW Data'!$F:$F, 'SW Data'!$A:$A, C$8, 'SW Data'!$E:$E, $C$1, 'SW Data'!$B:$B, $A22, 'SW Data'!$D:$D, $C$2), IF($C$3="Part Time", SUMIFS('SW Data'!$G:$G, 'SW Data'!$A:$A, C$8, 'SW Data'!$E:$E, $C$1, 'SW Data'!$B:$B, $A22, 'SW Data'!$D:$D, $C$2), SUMIFS('SW Data'!$J:$J, 'SW Data'!$A:$A, C$8, 'SW Data'!$E:$E, $C$1, 'SW Data'!$B:$B, $A22, 'SW Data'!$D:$D, $C$2))))),
 0)</f>
        <v>323</v>
      </c>
      <c r="D22" s="54">
        <f>IF(AND($C$1&lt;&gt;"", $C$2&lt;&gt;"", $C$3&lt;&gt;""),
 IF($C$1="All Fieldwork Services Teams",
  IF($C$2="All Social Workers",
   IF($C$3="Full Time", SUMIFS('SW Data'!$F:$F, 'SW Data'!$A:$A, D$8, 'SW Data'!$B:$B, $A22), IF($C$3="Part Time", SUMIFS('SW Data'!$G:$G, 'SW Data'!$A:$A, D$8, 'SW Data'!$B:$B, $A22),SUMIFS('SW Data'!$J:$J, 'SW Data'!$A:$A, D$8, 'SW Data'!$B:$B, $A22))),
   IF($C$3="Full Time", SUMIFS('SW Data'!$F:$F, 'SW Data'!$A:$A, D$8, 'SW Data'!$B:$B, $A22, 'SW Data'!$D:$D, $C$2), IF($C$3="Part Time", SUMIFS('SW Data'!$G:$G, 'SW Data'!$A:$A, D$8, 'SW Data'!$B:$B, $A22, 'SW Data'!$D:$D, $C$2), SUMIFS('SW Data'!$J:$J, 'SW Data'!$A:$A, D$8, 'SW Data'!$B:$B, $A22, 'SW Data'!$D:$D, $C$2)))),
  IF($C$2="All Social Workers",
   IF($C$3="Full Time", SUMIFS('SW Data'!$F:$F, 'SW Data'!$A:$A, D$8, 'SW Data'!$E:$E, $C$1, 'SW Data'!$B:$B, $A22), IF($C$3="Part Time", SUMIFS('SW Data'!$G:$G, 'SW Data'!$A:$A, D$8, 'SW Data'!$E:$E, $C$1, 'SW Data'!$B:$B, $A22), SUMIFS('SW Data'!$J:$J, 'SW Data'!$A:$A, D$8, 'SW Data'!$E:$E, $C$1, 'SW Data'!$B:$B, $A22))),
   IF($C$3="Full Time", SUMIFS('SW Data'!$F:$F, 'SW Data'!$A:$A, D$8, 'SW Data'!$E:$E, $C$1, 'SW Data'!$B:$B, $A22, 'SW Data'!$D:$D, $C$2), IF($C$3="Part Time", SUMIFS('SW Data'!$G:$G, 'SW Data'!$A:$A, D$8, 'SW Data'!$E:$E, $C$1, 'SW Data'!$B:$B, $A22, 'SW Data'!$D:$D, $C$2), SUMIFS('SW Data'!$J:$J, 'SW Data'!$A:$A, D$8, 'SW Data'!$E:$E, $C$1, 'SW Data'!$B:$B, $A22, 'SW Data'!$D:$D, $C$2))))),
 0)</f>
        <v>307</v>
      </c>
      <c r="E22" s="54">
        <f>IF(AND($C$1&lt;&gt;"", $C$2&lt;&gt;"", $C$3&lt;&gt;""),
 IF($C$1="All Fieldwork Services Teams",
  IF($C$2="All Social Workers",
   IF($C$3="Full Time", SUMIFS('SW Data'!$F:$F, 'SW Data'!$A:$A, E$8, 'SW Data'!$B:$B, $A22), IF($C$3="Part Time", SUMIFS('SW Data'!$G:$G, 'SW Data'!$A:$A, E$8, 'SW Data'!$B:$B, $A22),SUMIFS('SW Data'!$J:$J, 'SW Data'!$A:$A, E$8, 'SW Data'!$B:$B, $A22))),
   IF($C$3="Full Time", SUMIFS('SW Data'!$F:$F, 'SW Data'!$A:$A, E$8, 'SW Data'!$B:$B, $A22, 'SW Data'!$D:$D, $C$2), IF($C$3="Part Time", SUMIFS('SW Data'!$G:$G, 'SW Data'!$A:$A, E$8, 'SW Data'!$B:$B, $A22, 'SW Data'!$D:$D, $C$2), SUMIFS('SW Data'!$J:$J, 'SW Data'!$A:$A, E$8, 'SW Data'!$B:$B, $A22, 'SW Data'!$D:$D, $C$2)))),
  IF($C$2="All Social Workers",
   IF($C$3="Full Time", SUMIFS('SW Data'!$F:$F, 'SW Data'!$A:$A, E$8, 'SW Data'!$E:$E, $C$1, 'SW Data'!$B:$B, $A22), IF($C$3="Part Time", SUMIFS('SW Data'!$G:$G, 'SW Data'!$A:$A, E$8, 'SW Data'!$E:$E, $C$1, 'SW Data'!$B:$B, $A22), SUMIFS('SW Data'!$J:$J, 'SW Data'!$A:$A, E$8, 'SW Data'!$E:$E, $C$1, 'SW Data'!$B:$B, $A22))),
   IF($C$3="Full Time", SUMIFS('SW Data'!$F:$F, 'SW Data'!$A:$A, E$8, 'SW Data'!$E:$E, $C$1, 'SW Data'!$B:$B, $A22, 'SW Data'!$D:$D, $C$2), IF($C$3="Part Time", SUMIFS('SW Data'!$G:$G, 'SW Data'!$A:$A, E$8, 'SW Data'!$E:$E, $C$1, 'SW Data'!$B:$B, $A22, 'SW Data'!$D:$D, $C$2), SUMIFS('SW Data'!$J:$J, 'SW Data'!$A:$A, E$8, 'SW Data'!$E:$E, $C$1, 'SW Data'!$B:$B, $A22, 'SW Data'!$D:$D, $C$2))))),
 0)</f>
        <v>284</v>
      </c>
      <c r="F22" s="54">
        <f>IF(AND($C$1&lt;&gt;"", $C$2&lt;&gt;"", $C$3&lt;&gt;""),
 IF($C$1="All Fieldwork Services Teams",
  IF($C$2="All Social Workers",
   IF($C$3="Full Time", SUMIFS('SW Data'!$F:$F, 'SW Data'!$A:$A, F$8, 'SW Data'!$B:$B, $A22), IF($C$3="Part Time", SUMIFS('SW Data'!$G:$G, 'SW Data'!$A:$A, F$8, 'SW Data'!$B:$B, $A22),SUMIFS('SW Data'!$J:$J, 'SW Data'!$A:$A, F$8, 'SW Data'!$B:$B, $A22))),
   IF($C$3="Full Time", SUMIFS('SW Data'!$F:$F, 'SW Data'!$A:$A, F$8, 'SW Data'!$B:$B, $A22, 'SW Data'!$D:$D, $C$2), IF($C$3="Part Time", SUMIFS('SW Data'!$G:$G, 'SW Data'!$A:$A, F$8, 'SW Data'!$B:$B, $A22, 'SW Data'!$D:$D, $C$2), SUMIFS('SW Data'!$J:$J, 'SW Data'!$A:$A, F$8, 'SW Data'!$B:$B, $A22, 'SW Data'!$D:$D, $C$2)))),
  IF($C$2="All Social Workers",
   IF($C$3="Full Time", SUMIFS('SW Data'!$F:$F, 'SW Data'!$A:$A, F$8, 'SW Data'!$E:$E, $C$1, 'SW Data'!$B:$B, $A22), IF($C$3="Part Time", SUMIFS('SW Data'!$G:$G, 'SW Data'!$A:$A, F$8, 'SW Data'!$E:$E, $C$1, 'SW Data'!$B:$B, $A22), SUMIFS('SW Data'!$J:$J, 'SW Data'!$A:$A, F$8, 'SW Data'!$E:$E, $C$1, 'SW Data'!$B:$B, $A22))),
   IF($C$3="Full Time", SUMIFS('SW Data'!$F:$F, 'SW Data'!$A:$A, F$8, 'SW Data'!$E:$E, $C$1, 'SW Data'!$B:$B, $A22, 'SW Data'!$D:$D, $C$2), IF($C$3="Part Time", SUMIFS('SW Data'!$G:$G, 'SW Data'!$A:$A, F$8, 'SW Data'!$E:$E, $C$1, 'SW Data'!$B:$B, $A22, 'SW Data'!$D:$D, $C$2), SUMIFS('SW Data'!$J:$J, 'SW Data'!$A:$A, F$8, 'SW Data'!$E:$E, $C$1, 'SW Data'!$B:$B, $A22, 'SW Data'!$D:$D, $C$2))))),
 0)</f>
        <v>304</v>
      </c>
      <c r="G22" s="54">
        <f>IF(AND($C$1&lt;&gt;"", $C$2&lt;&gt;"", $C$3&lt;&gt;""),
 IF($C$1="All Fieldwork Services Teams",
  IF($C$2="All Social Workers",
   IF($C$3="Full Time", SUMIFS('SW Data'!$F:$F, 'SW Data'!$A:$A, G$8, 'SW Data'!$B:$B, $A22), IF($C$3="Part Time", SUMIFS('SW Data'!$G:$G, 'SW Data'!$A:$A, G$8, 'SW Data'!$B:$B, $A22),SUMIFS('SW Data'!$J:$J, 'SW Data'!$A:$A, G$8, 'SW Data'!$B:$B, $A22))),
   IF($C$3="Full Time", SUMIFS('SW Data'!$F:$F, 'SW Data'!$A:$A, G$8, 'SW Data'!$B:$B, $A22, 'SW Data'!$D:$D, $C$2), IF($C$3="Part Time", SUMIFS('SW Data'!$G:$G, 'SW Data'!$A:$A, G$8, 'SW Data'!$B:$B, $A22, 'SW Data'!$D:$D, $C$2), SUMIFS('SW Data'!$J:$J, 'SW Data'!$A:$A, G$8, 'SW Data'!$B:$B, $A22, 'SW Data'!$D:$D, $C$2)))),
  IF($C$2="All Social Workers",
   IF($C$3="Full Time", SUMIFS('SW Data'!$F:$F, 'SW Data'!$A:$A, G$8, 'SW Data'!$E:$E, $C$1, 'SW Data'!$B:$B, $A22), IF($C$3="Part Time", SUMIFS('SW Data'!$G:$G, 'SW Data'!$A:$A, G$8, 'SW Data'!$E:$E, $C$1, 'SW Data'!$B:$B, $A22), SUMIFS('SW Data'!$J:$J, 'SW Data'!$A:$A, G$8, 'SW Data'!$E:$E, $C$1, 'SW Data'!$B:$B, $A22))),
   IF($C$3="Full Time", SUMIFS('SW Data'!$F:$F, 'SW Data'!$A:$A, G$8, 'SW Data'!$E:$E, $C$1, 'SW Data'!$B:$B, $A22, 'SW Data'!$D:$D, $C$2), IF($C$3="Part Time", SUMIFS('SW Data'!$G:$G, 'SW Data'!$A:$A, G$8, 'SW Data'!$E:$E, $C$1, 'SW Data'!$B:$B, $A22, 'SW Data'!$D:$D, $C$2), SUMIFS('SW Data'!$J:$J, 'SW Data'!$A:$A, G$8, 'SW Data'!$E:$E, $C$1, 'SW Data'!$B:$B, $A22, 'SW Data'!$D:$D, $C$2))))),
 0)</f>
        <v>324</v>
      </c>
      <c r="H22" s="54">
        <f>IF(AND($C$1&lt;&gt;"", $C$2&lt;&gt;"", $C$3&lt;&gt;""),
 IF($C$1="All Fieldwork Services Teams",
  IF($C$2="All Social Workers",
   IF($C$3="Full Time", SUMIFS('SW Data'!$F:$F, 'SW Data'!$A:$A, H$8, 'SW Data'!$B:$B, $A22), IF($C$3="Part Time", SUMIFS('SW Data'!$G:$G, 'SW Data'!$A:$A, H$8, 'SW Data'!$B:$B, $A22),SUMIFS('SW Data'!$J:$J, 'SW Data'!$A:$A, H$8, 'SW Data'!$B:$B, $A22))),
   IF($C$3="Full Time", SUMIFS('SW Data'!$F:$F, 'SW Data'!$A:$A, H$8, 'SW Data'!$B:$B, $A22, 'SW Data'!$D:$D, $C$2), IF($C$3="Part Time", SUMIFS('SW Data'!$G:$G, 'SW Data'!$A:$A, H$8, 'SW Data'!$B:$B, $A22, 'SW Data'!$D:$D, $C$2), SUMIFS('SW Data'!$J:$J, 'SW Data'!$A:$A, H$8, 'SW Data'!$B:$B, $A22, 'SW Data'!$D:$D, $C$2)))),
  IF($C$2="All Social Workers",
   IF($C$3="Full Time", SUMIFS('SW Data'!$F:$F, 'SW Data'!$A:$A, H$8, 'SW Data'!$E:$E, $C$1, 'SW Data'!$B:$B, $A22), IF($C$3="Part Time", SUMIFS('SW Data'!$G:$G, 'SW Data'!$A:$A, H$8, 'SW Data'!$E:$E, $C$1, 'SW Data'!$B:$B, $A22), SUMIFS('SW Data'!$J:$J, 'SW Data'!$A:$A, H$8, 'SW Data'!$E:$E, $C$1, 'SW Data'!$B:$B, $A22))),
   IF($C$3="Full Time", SUMIFS('SW Data'!$F:$F, 'SW Data'!$A:$A, H$8, 'SW Data'!$E:$E, $C$1, 'SW Data'!$B:$B, $A22, 'SW Data'!$D:$D, $C$2), IF($C$3="Part Time", SUMIFS('SW Data'!$G:$G, 'SW Data'!$A:$A, H$8, 'SW Data'!$E:$E, $C$1, 'SW Data'!$B:$B, $A22, 'SW Data'!$D:$D, $C$2), SUMIFS('SW Data'!$J:$J, 'SW Data'!$A:$A, H$8, 'SW Data'!$E:$E, $C$1, 'SW Data'!$B:$B, $A22, 'SW Data'!$D:$D, $C$2))))),
 0)</f>
        <v>325</v>
      </c>
      <c r="I22" s="54">
        <f>IF(AND($C$1&lt;&gt;"", $C$2&lt;&gt;"", $C$3&lt;&gt;""),
 IF($C$1="All Fieldwork Services Teams",
  IF($C$2="All Social Workers",
   IF($C$3="Full Time", SUMIFS('SW Data'!$F:$F, 'SW Data'!$A:$A, I$8, 'SW Data'!$B:$B, $A22), IF($C$3="Part Time", SUMIFS('SW Data'!$G:$G, 'SW Data'!$A:$A, I$8, 'SW Data'!$B:$B, $A22),SUMIFS('SW Data'!$J:$J, 'SW Data'!$A:$A, I$8, 'SW Data'!$B:$B, $A22))),
   IF($C$3="Full Time", SUMIFS('SW Data'!$F:$F, 'SW Data'!$A:$A, I$8, 'SW Data'!$B:$B, $A22, 'SW Data'!$D:$D, $C$2), IF($C$3="Part Time", SUMIFS('SW Data'!$G:$G, 'SW Data'!$A:$A, I$8, 'SW Data'!$B:$B, $A22, 'SW Data'!$D:$D, $C$2), SUMIFS('SW Data'!$J:$J, 'SW Data'!$A:$A, I$8, 'SW Data'!$B:$B, $A22, 'SW Data'!$D:$D, $C$2)))),
  IF($C$2="All Social Workers",
   IF($C$3="Full Time", SUMIFS('SW Data'!$F:$F, 'SW Data'!$A:$A, I$8, 'SW Data'!$E:$E, $C$1, 'SW Data'!$B:$B, $A22), IF($C$3="Part Time", SUMIFS('SW Data'!$G:$G, 'SW Data'!$A:$A, I$8, 'SW Data'!$E:$E, $C$1, 'SW Data'!$B:$B, $A22), SUMIFS('SW Data'!$J:$J, 'SW Data'!$A:$A, I$8, 'SW Data'!$E:$E, $C$1, 'SW Data'!$B:$B, $A22))),
   IF($C$3="Full Time", SUMIFS('SW Data'!$F:$F, 'SW Data'!$A:$A, I$8, 'SW Data'!$E:$E, $C$1, 'SW Data'!$B:$B, $A22, 'SW Data'!$D:$D, $C$2), IF($C$3="Part Time", SUMIFS('SW Data'!$G:$G, 'SW Data'!$A:$A, I$8, 'SW Data'!$E:$E, $C$1, 'SW Data'!$B:$B, $A22, 'SW Data'!$D:$D, $C$2), SUMIFS('SW Data'!$J:$J, 'SW Data'!$A:$A, I$8, 'SW Data'!$E:$E, $C$1, 'SW Data'!$B:$B, $A22, 'SW Data'!$D:$D, $C$2))))),
 0)</f>
        <v>364</v>
      </c>
      <c r="J22" s="54">
        <f>IF(AND($C$1&lt;&gt;"", $C$2&lt;&gt;"", $C$3&lt;&gt;""),
 IF($C$1="All Fieldwork Services Teams",
  IF($C$2="All Social Workers",
   IF($C$3="Full Time", SUMIFS('SW Data'!$F:$F, 'SW Data'!$A:$A, J$8, 'SW Data'!$B:$B, $A22), IF($C$3="Part Time", SUMIFS('SW Data'!$G:$G, 'SW Data'!$A:$A, J$8, 'SW Data'!$B:$B, $A22),SUMIFS('SW Data'!$J:$J, 'SW Data'!$A:$A, J$8, 'SW Data'!$B:$B, $A22))),
   IF($C$3="Full Time", SUMIFS('SW Data'!$F:$F, 'SW Data'!$A:$A, J$8, 'SW Data'!$B:$B, $A22, 'SW Data'!$D:$D, $C$2), IF($C$3="Part Time", SUMIFS('SW Data'!$G:$G, 'SW Data'!$A:$A, J$8, 'SW Data'!$B:$B, $A22, 'SW Data'!$D:$D, $C$2), SUMIFS('SW Data'!$J:$J, 'SW Data'!$A:$A, J$8, 'SW Data'!$B:$B, $A22, 'SW Data'!$D:$D, $C$2)))),
  IF($C$2="All Social Workers",
   IF($C$3="Full Time", SUMIFS('SW Data'!$F:$F, 'SW Data'!$A:$A, J$8, 'SW Data'!$E:$E, $C$1, 'SW Data'!$B:$B, $A22), IF($C$3="Part Time", SUMIFS('SW Data'!$G:$G, 'SW Data'!$A:$A, J$8, 'SW Data'!$E:$E, $C$1, 'SW Data'!$B:$B, $A22), SUMIFS('SW Data'!$J:$J, 'SW Data'!$A:$A, J$8, 'SW Data'!$E:$E, $C$1, 'SW Data'!$B:$B, $A22))),
   IF($C$3="Full Time", SUMIFS('SW Data'!$F:$F, 'SW Data'!$A:$A, J$8, 'SW Data'!$E:$E, $C$1, 'SW Data'!$B:$B, $A22, 'SW Data'!$D:$D, $C$2), IF($C$3="Part Time", SUMIFS('SW Data'!$G:$G, 'SW Data'!$A:$A, J$8, 'SW Data'!$E:$E, $C$1, 'SW Data'!$B:$B, $A22, 'SW Data'!$D:$D, $C$2), SUMIFS('SW Data'!$J:$J, 'SW Data'!$A:$A, J$8, 'SW Data'!$E:$E, $C$1, 'SW Data'!$B:$B, $A22, 'SW Data'!$D:$D, $C$2))))),
 0)</f>
        <v>397</v>
      </c>
      <c r="K22" s="54">
        <f>IF(AND($C$1&lt;&gt;"", $C$2&lt;&gt;"", $C$3&lt;&gt;""),
 IF($C$1="All Fieldwork Services Teams",
  IF($C$2="All Social Workers",
   IF($C$3="Full Time", SUMIFS('SW Data'!$F:$F, 'SW Data'!$A:$A, K$8, 'SW Data'!$B:$B, $A22), IF($C$3="Part Time", SUMIFS('SW Data'!$G:$G, 'SW Data'!$A:$A, K$8, 'SW Data'!$B:$B, $A22),SUMIFS('SW Data'!$J:$J, 'SW Data'!$A:$A, K$8, 'SW Data'!$B:$B, $A22))),
   IF($C$3="Full Time", SUMIFS('SW Data'!$F:$F, 'SW Data'!$A:$A, K$8, 'SW Data'!$B:$B, $A22, 'SW Data'!$D:$D, $C$2), IF($C$3="Part Time", SUMIFS('SW Data'!$G:$G, 'SW Data'!$A:$A, K$8, 'SW Data'!$B:$B, $A22, 'SW Data'!$D:$D, $C$2), SUMIFS('SW Data'!$J:$J, 'SW Data'!$A:$A, K$8, 'SW Data'!$B:$B, $A22, 'SW Data'!$D:$D, $C$2)))),
  IF($C$2="All Social Workers",
   IF($C$3="Full Time", SUMIFS('SW Data'!$F:$F, 'SW Data'!$A:$A, K$8, 'SW Data'!$E:$E, $C$1, 'SW Data'!$B:$B, $A22), IF($C$3="Part Time", SUMIFS('SW Data'!$G:$G, 'SW Data'!$A:$A, K$8, 'SW Data'!$E:$E, $C$1, 'SW Data'!$B:$B, $A22), SUMIFS('SW Data'!$J:$J, 'SW Data'!$A:$A, K$8, 'SW Data'!$E:$E, $C$1, 'SW Data'!$B:$B, $A22))),
   IF($C$3="Full Time", SUMIFS('SW Data'!$F:$F, 'SW Data'!$A:$A, K$8, 'SW Data'!$E:$E, $C$1, 'SW Data'!$B:$B, $A22, 'SW Data'!$D:$D, $C$2), IF($C$3="Part Time", SUMIFS('SW Data'!$G:$G, 'SW Data'!$A:$A, K$8, 'SW Data'!$E:$E, $C$1, 'SW Data'!$B:$B, $A22, 'SW Data'!$D:$D, $C$2), SUMIFS('SW Data'!$J:$J, 'SW Data'!$A:$A, K$8, 'SW Data'!$E:$E, $C$1, 'SW Data'!$B:$B, $A22, 'SW Data'!$D:$D, $C$2))))),
 0)</f>
        <v>397</v>
      </c>
      <c r="L22" s="55"/>
    </row>
    <row r="23" spans="1:12" x14ac:dyDescent="0.25">
      <c r="A23" s="53" t="s">
        <v>31</v>
      </c>
      <c r="B23" s="54">
        <f>IF(AND($C$1&lt;&gt;"", $C$2&lt;&gt;"", $C$3&lt;&gt;""),
 IF($C$1="All Fieldwork Services Teams",
  IF($C$2="All Social Workers",
   IF($C$3="Full Time", SUMIFS('SW Data'!$F:$F, 'SW Data'!$A:$A, B$8, 'SW Data'!$B:$B, $A23), IF($C$3="Part Time", SUMIFS('SW Data'!$G:$G, 'SW Data'!$A:$A, B$8, 'SW Data'!$B:$B, $A23),SUMIFS('SW Data'!$J:$J, 'SW Data'!$A:$A, B$8, 'SW Data'!$B:$B, $A23))),
   IF($C$3="Full Time", SUMIFS('SW Data'!$F:$F, 'SW Data'!$A:$A, B$8, 'SW Data'!$B:$B, $A23, 'SW Data'!$D:$D, $C$2), IF($C$3="Part Time", SUMIFS('SW Data'!$G:$G, 'SW Data'!$A:$A, B$8, 'SW Data'!$B:$B, $A23, 'SW Data'!$D:$D, $C$2), SUMIFS('SW Data'!$J:$J, 'SW Data'!$A:$A, B$8, 'SW Data'!$B:$B, $A23, 'SW Data'!$D:$D, $C$2)))),
  IF($C$2="All Social Workers",
   IF($C$3="Full Time", SUMIFS('SW Data'!$F:$F, 'SW Data'!$A:$A, B$8, 'SW Data'!$E:$E, $C$1, 'SW Data'!$B:$B, $A23), IF($C$3="Part Time", SUMIFS('SW Data'!$G:$G, 'SW Data'!$A:$A, B$8, 'SW Data'!$E:$E, $C$1, 'SW Data'!$B:$B, $A23), SUMIFS('SW Data'!$J:$J, 'SW Data'!$A:$A, B$8, 'SW Data'!$E:$E, $C$1, 'SW Data'!$B:$B, $A23))),
   IF($C$3="Full Time", SUMIFS('SW Data'!$F:$F, 'SW Data'!$A:$A, B$8, 'SW Data'!$E:$E, $C$1, 'SW Data'!$B:$B, $A23, 'SW Data'!$D:$D, $C$2), IF($C$3="Part Time", SUMIFS('SW Data'!$G:$G, 'SW Data'!$A:$A, B$8, 'SW Data'!$E:$E, $C$1, 'SW Data'!$B:$B, $A23, 'SW Data'!$D:$D, $C$2), SUMIFS('SW Data'!$J:$J, 'SW Data'!$A:$A, B$8, 'SW Data'!$E:$E, $C$1, 'SW Data'!$B:$B, $A23, 'SW Data'!$D:$D, $C$2))))),
 0)</f>
        <v>786</v>
      </c>
      <c r="C23" s="54">
        <f>IF(AND($C$1&lt;&gt;"", $C$2&lt;&gt;"", $C$3&lt;&gt;""),
 IF($C$1="All Fieldwork Services Teams",
  IF($C$2="All Social Workers",
   IF($C$3="Full Time", SUMIFS('SW Data'!$F:$F, 'SW Data'!$A:$A, C$8, 'SW Data'!$B:$B, $A23), IF($C$3="Part Time", SUMIFS('SW Data'!$G:$G, 'SW Data'!$A:$A, C$8, 'SW Data'!$B:$B, $A23),SUMIFS('SW Data'!$J:$J, 'SW Data'!$A:$A, C$8, 'SW Data'!$B:$B, $A23))),
   IF($C$3="Full Time", SUMIFS('SW Data'!$F:$F, 'SW Data'!$A:$A, C$8, 'SW Data'!$B:$B, $A23, 'SW Data'!$D:$D, $C$2), IF($C$3="Part Time", SUMIFS('SW Data'!$G:$G, 'SW Data'!$A:$A, C$8, 'SW Data'!$B:$B, $A23, 'SW Data'!$D:$D, $C$2), SUMIFS('SW Data'!$J:$J, 'SW Data'!$A:$A, C$8, 'SW Data'!$B:$B, $A23, 'SW Data'!$D:$D, $C$2)))),
  IF($C$2="All Social Workers",
   IF($C$3="Full Time", SUMIFS('SW Data'!$F:$F, 'SW Data'!$A:$A, C$8, 'SW Data'!$E:$E, $C$1, 'SW Data'!$B:$B, $A23), IF($C$3="Part Time", SUMIFS('SW Data'!$G:$G, 'SW Data'!$A:$A, C$8, 'SW Data'!$E:$E, $C$1, 'SW Data'!$B:$B, $A23), SUMIFS('SW Data'!$J:$J, 'SW Data'!$A:$A, C$8, 'SW Data'!$E:$E, $C$1, 'SW Data'!$B:$B, $A23))),
   IF($C$3="Full Time", SUMIFS('SW Data'!$F:$F, 'SW Data'!$A:$A, C$8, 'SW Data'!$E:$E, $C$1, 'SW Data'!$B:$B, $A23, 'SW Data'!$D:$D, $C$2), IF($C$3="Part Time", SUMIFS('SW Data'!$G:$G, 'SW Data'!$A:$A, C$8, 'SW Data'!$E:$E, $C$1, 'SW Data'!$B:$B, $A23, 'SW Data'!$D:$D, $C$2), SUMIFS('SW Data'!$J:$J, 'SW Data'!$A:$A, C$8, 'SW Data'!$E:$E, $C$1, 'SW Data'!$B:$B, $A23, 'SW Data'!$D:$D, $C$2))))),
 0)</f>
        <v>861</v>
      </c>
      <c r="D23" s="54">
        <f>IF(AND($C$1&lt;&gt;"", $C$2&lt;&gt;"", $C$3&lt;&gt;""),
 IF($C$1="All Fieldwork Services Teams",
  IF($C$2="All Social Workers",
   IF($C$3="Full Time", SUMIFS('SW Data'!$F:$F, 'SW Data'!$A:$A, D$8, 'SW Data'!$B:$B, $A23), IF($C$3="Part Time", SUMIFS('SW Data'!$G:$G, 'SW Data'!$A:$A, D$8, 'SW Data'!$B:$B, $A23),SUMIFS('SW Data'!$J:$J, 'SW Data'!$A:$A, D$8, 'SW Data'!$B:$B, $A23))),
   IF($C$3="Full Time", SUMIFS('SW Data'!$F:$F, 'SW Data'!$A:$A, D$8, 'SW Data'!$B:$B, $A23, 'SW Data'!$D:$D, $C$2), IF($C$3="Part Time", SUMIFS('SW Data'!$G:$G, 'SW Data'!$A:$A, D$8, 'SW Data'!$B:$B, $A23, 'SW Data'!$D:$D, $C$2), SUMIFS('SW Data'!$J:$J, 'SW Data'!$A:$A, D$8, 'SW Data'!$B:$B, $A23, 'SW Data'!$D:$D, $C$2)))),
  IF($C$2="All Social Workers",
   IF($C$3="Full Time", SUMIFS('SW Data'!$F:$F, 'SW Data'!$A:$A, D$8, 'SW Data'!$E:$E, $C$1, 'SW Data'!$B:$B, $A23), IF($C$3="Part Time", SUMIFS('SW Data'!$G:$G, 'SW Data'!$A:$A, D$8, 'SW Data'!$E:$E, $C$1, 'SW Data'!$B:$B, $A23), SUMIFS('SW Data'!$J:$J, 'SW Data'!$A:$A, D$8, 'SW Data'!$E:$E, $C$1, 'SW Data'!$B:$B, $A23))),
   IF($C$3="Full Time", SUMIFS('SW Data'!$F:$F, 'SW Data'!$A:$A, D$8, 'SW Data'!$E:$E, $C$1, 'SW Data'!$B:$B, $A23, 'SW Data'!$D:$D, $C$2), IF($C$3="Part Time", SUMIFS('SW Data'!$G:$G, 'SW Data'!$A:$A, D$8, 'SW Data'!$E:$E, $C$1, 'SW Data'!$B:$B, $A23, 'SW Data'!$D:$D, $C$2), SUMIFS('SW Data'!$J:$J, 'SW Data'!$A:$A, D$8, 'SW Data'!$E:$E, $C$1, 'SW Data'!$B:$B, $A23, 'SW Data'!$D:$D, $C$2))))),
 0)</f>
        <v>823</v>
      </c>
      <c r="E23" s="54">
        <f>IF(AND($C$1&lt;&gt;"", $C$2&lt;&gt;"", $C$3&lt;&gt;""),
 IF($C$1="All Fieldwork Services Teams",
  IF($C$2="All Social Workers",
   IF($C$3="Full Time", SUMIFS('SW Data'!$F:$F, 'SW Data'!$A:$A, E$8, 'SW Data'!$B:$B, $A23), IF($C$3="Part Time", SUMIFS('SW Data'!$G:$G, 'SW Data'!$A:$A, E$8, 'SW Data'!$B:$B, $A23),SUMIFS('SW Data'!$J:$J, 'SW Data'!$A:$A, E$8, 'SW Data'!$B:$B, $A23))),
   IF($C$3="Full Time", SUMIFS('SW Data'!$F:$F, 'SW Data'!$A:$A, E$8, 'SW Data'!$B:$B, $A23, 'SW Data'!$D:$D, $C$2), IF($C$3="Part Time", SUMIFS('SW Data'!$G:$G, 'SW Data'!$A:$A, E$8, 'SW Data'!$B:$B, $A23, 'SW Data'!$D:$D, $C$2), SUMIFS('SW Data'!$J:$J, 'SW Data'!$A:$A, E$8, 'SW Data'!$B:$B, $A23, 'SW Data'!$D:$D, $C$2)))),
  IF($C$2="All Social Workers",
   IF($C$3="Full Time", SUMIFS('SW Data'!$F:$F, 'SW Data'!$A:$A, E$8, 'SW Data'!$E:$E, $C$1, 'SW Data'!$B:$B, $A23), IF($C$3="Part Time", SUMIFS('SW Data'!$G:$G, 'SW Data'!$A:$A, E$8, 'SW Data'!$E:$E, $C$1, 'SW Data'!$B:$B, $A23), SUMIFS('SW Data'!$J:$J, 'SW Data'!$A:$A, E$8, 'SW Data'!$E:$E, $C$1, 'SW Data'!$B:$B, $A23))),
   IF($C$3="Full Time", SUMIFS('SW Data'!$F:$F, 'SW Data'!$A:$A, E$8, 'SW Data'!$E:$E, $C$1, 'SW Data'!$B:$B, $A23, 'SW Data'!$D:$D, $C$2), IF($C$3="Part Time", SUMIFS('SW Data'!$G:$G, 'SW Data'!$A:$A, E$8, 'SW Data'!$E:$E, $C$1, 'SW Data'!$B:$B, $A23, 'SW Data'!$D:$D, $C$2), SUMIFS('SW Data'!$J:$J, 'SW Data'!$A:$A, E$8, 'SW Data'!$E:$E, $C$1, 'SW Data'!$B:$B, $A23, 'SW Data'!$D:$D, $C$2))))),
 0)</f>
        <v>839</v>
      </c>
      <c r="F23" s="54">
        <f>IF(AND($C$1&lt;&gt;"", $C$2&lt;&gt;"", $C$3&lt;&gt;""),
 IF($C$1="All Fieldwork Services Teams",
  IF($C$2="All Social Workers",
   IF($C$3="Full Time", SUMIFS('SW Data'!$F:$F, 'SW Data'!$A:$A, F$8, 'SW Data'!$B:$B, $A23), IF($C$3="Part Time", SUMIFS('SW Data'!$G:$G, 'SW Data'!$A:$A, F$8, 'SW Data'!$B:$B, $A23),SUMIFS('SW Data'!$J:$J, 'SW Data'!$A:$A, F$8, 'SW Data'!$B:$B, $A23))),
   IF($C$3="Full Time", SUMIFS('SW Data'!$F:$F, 'SW Data'!$A:$A, F$8, 'SW Data'!$B:$B, $A23, 'SW Data'!$D:$D, $C$2), IF($C$3="Part Time", SUMIFS('SW Data'!$G:$G, 'SW Data'!$A:$A, F$8, 'SW Data'!$B:$B, $A23, 'SW Data'!$D:$D, $C$2), SUMIFS('SW Data'!$J:$J, 'SW Data'!$A:$A, F$8, 'SW Data'!$B:$B, $A23, 'SW Data'!$D:$D, $C$2)))),
  IF($C$2="All Social Workers",
   IF($C$3="Full Time", SUMIFS('SW Data'!$F:$F, 'SW Data'!$A:$A, F$8, 'SW Data'!$E:$E, $C$1, 'SW Data'!$B:$B, $A23), IF($C$3="Part Time", SUMIFS('SW Data'!$G:$G, 'SW Data'!$A:$A, F$8, 'SW Data'!$E:$E, $C$1, 'SW Data'!$B:$B, $A23), SUMIFS('SW Data'!$J:$J, 'SW Data'!$A:$A, F$8, 'SW Data'!$E:$E, $C$1, 'SW Data'!$B:$B, $A23))),
   IF($C$3="Full Time", SUMIFS('SW Data'!$F:$F, 'SW Data'!$A:$A, F$8, 'SW Data'!$E:$E, $C$1, 'SW Data'!$B:$B, $A23, 'SW Data'!$D:$D, $C$2), IF($C$3="Part Time", SUMIFS('SW Data'!$G:$G, 'SW Data'!$A:$A, F$8, 'SW Data'!$E:$E, $C$1, 'SW Data'!$B:$B, $A23, 'SW Data'!$D:$D, $C$2), SUMIFS('SW Data'!$J:$J, 'SW Data'!$A:$A, F$8, 'SW Data'!$E:$E, $C$1, 'SW Data'!$B:$B, $A23, 'SW Data'!$D:$D, $C$2))))),
 0)</f>
        <v>835</v>
      </c>
      <c r="G23" s="54">
        <f>IF(AND($C$1&lt;&gt;"", $C$2&lt;&gt;"", $C$3&lt;&gt;""),
 IF($C$1="All Fieldwork Services Teams",
  IF($C$2="All Social Workers",
   IF($C$3="Full Time", SUMIFS('SW Data'!$F:$F, 'SW Data'!$A:$A, G$8, 'SW Data'!$B:$B, $A23), IF($C$3="Part Time", SUMIFS('SW Data'!$G:$G, 'SW Data'!$A:$A, G$8, 'SW Data'!$B:$B, $A23),SUMIFS('SW Data'!$J:$J, 'SW Data'!$A:$A, G$8, 'SW Data'!$B:$B, $A23))),
   IF($C$3="Full Time", SUMIFS('SW Data'!$F:$F, 'SW Data'!$A:$A, G$8, 'SW Data'!$B:$B, $A23, 'SW Data'!$D:$D, $C$2), IF($C$3="Part Time", SUMIFS('SW Data'!$G:$G, 'SW Data'!$A:$A, G$8, 'SW Data'!$B:$B, $A23, 'SW Data'!$D:$D, $C$2), SUMIFS('SW Data'!$J:$J, 'SW Data'!$A:$A, G$8, 'SW Data'!$B:$B, $A23, 'SW Data'!$D:$D, $C$2)))),
  IF($C$2="All Social Workers",
   IF($C$3="Full Time", SUMIFS('SW Data'!$F:$F, 'SW Data'!$A:$A, G$8, 'SW Data'!$E:$E, $C$1, 'SW Data'!$B:$B, $A23), IF($C$3="Part Time", SUMIFS('SW Data'!$G:$G, 'SW Data'!$A:$A, G$8, 'SW Data'!$E:$E, $C$1, 'SW Data'!$B:$B, $A23), SUMIFS('SW Data'!$J:$J, 'SW Data'!$A:$A, G$8, 'SW Data'!$E:$E, $C$1, 'SW Data'!$B:$B, $A23))),
   IF($C$3="Full Time", SUMIFS('SW Data'!$F:$F, 'SW Data'!$A:$A, G$8, 'SW Data'!$E:$E, $C$1, 'SW Data'!$B:$B, $A23, 'SW Data'!$D:$D, $C$2), IF($C$3="Part Time", SUMIFS('SW Data'!$G:$G, 'SW Data'!$A:$A, G$8, 'SW Data'!$E:$E, $C$1, 'SW Data'!$B:$B, $A23, 'SW Data'!$D:$D, $C$2), SUMIFS('SW Data'!$J:$J, 'SW Data'!$A:$A, G$8, 'SW Data'!$E:$E, $C$1, 'SW Data'!$B:$B, $A23, 'SW Data'!$D:$D, $C$2))))),
 0)</f>
        <v>845</v>
      </c>
      <c r="H23" s="54">
        <f>IF(AND($C$1&lt;&gt;"", $C$2&lt;&gt;"", $C$3&lt;&gt;""),
 IF($C$1="All Fieldwork Services Teams",
  IF($C$2="All Social Workers",
   IF($C$3="Full Time", SUMIFS('SW Data'!$F:$F, 'SW Data'!$A:$A, H$8, 'SW Data'!$B:$B, $A23), IF($C$3="Part Time", SUMIFS('SW Data'!$G:$G, 'SW Data'!$A:$A, H$8, 'SW Data'!$B:$B, $A23),SUMIFS('SW Data'!$J:$J, 'SW Data'!$A:$A, H$8, 'SW Data'!$B:$B, $A23))),
   IF($C$3="Full Time", SUMIFS('SW Data'!$F:$F, 'SW Data'!$A:$A, H$8, 'SW Data'!$B:$B, $A23, 'SW Data'!$D:$D, $C$2), IF($C$3="Part Time", SUMIFS('SW Data'!$G:$G, 'SW Data'!$A:$A, H$8, 'SW Data'!$B:$B, $A23, 'SW Data'!$D:$D, $C$2), SUMIFS('SW Data'!$J:$J, 'SW Data'!$A:$A, H$8, 'SW Data'!$B:$B, $A23, 'SW Data'!$D:$D, $C$2)))),
  IF($C$2="All Social Workers",
   IF($C$3="Full Time", SUMIFS('SW Data'!$F:$F, 'SW Data'!$A:$A, H$8, 'SW Data'!$E:$E, $C$1, 'SW Data'!$B:$B, $A23), IF($C$3="Part Time", SUMIFS('SW Data'!$G:$G, 'SW Data'!$A:$A, H$8, 'SW Data'!$E:$E, $C$1, 'SW Data'!$B:$B, $A23), SUMIFS('SW Data'!$J:$J, 'SW Data'!$A:$A, H$8, 'SW Data'!$E:$E, $C$1, 'SW Data'!$B:$B, $A23))),
   IF($C$3="Full Time", SUMIFS('SW Data'!$F:$F, 'SW Data'!$A:$A, H$8, 'SW Data'!$E:$E, $C$1, 'SW Data'!$B:$B, $A23, 'SW Data'!$D:$D, $C$2), IF($C$3="Part Time", SUMIFS('SW Data'!$G:$G, 'SW Data'!$A:$A, H$8, 'SW Data'!$E:$E, $C$1, 'SW Data'!$B:$B, $A23, 'SW Data'!$D:$D, $C$2), SUMIFS('SW Data'!$J:$J, 'SW Data'!$A:$A, H$8, 'SW Data'!$E:$E, $C$1, 'SW Data'!$B:$B, $A23, 'SW Data'!$D:$D, $C$2))))),
 0)</f>
        <v>826</v>
      </c>
      <c r="I23" s="54">
        <f>IF(AND($C$1&lt;&gt;"", $C$2&lt;&gt;"", $C$3&lt;&gt;""),
 IF($C$1="All Fieldwork Services Teams",
  IF($C$2="All Social Workers",
   IF($C$3="Full Time", SUMIFS('SW Data'!$F:$F, 'SW Data'!$A:$A, I$8, 'SW Data'!$B:$B, $A23), IF($C$3="Part Time", SUMIFS('SW Data'!$G:$G, 'SW Data'!$A:$A, I$8, 'SW Data'!$B:$B, $A23),SUMIFS('SW Data'!$J:$J, 'SW Data'!$A:$A, I$8, 'SW Data'!$B:$B, $A23))),
   IF($C$3="Full Time", SUMIFS('SW Data'!$F:$F, 'SW Data'!$A:$A, I$8, 'SW Data'!$B:$B, $A23, 'SW Data'!$D:$D, $C$2), IF($C$3="Part Time", SUMIFS('SW Data'!$G:$G, 'SW Data'!$A:$A, I$8, 'SW Data'!$B:$B, $A23, 'SW Data'!$D:$D, $C$2), SUMIFS('SW Data'!$J:$J, 'SW Data'!$A:$A, I$8, 'SW Data'!$B:$B, $A23, 'SW Data'!$D:$D, $C$2)))),
  IF($C$2="All Social Workers",
   IF($C$3="Full Time", SUMIFS('SW Data'!$F:$F, 'SW Data'!$A:$A, I$8, 'SW Data'!$E:$E, $C$1, 'SW Data'!$B:$B, $A23), IF($C$3="Part Time", SUMIFS('SW Data'!$G:$G, 'SW Data'!$A:$A, I$8, 'SW Data'!$E:$E, $C$1, 'SW Data'!$B:$B, $A23), SUMIFS('SW Data'!$J:$J, 'SW Data'!$A:$A, I$8, 'SW Data'!$E:$E, $C$1, 'SW Data'!$B:$B, $A23))),
   IF($C$3="Full Time", SUMIFS('SW Data'!$F:$F, 'SW Data'!$A:$A, I$8, 'SW Data'!$E:$E, $C$1, 'SW Data'!$B:$B, $A23, 'SW Data'!$D:$D, $C$2), IF($C$3="Part Time", SUMIFS('SW Data'!$G:$G, 'SW Data'!$A:$A, I$8, 'SW Data'!$E:$E, $C$1, 'SW Data'!$B:$B, $A23, 'SW Data'!$D:$D, $C$2), SUMIFS('SW Data'!$J:$J, 'SW Data'!$A:$A, I$8, 'SW Data'!$E:$E, $C$1, 'SW Data'!$B:$B, $A23, 'SW Data'!$D:$D, $C$2))))),
 0)</f>
        <v>782</v>
      </c>
      <c r="J23" s="54">
        <f>IF(AND($C$1&lt;&gt;"", $C$2&lt;&gt;"", $C$3&lt;&gt;""),
 IF($C$1="All Fieldwork Services Teams",
  IF($C$2="All Social Workers",
   IF($C$3="Full Time", SUMIFS('SW Data'!$F:$F, 'SW Data'!$A:$A, J$8, 'SW Data'!$B:$B, $A23), IF($C$3="Part Time", SUMIFS('SW Data'!$G:$G, 'SW Data'!$A:$A, J$8, 'SW Data'!$B:$B, $A23),SUMIFS('SW Data'!$J:$J, 'SW Data'!$A:$A, J$8, 'SW Data'!$B:$B, $A23))),
   IF($C$3="Full Time", SUMIFS('SW Data'!$F:$F, 'SW Data'!$A:$A, J$8, 'SW Data'!$B:$B, $A23, 'SW Data'!$D:$D, $C$2), IF($C$3="Part Time", SUMIFS('SW Data'!$G:$G, 'SW Data'!$A:$A, J$8, 'SW Data'!$B:$B, $A23, 'SW Data'!$D:$D, $C$2), SUMIFS('SW Data'!$J:$J, 'SW Data'!$A:$A, J$8, 'SW Data'!$B:$B, $A23, 'SW Data'!$D:$D, $C$2)))),
  IF($C$2="All Social Workers",
   IF($C$3="Full Time", SUMIFS('SW Data'!$F:$F, 'SW Data'!$A:$A, J$8, 'SW Data'!$E:$E, $C$1, 'SW Data'!$B:$B, $A23), IF($C$3="Part Time", SUMIFS('SW Data'!$G:$G, 'SW Data'!$A:$A, J$8, 'SW Data'!$E:$E, $C$1, 'SW Data'!$B:$B, $A23), SUMIFS('SW Data'!$J:$J, 'SW Data'!$A:$A, J$8, 'SW Data'!$E:$E, $C$1, 'SW Data'!$B:$B, $A23))),
   IF($C$3="Full Time", SUMIFS('SW Data'!$F:$F, 'SW Data'!$A:$A, J$8, 'SW Data'!$E:$E, $C$1, 'SW Data'!$B:$B, $A23, 'SW Data'!$D:$D, $C$2), IF($C$3="Part Time", SUMIFS('SW Data'!$G:$G, 'SW Data'!$A:$A, J$8, 'SW Data'!$E:$E, $C$1, 'SW Data'!$B:$B, $A23, 'SW Data'!$D:$D, $C$2), SUMIFS('SW Data'!$J:$J, 'SW Data'!$A:$A, J$8, 'SW Data'!$E:$E, $C$1, 'SW Data'!$B:$B, $A23, 'SW Data'!$D:$D, $C$2))))),
 0)</f>
        <v>748</v>
      </c>
      <c r="K23" s="54">
        <f>IF(AND($C$1&lt;&gt;"", $C$2&lt;&gt;"", $C$3&lt;&gt;""),
 IF($C$1="All Fieldwork Services Teams",
  IF($C$2="All Social Workers",
   IF($C$3="Full Time", SUMIFS('SW Data'!$F:$F, 'SW Data'!$A:$A, K$8, 'SW Data'!$B:$B, $A23), IF($C$3="Part Time", SUMIFS('SW Data'!$G:$G, 'SW Data'!$A:$A, K$8, 'SW Data'!$B:$B, $A23),SUMIFS('SW Data'!$J:$J, 'SW Data'!$A:$A, K$8, 'SW Data'!$B:$B, $A23))),
   IF($C$3="Full Time", SUMIFS('SW Data'!$F:$F, 'SW Data'!$A:$A, K$8, 'SW Data'!$B:$B, $A23, 'SW Data'!$D:$D, $C$2), IF($C$3="Part Time", SUMIFS('SW Data'!$G:$G, 'SW Data'!$A:$A, K$8, 'SW Data'!$B:$B, $A23, 'SW Data'!$D:$D, $C$2), SUMIFS('SW Data'!$J:$J, 'SW Data'!$A:$A, K$8, 'SW Data'!$B:$B, $A23, 'SW Data'!$D:$D, $C$2)))),
  IF($C$2="All Social Workers",
   IF($C$3="Full Time", SUMIFS('SW Data'!$F:$F, 'SW Data'!$A:$A, K$8, 'SW Data'!$E:$E, $C$1, 'SW Data'!$B:$B, $A23), IF($C$3="Part Time", SUMIFS('SW Data'!$G:$G, 'SW Data'!$A:$A, K$8, 'SW Data'!$E:$E, $C$1, 'SW Data'!$B:$B, $A23), SUMIFS('SW Data'!$J:$J, 'SW Data'!$A:$A, K$8, 'SW Data'!$E:$E, $C$1, 'SW Data'!$B:$B, $A23))),
   IF($C$3="Full Time", SUMIFS('SW Data'!$F:$F, 'SW Data'!$A:$A, K$8, 'SW Data'!$E:$E, $C$1, 'SW Data'!$B:$B, $A23, 'SW Data'!$D:$D, $C$2), IF($C$3="Part Time", SUMIFS('SW Data'!$G:$G, 'SW Data'!$A:$A, K$8, 'SW Data'!$E:$E, $C$1, 'SW Data'!$B:$B, $A23, 'SW Data'!$D:$D, $C$2), SUMIFS('SW Data'!$J:$J, 'SW Data'!$A:$A, K$8, 'SW Data'!$E:$E, $C$1, 'SW Data'!$B:$B, $A23, 'SW Data'!$D:$D, $C$2))))),
 0)</f>
        <v>763</v>
      </c>
      <c r="L23" s="55"/>
    </row>
    <row r="24" spans="1:12" x14ac:dyDescent="0.25">
      <c r="A24" s="53" t="s">
        <v>32</v>
      </c>
      <c r="B24" s="54">
        <f>IF(AND($C$1&lt;&gt;"", $C$2&lt;&gt;"", $C$3&lt;&gt;""),
 IF($C$1="All Fieldwork Services Teams",
  IF($C$2="All Social Workers",
   IF($C$3="Full Time", SUMIFS('SW Data'!$F:$F, 'SW Data'!$A:$A, B$8, 'SW Data'!$B:$B, $A24), IF($C$3="Part Time", SUMIFS('SW Data'!$G:$G, 'SW Data'!$A:$A, B$8, 'SW Data'!$B:$B, $A24),SUMIFS('SW Data'!$J:$J, 'SW Data'!$A:$A, B$8, 'SW Data'!$B:$B, $A24))),
   IF($C$3="Full Time", SUMIFS('SW Data'!$F:$F, 'SW Data'!$A:$A, B$8, 'SW Data'!$B:$B, $A24, 'SW Data'!$D:$D, $C$2), IF($C$3="Part Time", SUMIFS('SW Data'!$G:$G, 'SW Data'!$A:$A, B$8, 'SW Data'!$B:$B, $A24, 'SW Data'!$D:$D, $C$2), SUMIFS('SW Data'!$J:$J, 'SW Data'!$A:$A, B$8, 'SW Data'!$B:$B, $A24, 'SW Data'!$D:$D, $C$2)))),
  IF($C$2="All Social Workers",
   IF($C$3="Full Time", SUMIFS('SW Data'!$F:$F, 'SW Data'!$A:$A, B$8, 'SW Data'!$E:$E, $C$1, 'SW Data'!$B:$B, $A24), IF($C$3="Part Time", SUMIFS('SW Data'!$G:$G, 'SW Data'!$A:$A, B$8, 'SW Data'!$E:$E, $C$1, 'SW Data'!$B:$B, $A24), SUMIFS('SW Data'!$J:$J, 'SW Data'!$A:$A, B$8, 'SW Data'!$E:$E, $C$1, 'SW Data'!$B:$B, $A24))),
   IF($C$3="Full Time", SUMIFS('SW Data'!$F:$F, 'SW Data'!$A:$A, B$8, 'SW Data'!$E:$E, $C$1, 'SW Data'!$B:$B, $A24, 'SW Data'!$D:$D, $C$2), IF($C$3="Part Time", SUMIFS('SW Data'!$G:$G, 'SW Data'!$A:$A, B$8, 'SW Data'!$E:$E, $C$1, 'SW Data'!$B:$B, $A24, 'SW Data'!$D:$D, $C$2), SUMIFS('SW Data'!$J:$J, 'SW Data'!$A:$A, B$8, 'SW Data'!$E:$E, $C$1, 'SW Data'!$B:$B, $A24, 'SW Data'!$D:$D, $C$2))))),
 0)</f>
        <v>205</v>
      </c>
      <c r="C24" s="54">
        <f>IF(AND($C$1&lt;&gt;"", $C$2&lt;&gt;"", $C$3&lt;&gt;""),
 IF($C$1="All Fieldwork Services Teams",
  IF($C$2="All Social Workers",
   IF($C$3="Full Time", SUMIFS('SW Data'!$F:$F, 'SW Data'!$A:$A, C$8, 'SW Data'!$B:$B, $A24), IF($C$3="Part Time", SUMIFS('SW Data'!$G:$G, 'SW Data'!$A:$A, C$8, 'SW Data'!$B:$B, $A24),SUMIFS('SW Data'!$J:$J, 'SW Data'!$A:$A, C$8, 'SW Data'!$B:$B, $A24))),
   IF($C$3="Full Time", SUMIFS('SW Data'!$F:$F, 'SW Data'!$A:$A, C$8, 'SW Data'!$B:$B, $A24, 'SW Data'!$D:$D, $C$2), IF($C$3="Part Time", SUMIFS('SW Data'!$G:$G, 'SW Data'!$A:$A, C$8, 'SW Data'!$B:$B, $A24, 'SW Data'!$D:$D, $C$2), SUMIFS('SW Data'!$J:$J, 'SW Data'!$A:$A, C$8, 'SW Data'!$B:$B, $A24, 'SW Data'!$D:$D, $C$2)))),
  IF($C$2="All Social Workers",
   IF($C$3="Full Time", SUMIFS('SW Data'!$F:$F, 'SW Data'!$A:$A, C$8, 'SW Data'!$E:$E, $C$1, 'SW Data'!$B:$B, $A24), IF($C$3="Part Time", SUMIFS('SW Data'!$G:$G, 'SW Data'!$A:$A, C$8, 'SW Data'!$E:$E, $C$1, 'SW Data'!$B:$B, $A24), SUMIFS('SW Data'!$J:$J, 'SW Data'!$A:$A, C$8, 'SW Data'!$E:$E, $C$1, 'SW Data'!$B:$B, $A24))),
   IF($C$3="Full Time", SUMIFS('SW Data'!$F:$F, 'SW Data'!$A:$A, C$8, 'SW Data'!$E:$E, $C$1, 'SW Data'!$B:$B, $A24, 'SW Data'!$D:$D, $C$2), IF($C$3="Part Time", SUMIFS('SW Data'!$G:$G, 'SW Data'!$A:$A, C$8, 'SW Data'!$E:$E, $C$1, 'SW Data'!$B:$B, $A24, 'SW Data'!$D:$D, $C$2), SUMIFS('SW Data'!$J:$J, 'SW Data'!$A:$A, C$8, 'SW Data'!$E:$E, $C$1, 'SW Data'!$B:$B, $A24, 'SW Data'!$D:$D, $C$2))))),
 0)</f>
        <v>226</v>
      </c>
      <c r="D24" s="54">
        <f>IF(AND($C$1&lt;&gt;"", $C$2&lt;&gt;"", $C$3&lt;&gt;""),
 IF($C$1="All Fieldwork Services Teams",
  IF($C$2="All Social Workers",
   IF($C$3="Full Time", SUMIFS('SW Data'!$F:$F, 'SW Data'!$A:$A, D$8, 'SW Data'!$B:$B, $A24), IF($C$3="Part Time", SUMIFS('SW Data'!$G:$G, 'SW Data'!$A:$A, D$8, 'SW Data'!$B:$B, $A24),SUMIFS('SW Data'!$J:$J, 'SW Data'!$A:$A, D$8, 'SW Data'!$B:$B, $A24))),
   IF($C$3="Full Time", SUMIFS('SW Data'!$F:$F, 'SW Data'!$A:$A, D$8, 'SW Data'!$B:$B, $A24, 'SW Data'!$D:$D, $C$2), IF($C$3="Part Time", SUMIFS('SW Data'!$G:$G, 'SW Data'!$A:$A, D$8, 'SW Data'!$B:$B, $A24, 'SW Data'!$D:$D, $C$2), SUMIFS('SW Data'!$J:$J, 'SW Data'!$A:$A, D$8, 'SW Data'!$B:$B, $A24, 'SW Data'!$D:$D, $C$2)))),
  IF($C$2="All Social Workers",
   IF($C$3="Full Time", SUMIFS('SW Data'!$F:$F, 'SW Data'!$A:$A, D$8, 'SW Data'!$E:$E, $C$1, 'SW Data'!$B:$B, $A24), IF($C$3="Part Time", SUMIFS('SW Data'!$G:$G, 'SW Data'!$A:$A, D$8, 'SW Data'!$E:$E, $C$1, 'SW Data'!$B:$B, $A24), SUMIFS('SW Data'!$J:$J, 'SW Data'!$A:$A, D$8, 'SW Data'!$E:$E, $C$1, 'SW Data'!$B:$B, $A24))),
   IF($C$3="Full Time", SUMIFS('SW Data'!$F:$F, 'SW Data'!$A:$A, D$8, 'SW Data'!$E:$E, $C$1, 'SW Data'!$B:$B, $A24, 'SW Data'!$D:$D, $C$2), IF($C$3="Part Time", SUMIFS('SW Data'!$G:$G, 'SW Data'!$A:$A, D$8, 'SW Data'!$E:$E, $C$1, 'SW Data'!$B:$B, $A24, 'SW Data'!$D:$D, $C$2), SUMIFS('SW Data'!$J:$J, 'SW Data'!$A:$A, D$8, 'SW Data'!$E:$E, $C$1, 'SW Data'!$B:$B, $A24, 'SW Data'!$D:$D, $C$2))))),
 0)</f>
        <v>222</v>
      </c>
      <c r="E24" s="54">
        <f>IF(AND($C$1&lt;&gt;"", $C$2&lt;&gt;"", $C$3&lt;&gt;""),
 IF($C$1="All Fieldwork Services Teams",
  IF($C$2="All Social Workers",
   IF($C$3="Full Time", SUMIFS('SW Data'!$F:$F, 'SW Data'!$A:$A, E$8, 'SW Data'!$B:$B, $A24), IF($C$3="Part Time", SUMIFS('SW Data'!$G:$G, 'SW Data'!$A:$A, E$8, 'SW Data'!$B:$B, $A24),SUMIFS('SW Data'!$J:$J, 'SW Data'!$A:$A, E$8, 'SW Data'!$B:$B, $A24))),
   IF($C$3="Full Time", SUMIFS('SW Data'!$F:$F, 'SW Data'!$A:$A, E$8, 'SW Data'!$B:$B, $A24, 'SW Data'!$D:$D, $C$2), IF($C$3="Part Time", SUMIFS('SW Data'!$G:$G, 'SW Data'!$A:$A, E$8, 'SW Data'!$B:$B, $A24, 'SW Data'!$D:$D, $C$2), SUMIFS('SW Data'!$J:$J, 'SW Data'!$A:$A, E$8, 'SW Data'!$B:$B, $A24, 'SW Data'!$D:$D, $C$2)))),
  IF($C$2="All Social Workers",
   IF($C$3="Full Time", SUMIFS('SW Data'!$F:$F, 'SW Data'!$A:$A, E$8, 'SW Data'!$E:$E, $C$1, 'SW Data'!$B:$B, $A24), IF($C$3="Part Time", SUMIFS('SW Data'!$G:$G, 'SW Data'!$A:$A, E$8, 'SW Data'!$E:$E, $C$1, 'SW Data'!$B:$B, $A24), SUMIFS('SW Data'!$J:$J, 'SW Data'!$A:$A, E$8, 'SW Data'!$E:$E, $C$1, 'SW Data'!$B:$B, $A24))),
   IF($C$3="Full Time", SUMIFS('SW Data'!$F:$F, 'SW Data'!$A:$A, E$8, 'SW Data'!$E:$E, $C$1, 'SW Data'!$B:$B, $A24, 'SW Data'!$D:$D, $C$2), IF($C$3="Part Time", SUMIFS('SW Data'!$G:$G, 'SW Data'!$A:$A, E$8, 'SW Data'!$E:$E, $C$1, 'SW Data'!$B:$B, $A24, 'SW Data'!$D:$D, $C$2), SUMIFS('SW Data'!$J:$J, 'SW Data'!$A:$A, E$8, 'SW Data'!$E:$E, $C$1, 'SW Data'!$B:$B, $A24, 'SW Data'!$D:$D, $C$2))))),
 0)</f>
        <v>236</v>
      </c>
      <c r="F24" s="54">
        <f>IF(AND($C$1&lt;&gt;"", $C$2&lt;&gt;"", $C$3&lt;&gt;""),
 IF($C$1="All Fieldwork Services Teams",
  IF($C$2="All Social Workers",
   IF($C$3="Full Time", SUMIFS('SW Data'!$F:$F, 'SW Data'!$A:$A, F$8, 'SW Data'!$B:$B, $A24), IF($C$3="Part Time", SUMIFS('SW Data'!$G:$G, 'SW Data'!$A:$A, F$8, 'SW Data'!$B:$B, $A24),SUMIFS('SW Data'!$J:$J, 'SW Data'!$A:$A, F$8, 'SW Data'!$B:$B, $A24))),
   IF($C$3="Full Time", SUMIFS('SW Data'!$F:$F, 'SW Data'!$A:$A, F$8, 'SW Data'!$B:$B, $A24, 'SW Data'!$D:$D, $C$2), IF($C$3="Part Time", SUMIFS('SW Data'!$G:$G, 'SW Data'!$A:$A, F$8, 'SW Data'!$B:$B, $A24, 'SW Data'!$D:$D, $C$2), SUMIFS('SW Data'!$J:$J, 'SW Data'!$A:$A, F$8, 'SW Data'!$B:$B, $A24, 'SW Data'!$D:$D, $C$2)))),
  IF($C$2="All Social Workers",
   IF($C$3="Full Time", SUMIFS('SW Data'!$F:$F, 'SW Data'!$A:$A, F$8, 'SW Data'!$E:$E, $C$1, 'SW Data'!$B:$B, $A24), IF($C$3="Part Time", SUMIFS('SW Data'!$G:$G, 'SW Data'!$A:$A, F$8, 'SW Data'!$E:$E, $C$1, 'SW Data'!$B:$B, $A24), SUMIFS('SW Data'!$J:$J, 'SW Data'!$A:$A, F$8, 'SW Data'!$E:$E, $C$1, 'SW Data'!$B:$B, $A24))),
   IF($C$3="Full Time", SUMIFS('SW Data'!$F:$F, 'SW Data'!$A:$A, F$8, 'SW Data'!$E:$E, $C$1, 'SW Data'!$B:$B, $A24, 'SW Data'!$D:$D, $C$2), IF($C$3="Part Time", SUMIFS('SW Data'!$G:$G, 'SW Data'!$A:$A, F$8, 'SW Data'!$E:$E, $C$1, 'SW Data'!$B:$B, $A24, 'SW Data'!$D:$D, $C$2), SUMIFS('SW Data'!$J:$J, 'SW Data'!$A:$A, F$8, 'SW Data'!$E:$E, $C$1, 'SW Data'!$B:$B, $A24, 'SW Data'!$D:$D, $C$2))))),
 0)</f>
        <v>136</v>
      </c>
      <c r="G24" s="54">
        <f>IF(AND($C$1&lt;&gt;"", $C$2&lt;&gt;"", $C$3&lt;&gt;""),
 IF($C$1="All Fieldwork Services Teams",
  IF($C$2="All Social Workers",
   IF($C$3="Full Time", SUMIFS('SW Data'!$F:$F, 'SW Data'!$A:$A, G$8, 'SW Data'!$B:$B, $A24), IF($C$3="Part Time", SUMIFS('SW Data'!$G:$G, 'SW Data'!$A:$A, G$8, 'SW Data'!$B:$B, $A24),SUMIFS('SW Data'!$J:$J, 'SW Data'!$A:$A, G$8, 'SW Data'!$B:$B, $A24))),
   IF($C$3="Full Time", SUMIFS('SW Data'!$F:$F, 'SW Data'!$A:$A, G$8, 'SW Data'!$B:$B, $A24, 'SW Data'!$D:$D, $C$2), IF($C$3="Part Time", SUMIFS('SW Data'!$G:$G, 'SW Data'!$A:$A, G$8, 'SW Data'!$B:$B, $A24, 'SW Data'!$D:$D, $C$2), SUMIFS('SW Data'!$J:$J, 'SW Data'!$A:$A, G$8, 'SW Data'!$B:$B, $A24, 'SW Data'!$D:$D, $C$2)))),
  IF($C$2="All Social Workers",
   IF($C$3="Full Time", SUMIFS('SW Data'!$F:$F, 'SW Data'!$A:$A, G$8, 'SW Data'!$E:$E, $C$1, 'SW Data'!$B:$B, $A24), IF($C$3="Part Time", SUMIFS('SW Data'!$G:$G, 'SW Data'!$A:$A, G$8, 'SW Data'!$E:$E, $C$1, 'SW Data'!$B:$B, $A24), SUMIFS('SW Data'!$J:$J, 'SW Data'!$A:$A, G$8, 'SW Data'!$E:$E, $C$1, 'SW Data'!$B:$B, $A24))),
   IF($C$3="Full Time", SUMIFS('SW Data'!$F:$F, 'SW Data'!$A:$A, G$8, 'SW Data'!$E:$E, $C$1, 'SW Data'!$B:$B, $A24, 'SW Data'!$D:$D, $C$2), IF($C$3="Part Time", SUMIFS('SW Data'!$G:$G, 'SW Data'!$A:$A, G$8, 'SW Data'!$E:$E, $C$1, 'SW Data'!$B:$B, $A24, 'SW Data'!$D:$D, $C$2), SUMIFS('SW Data'!$J:$J, 'SW Data'!$A:$A, G$8, 'SW Data'!$E:$E, $C$1, 'SW Data'!$B:$B, $A24, 'SW Data'!$D:$D, $C$2))))),
 0)</f>
        <v>158</v>
      </c>
      <c r="H24" s="54">
        <f>IF(AND($C$1&lt;&gt;"", $C$2&lt;&gt;"", $C$3&lt;&gt;""),
 IF($C$1="All Fieldwork Services Teams",
  IF($C$2="All Social Workers",
   IF($C$3="Full Time", SUMIFS('SW Data'!$F:$F, 'SW Data'!$A:$A, H$8, 'SW Data'!$B:$B, $A24), IF($C$3="Part Time", SUMIFS('SW Data'!$G:$G, 'SW Data'!$A:$A, H$8, 'SW Data'!$B:$B, $A24),SUMIFS('SW Data'!$J:$J, 'SW Data'!$A:$A, H$8, 'SW Data'!$B:$B, $A24))),
   IF($C$3="Full Time", SUMIFS('SW Data'!$F:$F, 'SW Data'!$A:$A, H$8, 'SW Data'!$B:$B, $A24, 'SW Data'!$D:$D, $C$2), IF($C$3="Part Time", SUMIFS('SW Data'!$G:$G, 'SW Data'!$A:$A, H$8, 'SW Data'!$B:$B, $A24, 'SW Data'!$D:$D, $C$2), SUMIFS('SW Data'!$J:$J, 'SW Data'!$A:$A, H$8, 'SW Data'!$B:$B, $A24, 'SW Data'!$D:$D, $C$2)))),
  IF($C$2="All Social Workers",
   IF($C$3="Full Time", SUMIFS('SW Data'!$F:$F, 'SW Data'!$A:$A, H$8, 'SW Data'!$E:$E, $C$1, 'SW Data'!$B:$B, $A24), IF($C$3="Part Time", SUMIFS('SW Data'!$G:$G, 'SW Data'!$A:$A, H$8, 'SW Data'!$E:$E, $C$1, 'SW Data'!$B:$B, $A24), SUMIFS('SW Data'!$J:$J, 'SW Data'!$A:$A, H$8, 'SW Data'!$E:$E, $C$1, 'SW Data'!$B:$B, $A24))),
   IF($C$3="Full Time", SUMIFS('SW Data'!$F:$F, 'SW Data'!$A:$A, H$8, 'SW Data'!$E:$E, $C$1, 'SW Data'!$B:$B, $A24, 'SW Data'!$D:$D, $C$2), IF($C$3="Part Time", SUMIFS('SW Data'!$G:$G, 'SW Data'!$A:$A, H$8, 'SW Data'!$E:$E, $C$1, 'SW Data'!$B:$B, $A24, 'SW Data'!$D:$D, $C$2), SUMIFS('SW Data'!$J:$J, 'SW Data'!$A:$A, H$8, 'SW Data'!$E:$E, $C$1, 'SW Data'!$B:$B, $A24, 'SW Data'!$D:$D, $C$2))))),
 0)</f>
        <v>150</v>
      </c>
      <c r="I24" s="54">
        <f>IF(AND($C$1&lt;&gt;"", $C$2&lt;&gt;"", $C$3&lt;&gt;""),
 IF($C$1="All Fieldwork Services Teams",
  IF($C$2="All Social Workers",
   IF($C$3="Full Time", SUMIFS('SW Data'!$F:$F, 'SW Data'!$A:$A, I$8, 'SW Data'!$B:$B, $A24), IF($C$3="Part Time", SUMIFS('SW Data'!$G:$G, 'SW Data'!$A:$A, I$8, 'SW Data'!$B:$B, $A24),SUMIFS('SW Data'!$J:$J, 'SW Data'!$A:$A, I$8, 'SW Data'!$B:$B, $A24))),
   IF($C$3="Full Time", SUMIFS('SW Data'!$F:$F, 'SW Data'!$A:$A, I$8, 'SW Data'!$B:$B, $A24, 'SW Data'!$D:$D, $C$2), IF($C$3="Part Time", SUMIFS('SW Data'!$G:$G, 'SW Data'!$A:$A, I$8, 'SW Data'!$B:$B, $A24, 'SW Data'!$D:$D, $C$2), SUMIFS('SW Data'!$J:$J, 'SW Data'!$A:$A, I$8, 'SW Data'!$B:$B, $A24, 'SW Data'!$D:$D, $C$2)))),
  IF($C$2="All Social Workers",
   IF($C$3="Full Time", SUMIFS('SW Data'!$F:$F, 'SW Data'!$A:$A, I$8, 'SW Data'!$E:$E, $C$1, 'SW Data'!$B:$B, $A24), IF($C$3="Part Time", SUMIFS('SW Data'!$G:$G, 'SW Data'!$A:$A, I$8, 'SW Data'!$E:$E, $C$1, 'SW Data'!$B:$B, $A24), SUMIFS('SW Data'!$J:$J, 'SW Data'!$A:$A, I$8, 'SW Data'!$E:$E, $C$1, 'SW Data'!$B:$B, $A24))),
   IF($C$3="Full Time", SUMIFS('SW Data'!$F:$F, 'SW Data'!$A:$A, I$8, 'SW Data'!$E:$E, $C$1, 'SW Data'!$B:$B, $A24, 'SW Data'!$D:$D, $C$2), IF($C$3="Part Time", SUMIFS('SW Data'!$G:$G, 'SW Data'!$A:$A, I$8, 'SW Data'!$E:$E, $C$1, 'SW Data'!$B:$B, $A24, 'SW Data'!$D:$D, $C$2), SUMIFS('SW Data'!$J:$J, 'SW Data'!$A:$A, I$8, 'SW Data'!$E:$E, $C$1, 'SW Data'!$B:$B, $A24, 'SW Data'!$D:$D, $C$2))))),
 0)</f>
        <v>131</v>
      </c>
      <c r="J24" s="54">
        <f>IF(AND($C$1&lt;&gt;"", $C$2&lt;&gt;"", $C$3&lt;&gt;""),
 IF($C$1="All Fieldwork Services Teams",
  IF($C$2="All Social Workers",
   IF($C$3="Full Time", SUMIFS('SW Data'!$F:$F, 'SW Data'!$A:$A, J$8, 'SW Data'!$B:$B, $A24), IF($C$3="Part Time", SUMIFS('SW Data'!$G:$G, 'SW Data'!$A:$A, J$8, 'SW Data'!$B:$B, $A24),SUMIFS('SW Data'!$J:$J, 'SW Data'!$A:$A, J$8, 'SW Data'!$B:$B, $A24))),
   IF($C$3="Full Time", SUMIFS('SW Data'!$F:$F, 'SW Data'!$A:$A, J$8, 'SW Data'!$B:$B, $A24, 'SW Data'!$D:$D, $C$2), IF($C$3="Part Time", SUMIFS('SW Data'!$G:$G, 'SW Data'!$A:$A, J$8, 'SW Data'!$B:$B, $A24, 'SW Data'!$D:$D, $C$2), SUMIFS('SW Data'!$J:$J, 'SW Data'!$A:$A, J$8, 'SW Data'!$B:$B, $A24, 'SW Data'!$D:$D, $C$2)))),
  IF($C$2="All Social Workers",
   IF($C$3="Full Time", SUMIFS('SW Data'!$F:$F, 'SW Data'!$A:$A, J$8, 'SW Data'!$E:$E, $C$1, 'SW Data'!$B:$B, $A24), IF($C$3="Part Time", SUMIFS('SW Data'!$G:$G, 'SW Data'!$A:$A, J$8, 'SW Data'!$E:$E, $C$1, 'SW Data'!$B:$B, $A24), SUMIFS('SW Data'!$J:$J, 'SW Data'!$A:$A, J$8, 'SW Data'!$E:$E, $C$1, 'SW Data'!$B:$B, $A24))),
   IF($C$3="Full Time", SUMIFS('SW Data'!$F:$F, 'SW Data'!$A:$A, J$8, 'SW Data'!$E:$E, $C$1, 'SW Data'!$B:$B, $A24, 'SW Data'!$D:$D, $C$2), IF($C$3="Part Time", SUMIFS('SW Data'!$G:$G, 'SW Data'!$A:$A, J$8, 'SW Data'!$E:$E, $C$1, 'SW Data'!$B:$B, $A24, 'SW Data'!$D:$D, $C$2), SUMIFS('SW Data'!$J:$J, 'SW Data'!$A:$A, J$8, 'SW Data'!$E:$E, $C$1, 'SW Data'!$B:$B, $A24, 'SW Data'!$D:$D, $C$2))))),
 0)</f>
        <v>129</v>
      </c>
      <c r="K24" s="54">
        <f>IF(AND($C$1&lt;&gt;"", $C$2&lt;&gt;"", $C$3&lt;&gt;""),
 IF($C$1="All Fieldwork Services Teams",
  IF($C$2="All Social Workers",
   IF($C$3="Full Time", SUMIFS('SW Data'!$F:$F, 'SW Data'!$A:$A, K$8, 'SW Data'!$B:$B, $A24), IF($C$3="Part Time", SUMIFS('SW Data'!$G:$G, 'SW Data'!$A:$A, K$8, 'SW Data'!$B:$B, $A24),SUMIFS('SW Data'!$J:$J, 'SW Data'!$A:$A, K$8, 'SW Data'!$B:$B, $A24))),
   IF($C$3="Full Time", SUMIFS('SW Data'!$F:$F, 'SW Data'!$A:$A, K$8, 'SW Data'!$B:$B, $A24, 'SW Data'!$D:$D, $C$2), IF($C$3="Part Time", SUMIFS('SW Data'!$G:$G, 'SW Data'!$A:$A, K$8, 'SW Data'!$B:$B, $A24, 'SW Data'!$D:$D, $C$2), SUMIFS('SW Data'!$J:$J, 'SW Data'!$A:$A, K$8, 'SW Data'!$B:$B, $A24, 'SW Data'!$D:$D, $C$2)))),
  IF($C$2="All Social Workers",
   IF($C$3="Full Time", SUMIFS('SW Data'!$F:$F, 'SW Data'!$A:$A, K$8, 'SW Data'!$E:$E, $C$1, 'SW Data'!$B:$B, $A24), IF($C$3="Part Time", SUMIFS('SW Data'!$G:$G, 'SW Data'!$A:$A, K$8, 'SW Data'!$E:$E, $C$1, 'SW Data'!$B:$B, $A24), SUMIFS('SW Data'!$J:$J, 'SW Data'!$A:$A, K$8, 'SW Data'!$E:$E, $C$1, 'SW Data'!$B:$B, $A24))),
   IF($C$3="Full Time", SUMIFS('SW Data'!$F:$F, 'SW Data'!$A:$A, K$8, 'SW Data'!$E:$E, $C$1, 'SW Data'!$B:$B, $A24, 'SW Data'!$D:$D, $C$2), IF($C$3="Part Time", SUMIFS('SW Data'!$G:$G, 'SW Data'!$A:$A, K$8, 'SW Data'!$E:$E, $C$1, 'SW Data'!$B:$B, $A24, 'SW Data'!$D:$D, $C$2), SUMIFS('SW Data'!$J:$J, 'SW Data'!$A:$A, K$8, 'SW Data'!$E:$E, $C$1, 'SW Data'!$B:$B, $A24, 'SW Data'!$D:$D, $C$2))))),
 0)</f>
        <v>117</v>
      </c>
      <c r="L24" s="55"/>
    </row>
    <row r="25" spans="1:12" x14ac:dyDescent="0.25">
      <c r="A25" s="53" t="s">
        <v>33</v>
      </c>
      <c r="B25" s="54">
        <f>IF(AND($C$1&lt;&gt;"", $C$2&lt;&gt;"", $C$3&lt;&gt;""),
 IF($C$1="All Fieldwork Services Teams",
  IF($C$2="All Social Workers",
   IF($C$3="Full Time", SUMIFS('SW Data'!$F:$F, 'SW Data'!$A:$A, B$8, 'SW Data'!$B:$B, $A25), IF($C$3="Part Time", SUMIFS('SW Data'!$G:$G, 'SW Data'!$A:$A, B$8, 'SW Data'!$B:$B, $A25),SUMIFS('SW Data'!$J:$J, 'SW Data'!$A:$A, B$8, 'SW Data'!$B:$B, $A25))),
   IF($C$3="Full Time", SUMIFS('SW Data'!$F:$F, 'SW Data'!$A:$A, B$8, 'SW Data'!$B:$B, $A25, 'SW Data'!$D:$D, $C$2), IF($C$3="Part Time", SUMIFS('SW Data'!$G:$G, 'SW Data'!$A:$A, B$8, 'SW Data'!$B:$B, $A25, 'SW Data'!$D:$D, $C$2), SUMIFS('SW Data'!$J:$J, 'SW Data'!$A:$A, B$8, 'SW Data'!$B:$B, $A25, 'SW Data'!$D:$D, $C$2)))),
  IF($C$2="All Social Workers",
   IF($C$3="Full Time", SUMIFS('SW Data'!$F:$F, 'SW Data'!$A:$A, B$8, 'SW Data'!$E:$E, $C$1, 'SW Data'!$B:$B, $A25), IF($C$3="Part Time", SUMIFS('SW Data'!$G:$G, 'SW Data'!$A:$A, B$8, 'SW Data'!$E:$E, $C$1, 'SW Data'!$B:$B, $A25), SUMIFS('SW Data'!$J:$J, 'SW Data'!$A:$A, B$8, 'SW Data'!$E:$E, $C$1, 'SW Data'!$B:$B, $A25))),
   IF($C$3="Full Time", SUMIFS('SW Data'!$F:$F, 'SW Data'!$A:$A, B$8, 'SW Data'!$E:$E, $C$1, 'SW Data'!$B:$B, $A25, 'SW Data'!$D:$D, $C$2), IF($C$3="Part Time", SUMIFS('SW Data'!$G:$G, 'SW Data'!$A:$A, B$8, 'SW Data'!$E:$E, $C$1, 'SW Data'!$B:$B, $A25, 'SW Data'!$D:$D, $C$2), SUMIFS('SW Data'!$J:$J, 'SW Data'!$A:$A, B$8, 'SW Data'!$E:$E, $C$1, 'SW Data'!$B:$B, $A25, 'SW Data'!$D:$D, $C$2))))),
 0)</f>
        <v>110</v>
      </c>
      <c r="C25" s="54">
        <f>IF(AND($C$1&lt;&gt;"", $C$2&lt;&gt;"", $C$3&lt;&gt;""),
 IF($C$1="All Fieldwork Services Teams",
  IF($C$2="All Social Workers",
   IF($C$3="Full Time", SUMIFS('SW Data'!$F:$F, 'SW Data'!$A:$A, C$8, 'SW Data'!$B:$B, $A25), IF($C$3="Part Time", SUMIFS('SW Data'!$G:$G, 'SW Data'!$A:$A, C$8, 'SW Data'!$B:$B, $A25),SUMIFS('SW Data'!$J:$J, 'SW Data'!$A:$A, C$8, 'SW Data'!$B:$B, $A25))),
   IF($C$3="Full Time", SUMIFS('SW Data'!$F:$F, 'SW Data'!$A:$A, C$8, 'SW Data'!$B:$B, $A25, 'SW Data'!$D:$D, $C$2), IF($C$3="Part Time", SUMIFS('SW Data'!$G:$G, 'SW Data'!$A:$A, C$8, 'SW Data'!$B:$B, $A25, 'SW Data'!$D:$D, $C$2), SUMIFS('SW Data'!$J:$J, 'SW Data'!$A:$A, C$8, 'SW Data'!$B:$B, $A25, 'SW Data'!$D:$D, $C$2)))),
  IF($C$2="All Social Workers",
   IF($C$3="Full Time", SUMIFS('SW Data'!$F:$F, 'SW Data'!$A:$A, C$8, 'SW Data'!$E:$E, $C$1, 'SW Data'!$B:$B, $A25), IF($C$3="Part Time", SUMIFS('SW Data'!$G:$G, 'SW Data'!$A:$A, C$8, 'SW Data'!$E:$E, $C$1, 'SW Data'!$B:$B, $A25), SUMIFS('SW Data'!$J:$J, 'SW Data'!$A:$A, C$8, 'SW Data'!$E:$E, $C$1, 'SW Data'!$B:$B, $A25))),
   IF($C$3="Full Time", SUMIFS('SW Data'!$F:$F, 'SW Data'!$A:$A, C$8, 'SW Data'!$E:$E, $C$1, 'SW Data'!$B:$B, $A25, 'SW Data'!$D:$D, $C$2), IF($C$3="Part Time", SUMIFS('SW Data'!$G:$G, 'SW Data'!$A:$A, C$8, 'SW Data'!$E:$E, $C$1, 'SW Data'!$B:$B, $A25, 'SW Data'!$D:$D, $C$2), SUMIFS('SW Data'!$J:$J, 'SW Data'!$A:$A, C$8, 'SW Data'!$E:$E, $C$1, 'SW Data'!$B:$B, $A25, 'SW Data'!$D:$D, $C$2))))),
 0)</f>
        <v>113</v>
      </c>
      <c r="D25" s="54">
        <f>IF(AND($C$1&lt;&gt;"", $C$2&lt;&gt;"", $C$3&lt;&gt;""),
 IF($C$1="All Fieldwork Services Teams",
  IF($C$2="All Social Workers",
   IF($C$3="Full Time", SUMIFS('SW Data'!$F:$F, 'SW Data'!$A:$A, D$8, 'SW Data'!$B:$B, $A25), IF($C$3="Part Time", SUMIFS('SW Data'!$G:$G, 'SW Data'!$A:$A, D$8, 'SW Data'!$B:$B, $A25),SUMIFS('SW Data'!$J:$J, 'SW Data'!$A:$A, D$8, 'SW Data'!$B:$B, $A25))),
   IF($C$3="Full Time", SUMIFS('SW Data'!$F:$F, 'SW Data'!$A:$A, D$8, 'SW Data'!$B:$B, $A25, 'SW Data'!$D:$D, $C$2), IF($C$3="Part Time", SUMIFS('SW Data'!$G:$G, 'SW Data'!$A:$A, D$8, 'SW Data'!$B:$B, $A25, 'SW Data'!$D:$D, $C$2), SUMIFS('SW Data'!$J:$J, 'SW Data'!$A:$A, D$8, 'SW Data'!$B:$B, $A25, 'SW Data'!$D:$D, $C$2)))),
  IF($C$2="All Social Workers",
   IF($C$3="Full Time", SUMIFS('SW Data'!$F:$F, 'SW Data'!$A:$A, D$8, 'SW Data'!$E:$E, $C$1, 'SW Data'!$B:$B, $A25), IF($C$3="Part Time", SUMIFS('SW Data'!$G:$G, 'SW Data'!$A:$A, D$8, 'SW Data'!$E:$E, $C$1, 'SW Data'!$B:$B, $A25), SUMIFS('SW Data'!$J:$J, 'SW Data'!$A:$A, D$8, 'SW Data'!$E:$E, $C$1, 'SW Data'!$B:$B, $A25))),
   IF($C$3="Full Time", SUMIFS('SW Data'!$F:$F, 'SW Data'!$A:$A, D$8, 'SW Data'!$E:$E, $C$1, 'SW Data'!$B:$B, $A25, 'SW Data'!$D:$D, $C$2), IF($C$3="Part Time", SUMIFS('SW Data'!$G:$G, 'SW Data'!$A:$A, D$8, 'SW Data'!$E:$E, $C$1, 'SW Data'!$B:$B, $A25, 'SW Data'!$D:$D, $C$2), SUMIFS('SW Data'!$J:$J, 'SW Data'!$A:$A, D$8, 'SW Data'!$E:$E, $C$1, 'SW Data'!$B:$B, $A25, 'SW Data'!$D:$D, $C$2))))),
 0)</f>
        <v>116</v>
      </c>
      <c r="E25" s="54">
        <f>IF(AND($C$1&lt;&gt;"", $C$2&lt;&gt;"", $C$3&lt;&gt;""),
 IF($C$1="All Fieldwork Services Teams",
  IF($C$2="All Social Workers",
   IF($C$3="Full Time", SUMIFS('SW Data'!$F:$F, 'SW Data'!$A:$A, E$8, 'SW Data'!$B:$B, $A25), IF($C$3="Part Time", SUMIFS('SW Data'!$G:$G, 'SW Data'!$A:$A, E$8, 'SW Data'!$B:$B, $A25),SUMIFS('SW Data'!$J:$J, 'SW Data'!$A:$A, E$8, 'SW Data'!$B:$B, $A25))),
   IF($C$3="Full Time", SUMIFS('SW Data'!$F:$F, 'SW Data'!$A:$A, E$8, 'SW Data'!$B:$B, $A25, 'SW Data'!$D:$D, $C$2), IF($C$3="Part Time", SUMIFS('SW Data'!$G:$G, 'SW Data'!$A:$A, E$8, 'SW Data'!$B:$B, $A25, 'SW Data'!$D:$D, $C$2), SUMIFS('SW Data'!$J:$J, 'SW Data'!$A:$A, E$8, 'SW Data'!$B:$B, $A25, 'SW Data'!$D:$D, $C$2)))),
  IF($C$2="All Social Workers",
   IF($C$3="Full Time", SUMIFS('SW Data'!$F:$F, 'SW Data'!$A:$A, E$8, 'SW Data'!$E:$E, $C$1, 'SW Data'!$B:$B, $A25), IF($C$3="Part Time", SUMIFS('SW Data'!$G:$G, 'SW Data'!$A:$A, E$8, 'SW Data'!$E:$E, $C$1, 'SW Data'!$B:$B, $A25), SUMIFS('SW Data'!$J:$J, 'SW Data'!$A:$A, E$8, 'SW Data'!$E:$E, $C$1, 'SW Data'!$B:$B, $A25))),
   IF($C$3="Full Time", SUMIFS('SW Data'!$F:$F, 'SW Data'!$A:$A, E$8, 'SW Data'!$E:$E, $C$1, 'SW Data'!$B:$B, $A25, 'SW Data'!$D:$D, $C$2), IF($C$3="Part Time", SUMIFS('SW Data'!$G:$G, 'SW Data'!$A:$A, E$8, 'SW Data'!$E:$E, $C$1, 'SW Data'!$B:$B, $A25, 'SW Data'!$D:$D, $C$2), SUMIFS('SW Data'!$J:$J, 'SW Data'!$A:$A, E$8, 'SW Data'!$E:$E, $C$1, 'SW Data'!$B:$B, $A25, 'SW Data'!$D:$D, $C$2))))),
 0)</f>
        <v>117</v>
      </c>
      <c r="F25" s="54">
        <f>IF(AND($C$1&lt;&gt;"", $C$2&lt;&gt;"", $C$3&lt;&gt;""),
 IF($C$1="All Fieldwork Services Teams",
  IF($C$2="All Social Workers",
   IF($C$3="Full Time", SUMIFS('SW Data'!$F:$F, 'SW Data'!$A:$A, F$8, 'SW Data'!$B:$B, $A25), IF($C$3="Part Time", SUMIFS('SW Data'!$G:$G, 'SW Data'!$A:$A, F$8, 'SW Data'!$B:$B, $A25),SUMIFS('SW Data'!$J:$J, 'SW Data'!$A:$A, F$8, 'SW Data'!$B:$B, $A25))),
   IF($C$3="Full Time", SUMIFS('SW Data'!$F:$F, 'SW Data'!$A:$A, F$8, 'SW Data'!$B:$B, $A25, 'SW Data'!$D:$D, $C$2), IF($C$3="Part Time", SUMIFS('SW Data'!$G:$G, 'SW Data'!$A:$A, F$8, 'SW Data'!$B:$B, $A25, 'SW Data'!$D:$D, $C$2), SUMIFS('SW Data'!$J:$J, 'SW Data'!$A:$A, F$8, 'SW Data'!$B:$B, $A25, 'SW Data'!$D:$D, $C$2)))),
  IF($C$2="All Social Workers",
   IF($C$3="Full Time", SUMIFS('SW Data'!$F:$F, 'SW Data'!$A:$A, F$8, 'SW Data'!$E:$E, $C$1, 'SW Data'!$B:$B, $A25), IF($C$3="Part Time", SUMIFS('SW Data'!$G:$G, 'SW Data'!$A:$A, F$8, 'SW Data'!$E:$E, $C$1, 'SW Data'!$B:$B, $A25), SUMIFS('SW Data'!$J:$J, 'SW Data'!$A:$A, F$8, 'SW Data'!$E:$E, $C$1, 'SW Data'!$B:$B, $A25))),
   IF($C$3="Full Time", SUMIFS('SW Data'!$F:$F, 'SW Data'!$A:$A, F$8, 'SW Data'!$E:$E, $C$1, 'SW Data'!$B:$B, $A25, 'SW Data'!$D:$D, $C$2), IF($C$3="Part Time", SUMIFS('SW Data'!$G:$G, 'SW Data'!$A:$A, F$8, 'SW Data'!$E:$E, $C$1, 'SW Data'!$B:$B, $A25, 'SW Data'!$D:$D, $C$2), SUMIFS('SW Data'!$J:$J, 'SW Data'!$A:$A, F$8, 'SW Data'!$E:$E, $C$1, 'SW Data'!$B:$B, $A25, 'SW Data'!$D:$D, $C$2))))),
 0)</f>
        <v>120</v>
      </c>
      <c r="G25" s="54">
        <f>IF(AND($C$1&lt;&gt;"", $C$2&lt;&gt;"", $C$3&lt;&gt;""),
 IF($C$1="All Fieldwork Services Teams",
  IF($C$2="All Social Workers",
   IF($C$3="Full Time", SUMIFS('SW Data'!$F:$F, 'SW Data'!$A:$A, G$8, 'SW Data'!$B:$B, $A25), IF($C$3="Part Time", SUMIFS('SW Data'!$G:$G, 'SW Data'!$A:$A, G$8, 'SW Data'!$B:$B, $A25),SUMIFS('SW Data'!$J:$J, 'SW Data'!$A:$A, G$8, 'SW Data'!$B:$B, $A25))),
   IF($C$3="Full Time", SUMIFS('SW Data'!$F:$F, 'SW Data'!$A:$A, G$8, 'SW Data'!$B:$B, $A25, 'SW Data'!$D:$D, $C$2), IF($C$3="Part Time", SUMIFS('SW Data'!$G:$G, 'SW Data'!$A:$A, G$8, 'SW Data'!$B:$B, $A25, 'SW Data'!$D:$D, $C$2), SUMIFS('SW Data'!$J:$J, 'SW Data'!$A:$A, G$8, 'SW Data'!$B:$B, $A25, 'SW Data'!$D:$D, $C$2)))),
  IF($C$2="All Social Workers",
   IF($C$3="Full Time", SUMIFS('SW Data'!$F:$F, 'SW Data'!$A:$A, G$8, 'SW Data'!$E:$E, $C$1, 'SW Data'!$B:$B, $A25), IF($C$3="Part Time", SUMIFS('SW Data'!$G:$G, 'SW Data'!$A:$A, G$8, 'SW Data'!$E:$E, $C$1, 'SW Data'!$B:$B, $A25), SUMIFS('SW Data'!$J:$J, 'SW Data'!$A:$A, G$8, 'SW Data'!$E:$E, $C$1, 'SW Data'!$B:$B, $A25))),
   IF($C$3="Full Time", SUMIFS('SW Data'!$F:$F, 'SW Data'!$A:$A, G$8, 'SW Data'!$E:$E, $C$1, 'SW Data'!$B:$B, $A25, 'SW Data'!$D:$D, $C$2), IF($C$3="Part Time", SUMIFS('SW Data'!$G:$G, 'SW Data'!$A:$A, G$8, 'SW Data'!$E:$E, $C$1, 'SW Data'!$B:$B, $A25, 'SW Data'!$D:$D, $C$2), SUMIFS('SW Data'!$J:$J, 'SW Data'!$A:$A, G$8, 'SW Data'!$E:$E, $C$1, 'SW Data'!$B:$B, $A25, 'SW Data'!$D:$D, $C$2))))),
 0)</f>
        <v>125</v>
      </c>
      <c r="H25" s="54">
        <f>IF(AND($C$1&lt;&gt;"", $C$2&lt;&gt;"", $C$3&lt;&gt;""),
 IF($C$1="All Fieldwork Services Teams",
  IF($C$2="All Social Workers",
   IF($C$3="Full Time", SUMIFS('SW Data'!$F:$F, 'SW Data'!$A:$A, H$8, 'SW Data'!$B:$B, $A25), IF($C$3="Part Time", SUMIFS('SW Data'!$G:$G, 'SW Data'!$A:$A, H$8, 'SW Data'!$B:$B, $A25),SUMIFS('SW Data'!$J:$J, 'SW Data'!$A:$A, H$8, 'SW Data'!$B:$B, $A25))),
   IF($C$3="Full Time", SUMIFS('SW Data'!$F:$F, 'SW Data'!$A:$A, H$8, 'SW Data'!$B:$B, $A25, 'SW Data'!$D:$D, $C$2), IF($C$3="Part Time", SUMIFS('SW Data'!$G:$G, 'SW Data'!$A:$A, H$8, 'SW Data'!$B:$B, $A25, 'SW Data'!$D:$D, $C$2), SUMIFS('SW Data'!$J:$J, 'SW Data'!$A:$A, H$8, 'SW Data'!$B:$B, $A25, 'SW Data'!$D:$D, $C$2)))),
  IF($C$2="All Social Workers",
   IF($C$3="Full Time", SUMIFS('SW Data'!$F:$F, 'SW Data'!$A:$A, H$8, 'SW Data'!$E:$E, $C$1, 'SW Data'!$B:$B, $A25), IF($C$3="Part Time", SUMIFS('SW Data'!$G:$G, 'SW Data'!$A:$A, H$8, 'SW Data'!$E:$E, $C$1, 'SW Data'!$B:$B, $A25), SUMIFS('SW Data'!$J:$J, 'SW Data'!$A:$A, H$8, 'SW Data'!$E:$E, $C$1, 'SW Data'!$B:$B, $A25))),
   IF($C$3="Full Time", SUMIFS('SW Data'!$F:$F, 'SW Data'!$A:$A, H$8, 'SW Data'!$E:$E, $C$1, 'SW Data'!$B:$B, $A25, 'SW Data'!$D:$D, $C$2), IF($C$3="Part Time", SUMIFS('SW Data'!$G:$G, 'SW Data'!$A:$A, H$8, 'SW Data'!$E:$E, $C$1, 'SW Data'!$B:$B, $A25, 'SW Data'!$D:$D, $C$2), SUMIFS('SW Data'!$J:$J, 'SW Data'!$A:$A, H$8, 'SW Data'!$E:$E, $C$1, 'SW Data'!$B:$B, $A25, 'SW Data'!$D:$D, $C$2))))),
 0)</f>
        <v>112</v>
      </c>
      <c r="I25" s="54">
        <f>IF(AND($C$1&lt;&gt;"", $C$2&lt;&gt;"", $C$3&lt;&gt;""),
 IF($C$1="All Fieldwork Services Teams",
  IF($C$2="All Social Workers",
   IF($C$3="Full Time", SUMIFS('SW Data'!$F:$F, 'SW Data'!$A:$A, I$8, 'SW Data'!$B:$B, $A25), IF($C$3="Part Time", SUMIFS('SW Data'!$G:$G, 'SW Data'!$A:$A, I$8, 'SW Data'!$B:$B, $A25),SUMIFS('SW Data'!$J:$J, 'SW Data'!$A:$A, I$8, 'SW Data'!$B:$B, $A25))),
   IF($C$3="Full Time", SUMIFS('SW Data'!$F:$F, 'SW Data'!$A:$A, I$8, 'SW Data'!$B:$B, $A25, 'SW Data'!$D:$D, $C$2), IF($C$3="Part Time", SUMIFS('SW Data'!$G:$G, 'SW Data'!$A:$A, I$8, 'SW Data'!$B:$B, $A25, 'SW Data'!$D:$D, $C$2), SUMIFS('SW Data'!$J:$J, 'SW Data'!$A:$A, I$8, 'SW Data'!$B:$B, $A25, 'SW Data'!$D:$D, $C$2)))),
  IF($C$2="All Social Workers",
   IF($C$3="Full Time", SUMIFS('SW Data'!$F:$F, 'SW Data'!$A:$A, I$8, 'SW Data'!$E:$E, $C$1, 'SW Data'!$B:$B, $A25), IF($C$3="Part Time", SUMIFS('SW Data'!$G:$G, 'SW Data'!$A:$A, I$8, 'SW Data'!$E:$E, $C$1, 'SW Data'!$B:$B, $A25), SUMIFS('SW Data'!$J:$J, 'SW Data'!$A:$A, I$8, 'SW Data'!$E:$E, $C$1, 'SW Data'!$B:$B, $A25))),
   IF($C$3="Full Time", SUMIFS('SW Data'!$F:$F, 'SW Data'!$A:$A, I$8, 'SW Data'!$E:$E, $C$1, 'SW Data'!$B:$B, $A25, 'SW Data'!$D:$D, $C$2), IF($C$3="Part Time", SUMIFS('SW Data'!$G:$G, 'SW Data'!$A:$A, I$8, 'SW Data'!$E:$E, $C$1, 'SW Data'!$B:$B, $A25, 'SW Data'!$D:$D, $C$2), SUMIFS('SW Data'!$J:$J, 'SW Data'!$A:$A, I$8, 'SW Data'!$E:$E, $C$1, 'SW Data'!$B:$B, $A25, 'SW Data'!$D:$D, $C$2))))),
 0)</f>
        <v>105</v>
      </c>
      <c r="J25" s="54">
        <f>IF(AND($C$1&lt;&gt;"", $C$2&lt;&gt;"", $C$3&lt;&gt;""),
 IF($C$1="All Fieldwork Services Teams",
  IF($C$2="All Social Workers",
   IF($C$3="Full Time", SUMIFS('SW Data'!$F:$F, 'SW Data'!$A:$A, J$8, 'SW Data'!$B:$B, $A25), IF($C$3="Part Time", SUMIFS('SW Data'!$G:$G, 'SW Data'!$A:$A, J$8, 'SW Data'!$B:$B, $A25),SUMIFS('SW Data'!$J:$J, 'SW Data'!$A:$A, J$8, 'SW Data'!$B:$B, $A25))),
   IF($C$3="Full Time", SUMIFS('SW Data'!$F:$F, 'SW Data'!$A:$A, J$8, 'SW Data'!$B:$B, $A25, 'SW Data'!$D:$D, $C$2), IF($C$3="Part Time", SUMIFS('SW Data'!$G:$G, 'SW Data'!$A:$A, J$8, 'SW Data'!$B:$B, $A25, 'SW Data'!$D:$D, $C$2), SUMIFS('SW Data'!$J:$J, 'SW Data'!$A:$A, J$8, 'SW Data'!$B:$B, $A25, 'SW Data'!$D:$D, $C$2)))),
  IF($C$2="All Social Workers",
   IF($C$3="Full Time", SUMIFS('SW Data'!$F:$F, 'SW Data'!$A:$A, J$8, 'SW Data'!$E:$E, $C$1, 'SW Data'!$B:$B, $A25), IF($C$3="Part Time", SUMIFS('SW Data'!$G:$G, 'SW Data'!$A:$A, J$8, 'SW Data'!$E:$E, $C$1, 'SW Data'!$B:$B, $A25), SUMIFS('SW Data'!$J:$J, 'SW Data'!$A:$A, J$8, 'SW Data'!$E:$E, $C$1, 'SW Data'!$B:$B, $A25))),
   IF($C$3="Full Time", SUMIFS('SW Data'!$F:$F, 'SW Data'!$A:$A, J$8, 'SW Data'!$E:$E, $C$1, 'SW Data'!$B:$B, $A25, 'SW Data'!$D:$D, $C$2), IF($C$3="Part Time", SUMIFS('SW Data'!$G:$G, 'SW Data'!$A:$A, J$8, 'SW Data'!$E:$E, $C$1, 'SW Data'!$B:$B, $A25, 'SW Data'!$D:$D, $C$2), SUMIFS('SW Data'!$J:$J, 'SW Data'!$A:$A, J$8, 'SW Data'!$E:$E, $C$1, 'SW Data'!$B:$B, $A25, 'SW Data'!$D:$D, $C$2))))),
 0)</f>
        <v>96</v>
      </c>
      <c r="K25" s="54">
        <f>IF(AND($C$1&lt;&gt;"", $C$2&lt;&gt;"", $C$3&lt;&gt;""),
 IF($C$1="All Fieldwork Services Teams",
  IF($C$2="All Social Workers",
   IF($C$3="Full Time", SUMIFS('SW Data'!$F:$F, 'SW Data'!$A:$A, K$8, 'SW Data'!$B:$B, $A25), IF($C$3="Part Time", SUMIFS('SW Data'!$G:$G, 'SW Data'!$A:$A, K$8, 'SW Data'!$B:$B, $A25),SUMIFS('SW Data'!$J:$J, 'SW Data'!$A:$A, K$8, 'SW Data'!$B:$B, $A25))),
   IF($C$3="Full Time", SUMIFS('SW Data'!$F:$F, 'SW Data'!$A:$A, K$8, 'SW Data'!$B:$B, $A25, 'SW Data'!$D:$D, $C$2), IF($C$3="Part Time", SUMIFS('SW Data'!$G:$G, 'SW Data'!$A:$A, K$8, 'SW Data'!$B:$B, $A25, 'SW Data'!$D:$D, $C$2), SUMIFS('SW Data'!$J:$J, 'SW Data'!$A:$A, K$8, 'SW Data'!$B:$B, $A25, 'SW Data'!$D:$D, $C$2)))),
  IF($C$2="All Social Workers",
   IF($C$3="Full Time", SUMIFS('SW Data'!$F:$F, 'SW Data'!$A:$A, K$8, 'SW Data'!$E:$E, $C$1, 'SW Data'!$B:$B, $A25), IF($C$3="Part Time", SUMIFS('SW Data'!$G:$G, 'SW Data'!$A:$A, K$8, 'SW Data'!$E:$E, $C$1, 'SW Data'!$B:$B, $A25), SUMIFS('SW Data'!$J:$J, 'SW Data'!$A:$A, K$8, 'SW Data'!$E:$E, $C$1, 'SW Data'!$B:$B, $A25))),
   IF($C$3="Full Time", SUMIFS('SW Data'!$F:$F, 'SW Data'!$A:$A, K$8, 'SW Data'!$E:$E, $C$1, 'SW Data'!$B:$B, $A25, 'SW Data'!$D:$D, $C$2), IF($C$3="Part Time", SUMIFS('SW Data'!$G:$G, 'SW Data'!$A:$A, K$8, 'SW Data'!$E:$E, $C$1, 'SW Data'!$B:$B, $A25, 'SW Data'!$D:$D, $C$2), SUMIFS('SW Data'!$J:$J, 'SW Data'!$A:$A, K$8, 'SW Data'!$E:$E, $C$1, 'SW Data'!$B:$B, $A25, 'SW Data'!$D:$D, $C$2))))),
 0)</f>
        <v>116</v>
      </c>
      <c r="L25" s="55"/>
    </row>
    <row r="26" spans="1:12" x14ac:dyDescent="0.25">
      <c r="A26" s="53" t="s">
        <v>34</v>
      </c>
      <c r="B26" s="54">
        <f>IF(AND($C$1&lt;&gt;"", $C$2&lt;&gt;"", $C$3&lt;&gt;""),
 IF($C$1="All Fieldwork Services Teams",
  IF($C$2="All Social Workers",
   IF($C$3="Full Time", SUMIFS('SW Data'!$F:$F, 'SW Data'!$A:$A, B$8, 'SW Data'!$B:$B, $A26), IF($C$3="Part Time", SUMIFS('SW Data'!$G:$G, 'SW Data'!$A:$A, B$8, 'SW Data'!$B:$B, $A26),SUMIFS('SW Data'!$J:$J, 'SW Data'!$A:$A, B$8, 'SW Data'!$B:$B, $A26))),
   IF($C$3="Full Time", SUMIFS('SW Data'!$F:$F, 'SW Data'!$A:$A, B$8, 'SW Data'!$B:$B, $A26, 'SW Data'!$D:$D, $C$2), IF($C$3="Part Time", SUMIFS('SW Data'!$G:$G, 'SW Data'!$A:$A, B$8, 'SW Data'!$B:$B, $A26, 'SW Data'!$D:$D, $C$2), SUMIFS('SW Data'!$J:$J, 'SW Data'!$A:$A, B$8, 'SW Data'!$B:$B, $A26, 'SW Data'!$D:$D, $C$2)))),
  IF($C$2="All Social Workers",
   IF($C$3="Full Time", SUMIFS('SW Data'!$F:$F, 'SW Data'!$A:$A, B$8, 'SW Data'!$E:$E, $C$1, 'SW Data'!$B:$B, $A26), IF($C$3="Part Time", SUMIFS('SW Data'!$G:$G, 'SW Data'!$A:$A, B$8, 'SW Data'!$E:$E, $C$1, 'SW Data'!$B:$B, $A26), SUMIFS('SW Data'!$J:$J, 'SW Data'!$A:$A, B$8, 'SW Data'!$E:$E, $C$1, 'SW Data'!$B:$B, $A26))),
   IF($C$3="Full Time", SUMIFS('SW Data'!$F:$F, 'SW Data'!$A:$A, B$8, 'SW Data'!$E:$E, $C$1, 'SW Data'!$B:$B, $A26, 'SW Data'!$D:$D, $C$2), IF($C$3="Part Time", SUMIFS('SW Data'!$G:$G, 'SW Data'!$A:$A, B$8, 'SW Data'!$E:$E, $C$1, 'SW Data'!$B:$B, $A26, 'SW Data'!$D:$D, $C$2), SUMIFS('SW Data'!$J:$J, 'SW Data'!$A:$A, B$8, 'SW Data'!$E:$E, $C$1, 'SW Data'!$B:$B, $A26, 'SW Data'!$D:$D, $C$2))))),
 0)</f>
        <v>96</v>
      </c>
      <c r="C26" s="54">
        <f>IF(AND($C$1&lt;&gt;"", $C$2&lt;&gt;"", $C$3&lt;&gt;""),
 IF($C$1="All Fieldwork Services Teams",
  IF($C$2="All Social Workers",
   IF($C$3="Full Time", SUMIFS('SW Data'!$F:$F, 'SW Data'!$A:$A, C$8, 'SW Data'!$B:$B, $A26), IF($C$3="Part Time", SUMIFS('SW Data'!$G:$G, 'SW Data'!$A:$A, C$8, 'SW Data'!$B:$B, $A26),SUMIFS('SW Data'!$J:$J, 'SW Data'!$A:$A, C$8, 'SW Data'!$B:$B, $A26))),
   IF($C$3="Full Time", SUMIFS('SW Data'!$F:$F, 'SW Data'!$A:$A, C$8, 'SW Data'!$B:$B, $A26, 'SW Data'!$D:$D, $C$2), IF($C$3="Part Time", SUMIFS('SW Data'!$G:$G, 'SW Data'!$A:$A, C$8, 'SW Data'!$B:$B, $A26, 'SW Data'!$D:$D, $C$2), SUMIFS('SW Data'!$J:$J, 'SW Data'!$A:$A, C$8, 'SW Data'!$B:$B, $A26, 'SW Data'!$D:$D, $C$2)))),
  IF($C$2="All Social Workers",
   IF($C$3="Full Time", SUMIFS('SW Data'!$F:$F, 'SW Data'!$A:$A, C$8, 'SW Data'!$E:$E, $C$1, 'SW Data'!$B:$B, $A26), IF($C$3="Part Time", SUMIFS('SW Data'!$G:$G, 'SW Data'!$A:$A, C$8, 'SW Data'!$E:$E, $C$1, 'SW Data'!$B:$B, $A26), SUMIFS('SW Data'!$J:$J, 'SW Data'!$A:$A, C$8, 'SW Data'!$E:$E, $C$1, 'SW Data'!$B:$B, $A26))),
   IF($C$3="Full Time", SUMIFS('SW Data'!$F:$F, 'SW Data'!$A:$A, C$8, 'SW Data'!$E:$E, $C$1, 'SW Data'!$B:$B, $A26, 'SW Data'!$D:$D, $C$2), IF($C$3="Part Time", SUMIFS('SW Data'!$G:$G, 'SW Data'!$A:$A, C$8, 'SW Data'!$E:$E, $C$1, 'SW Data'!$B:$B, $A26, 'SW Data'!$D:$D, $C$2), SUMIFS('SW Data'!$J:$J, 'SW Data'!$A:$A, C$8, 'SW Data'!$E:$E, $C$1, 'SW Data'!$B:$B, $A26, 'SW Data'!$D:$D, $C$2))))),
 0)</f>
        <v>96</v>
      </c>
      <c r="D26" s="54">
        <f>IF(AND($C$1&lt;&gt;"", $C$2&lt;&gt;"", $C$3&lt;&gt;""),
 IF($C$1="All Fieldwork Services Teams",
  IF($C$2="All Social Workers",
   IF($C$3="Full Time", SUMIFS('SW Data'!$F:$F, 'SW Data'!$A:$A, D$8, 'SW Data'!$B:$B, $A26), IF($C$3="Part Time", SUMIFS('SW Data'!$G:$G, 'SW Data'!$A:$A, D$8, 'SW Data'!$B:$B, $A26),SUMIFS('SW Data'!$J:$J, 'SW Data'!$A:$A, D$8, 'SW Data'!$B:$B, $A26))),
   IF($C$3="Full Time", SUMIFS('SW Data'!$F:$F, 'SW Data'!$A:$A, D$8, 'SW Data'!$B:$B, $A26, 'SW Data'!$D:$D, $C$2), IF($C$3="Part Time", SUMIFS('SW Data'!$G:$G, 'SW Data'!$A:$A, D$8, 'SW Data'!$B:$B, $A26, 'SW Data'!$D:$D, $C$2), SUMIFS('SW Data'!$J:$J, 'SW Data'!$A:$A, D$8, 'SW Data'!$B:$B, $A26, 'SW Data'!$D:$D, $C$2)))),
  IF($C$2="All Social Workers",
   IF($C$3="Full Time", SUMIFS('SW Data'!$F:$F, 'SW Data'!$A:$A, D$8, 'SW Data'!$E:$E, $C$1, 'SW Data'!$B:$B, $A26), IF($C$3="Part Time", SUMIFS('SW Data'!$G:$G, 'SW Data'!$A:$A, D$8, 'SW Data'!$E:$E, $C$1, 'SW Data'!$B:$B, $A26), SUMIFS('SW Data'!$J:$J, 'SW Data'!$A:$A, D$8, 'SW Data'!$E:$E, $C$1, 'SW Data'!$B:$B, $A26))),
   IF($C$3="Full Time", SUMIFS('SW Data'!$F:$F, 'SW Data'!$A:$A, D$8, 'SW Data'!$E:$E, $C$1, 'SW Data'!$B:$B, $A26, 'SW Data'!$D:$D, $C$2), IF($C$3="Part Time", SUMIFS('SW Data'!$G:$G, 'SW Data'!$A:$A, D$8, 'SW Data'!$E:$E, $C$1, 'SW Data'!$B:$B, $A26, 'SW Data'!$D:$D, $C$2), SUMIFS('SW Data'!$J:$J, 'SW Data'!$A:$A, D$8, 'SW Data'!$E:$E, $C$1, 'SW Data'!$B:$B, $A26, 'SW Data'!$D:$D, $C$2))))),
 0)</f>
        <v>93</v>
      </c>
      <c r="E26" s="54">
        <f>IF(AND($C$1&lt;&gt;"", $C$2&lt;&gt;"", $C$3&lt;&gt;""),
 IF($C$1="All Fieldwork Services Teams",
  IF($C$2="All Social Workers",
   IF($C$3="Full Time", SUMIFS('SW Data'!$F:$F, 'SW Data'!$A:$A, E$8, 'SW Data'!$B:$B, $A26), IF($C$3="Part Time", SUMIFS('SW Data'!$G:$G, 'SW Data'!$A:$A, E$8, 'SW Data'!$B:$B, $A26),SUMIFS('SW Data'!$J:$J, 'SW Data'!$A:$A, E$8, 'SW Data'!$B:$B, $A26))),
   IF($C$3="Full Time", SUMIFS('SW Data'!$F:$F, 'SW Data'!$A:$A, E$8, 'SW Data'!$B:$B, $A26, 'SW Data'!$D:$D, $C$2), IF($C$3="Part Time", SUMIFS('SW Data'!$G:$G, 'SW Data'!$A:$A, E$8, 'SW Data'!$B:$B, $A26, 'SW Data'!$D:$D, $C$2), SUMIFS('SW Data'!$J:$J, 'SW Data'!$A:$A, E$8, 'SW Data'!$B:$B, $A26, 'SW Data'!$D:$D, $C$2)))),
  IF($C$2="All Social Workers",
   IF($C$3="Full Time", SUMIFS('SW Data'!$F:$F, 'SW Data'!$A:$A, E$8, 'SW Data'!$E:$E, $C$1, 'SW Data'!$B:$B, $A26), IF($C$3="Part Time", SUMIFS('SW Data'!$G:$G, 'SW Data'!$A:$A, E$8, 'SW Data'!$E:$E, $C$1, 'SW Data'!$B:$B, $A26), SUMIFS('SW Data'!$J:$J, 'SW Data'!$A:$A, E$8, 'SW Data'!$E:$E, $C$1, 'SW Data'!$B:$B, $A26))),
   IF($C$3="Full Time", SUMIFS('SW Data'!$F:$F, 'SW Data'!$A:$A, E$8, 'SW Data'!$E:$E, $C$1, 'SW Data'!$B:$B, $A26, 'SW Data'!$D:$D, $C$2), IF($C$3="Part Time", SUMIFS('SW Data'!$G:$G, 'SW Data'!$A:$A, E$8, 'SW Data'!$E:$E, $C$1, 'SW Data'!$B:$B, $A26, 'SW Data'!$D:$D, $C$2), SUMIFS('SW Data'!$J:$J, 'SW Data'!$A:$A, E$8, 'SW Data'!$E:$E, $C$1, 'SW Data'!$B:$B, $A26, 'SW Data'!$D:$D, $C$2))))),
 0)</f>
        <v>88</v>
      </c>
      <c r="F26" s="54">
        <f>IF(AND($C$1&lt;&gt;"", $C$2&lt;&gt;"", $C$3&lt;&gt;""),
 IF($C$1="All Fieldwork Services Teams",
  IF($C$2="All Social Workers",
   IF($C$3="Full Time", SUMIFS('SW Data'!$F:$F, 'SW Data'!$A:$A, F$8, 'SW Data'!$B:$B, $A26), IF($C$3="Part Time", SUMIFS('SW Data'!$G:$G, 'SW Data'!$A:$A, F$8, 'SW Data'!$B:$B, $A26),SUMIFS('SW Data'!$J:$J, 'SW Data'!$A:$A, F$8, 'SW Data'!$B:$B, $A26))),
   IF($C$3="Full Time", SUMIFS('SW Data'!$F:$F, 'SW Data'!$A:$A, F$8, 'SW Data'!$B:$B, $A26, 'SW Data'!$D:$D, $C$2), IF($C$3="Part Time", SUMIFS('SW Data'!$G:$G, 'SW Data'!$A:$A, F$8, 'SW Data'!$B:$B, $A26, 'SW Data'!$D:$D, $C$2), SUMIFS('SW Data'!$J:$J, 'SW Data'!$A:$A, F$8, 'SW Data'!$B:$B, $A26, 'SW Data'!$D:$D, $C$2)))),
  IF($C$2="All Social Workers",
   IF($C$3="Full Time", SUMIFS('SW Data'!$F:$F, 'SW Data'!$A:$A, F$8, 'SW Data'!$E:$E, $C$1, 'SW Data'!$B:$B, $A26), IF($C$3="Part Time", SUMIFS('SW Data'!$G:$G, 'SW Data'!$A:$A, F$8, 'SW Data'!$E:$E, $C$1, 'SW Data'!$B:$B, $A26), SUMIFS('SW Data'!$J:$J, 'SW Data'!$A:$A, F$8, 'SW Data'!$E:$E, $C$1, 'SW Data'!$B:$B, $A26))),
   IF($C$3="Full Time", SUMIFS('SW Data'!$F:$F, 'SW Data'!$A:$A, F$8, 'SW Data'!$E:$E, $C$1, 'SW Data'!$B:$B, $A26, 'SW Data'!$D:$D, $C$2), IF($C$3="Part Time", SUMIFS('SW Data'!$G:$G, 'SW Data'!$A:$A, F$8, 'SW Data'!$E:$E, $C$1, 'SW Data'!$B:$B, $A26, 'SW Data'!$D:$D, $C$2), SUMIFS('SW Data'!$J:$J, 'SW Data'!$A:$A, F$8, 'SW Data'!$E:$E, $C$1, 'SW Data'!$B:$B, $A26, 'SW Data'!$D:$D, $C$2))))),
 0)</f>
        <v>103</v>
      </c>
      <c r="G26" s="54">
        <f>IF(AND($C$1&lt;&gt;"", $C$2&lt;&gt;"", $C$3&lt;&gt;""),
 IF($C$1="All Fieldwork Services Teams",
  IF($C$2="All Social Workers",
   IF($C$3="Full Time", SUMIFS('SW Data'!$F:$F, 'SW Data'!$A:$A, G$8, 'SW Data'!$B:$B, $A26), IF($C$3="Part Time", SUMIFS('SW Data'!$G:$G, 'SW Data'!$A:$A, G$8, 'SW Data'!$B:$B, $A26),SUMIFS('SW Data'!$J:$J, 'SW Data'!$A:$A, G$8, 'SW Data'!$B:$B, $A26))),
   IF($C$3="Full Time", SUMIFS('SW Data'!$F:$F, 'SW Data'!$A:$A, G$8, 'SW Data'!$B:$B, $A26, 'SW Data'!$D:$D, $C$2), IF($C$3="Part Time", SUMIFS('SW Data'!$G:$G, 'SW Data'!$A:$A, G$8, 'SW Data'!$B:$B, $A26, 'SW Data'!$D:$D, $C$2), SUMIFS('SW Data'!$J:$J, 'SW Data'!$A:$A, G$8, 'SW Data'!$B:$B, $A26, 'SW Data'!$D:$D, $C$2)))),
  IF($C$2="All Social Workers",
   IF($C$3="Full Time", SUMIFS('SW Data'!$F:$F, 'SW Data'!$A:$A, G$8, 'SW Data'!$E:$E, $C$1, 'SW Data'!$B:$B, $A26), IF($C$3="Part Time", SUMIFS('SW Data'!$G:$G, 'SW Data'!$A:$A, G$8, 'SW Data'!$E:$E, $C$1, 'SW Data'!$B:$B, $A26), SUMIFS('SW Data'!$J:$J, 'SW Data'!$A:$A, G$8, 'SW Data'!$E:$E, $C$1, 'SW Data'!$B:$B, $A26))),
   IF($C$3="Full Time", SUMIFS('SW Data'!$F:$F, 'SW Data'!$A:$A, G$8, 'SW Data'!$E:$E, $C$1, 'SW Data'!$B:$B, $A26, 'SW Data'!$D:$D, $C$2), IF($C$3="Part Time", SUMIFS('SW Data'!$G:$G, 'SW Data'!$A:$A, G$8, 'SW Data'!$E:$E, $C$1, 'SW Data'!$B:$B, $A26, 'SW Data'!$D:$D, $C$2), SUMIFS('SW Data'!$J:$J, 'SW Data'!$A:$A, G$8, 'SW Data'!$E:$E, $C$1, 'SW Data'!$B:$B, $A26, 'SW Data'!$D:$D, $C$2))))),
 0)</f>
        <v>109</v>
      </c>
      <c r="H26" s="54">
        <f>IF(AND($C$1&lt;&gt;"", $C$2&lt;&gt;"", $C$3&lt;&gt;""),
 IF($C$1="All Fieldwork Services Teams",
  IF($C$2="All Social Workers",
   IF($C$3="Full Time", SUMIFS('SW Data'!$F:$F, 'SW Data'!$A:$A, H$8, 'SW Data'!$B:$B, $A26), IF($C$3="Part Time", SUMIFS('SW Data'!$G:$G, 'SW Data'!$A:$A, H$8, 'SW Data'!$B:$B, $A26),SUMIFS('SW Data'!$J:$J, 'SW Data'!$A:$A, H$8, 'SW Data'!$B:$B, $A26))),
   IF($C$3="Full Time", SUMIFS('SW Data'!$F:$F, 'SW Data'!$A:$A, H$8, 'SW Data'!$B:$B, $A26, 'SW Data'!$D:$D, $C$2), IF($C$3="Part Time", SUMIFS('SW Data'!$G:$G, 'SW Data'!$A:$A, H$8, 'SW Data'!$B:$B, $A26, 'SW Data'!$D:$D, $C$2), SUMIFS('SW Data'!$J:$J, 'SW Data'!$A:$A, H$8, 'SW Data'!$B:$B, $A26, 'SW Data'!$D:$D, $C$2)))),
  IF($C$2="All Social Workers",
   IF($C$3="Full Time", SUMIFS('SW Data'!$F:$F, 'SW Data'!$A:$A, H$8, 'SW Data'!$E:$E, $C$1, 'SW Data'!$B:$B, $A26), IF($C$3="Part Time", SUMIFS('SW Data'!$G:$G, 'SW Data'!$A:$A, H$8, 'SW Data'!$E:$E, $C$1, 'SW Data'!$B:$B, $A26), SUMIFS('SW Data'!$J:$J, 'SW Data'!$A:$A, H$8, 'SW Data'!$E:$E, $C$1, 'SW Data'!$B:$B, $A26))),
   IF($C$3="Full Time", SUMIFS('SW Data'!$F:$F, 'SW Data'!$A:$A, H$8, 'SW Data'!$E:$E, $C$1, 'SW Data'!$B:$B, $A26, 'SW Data'!$D:$D, $C$2), IF($C$3="Part Time", SUMIFS('SW Data'!$G:$G, 'SW Data'!$A:$A, H$8, 'SW Data'!$E:$E, $C$1, 'SW Data'!$B:$B, $A26, 'SW Data'!$D:$D, $C$2), SUMIFS('SW Data'!$J:$J, 'SW Data'!$A:$A, H$8, 'SW Data'!$E:$E, $C$1, 'SW Data'!$B:$B, $A26, 'SW Data'!$D:$D, $C$2))))),
 0)</f>
        <v>106</v>
      </c>
      <c r="I26" s="54">
        <f>IF(AND($C$1&lt;&gt;"", $C$2&lt;&gt;"", $C$3&lt;&gt;""),
 IF($C$1="All Fieldwork Services Teams",
  IF($C$2="All Social Workers",
   IF($C$3="Full Time", SUMIFS('SW Data'!$F:$F, 'SW Data'!$A:$A, I$8, 'SW Data'!$B:$B, $A26), IF($C$3="Part Time", SUMIFS('SW Data'!$G:$G, 'SW Data'!$A:$A, I$8, 'SW Data'!$B:$B, $A26),SUMIFS('SW Data'!$J:$J, 'SW Data'!$A:$A, I$8, 'SW Data'!$B:$B, $A26))),
   IF($C$3="Full Time", SUMIFS('SW Data'!$F:$F, 'SW Data'!$A:$A, I$8, 'SW Data'!$B:$B, $A26, 'SW Data'!$D:$D, $C$2), IF($C$3="Part Time", SUMIFS('SW Data'!$G:$G, 'SW Data'!$A:$A, I$8, 'SW Data'!$B:$B, $A26, 'SW Data'!$D:$D, $C$2), SUMIFS('SW Data'!$J:$J, 'SW Data'!$A:$A, I$8, 'SW Data'!$B:$B, $A26, 'SW Data'!$D:$D, $C$2)))),
  IF($C$2="All Social Workers",
   IF($C$3="Full Time", SUMIFS('SW Data'!$F:$F, 'SW Data'!$A:$A, I$8, 'SW Data'!$E:$E, $C$1, 'SW Data'!$B:$B, $A26), IF($C$3="Part Time", SUMIFS('SW Data'!$G:$G, 'SW Data'!$A:$A, I$8, 'SW Data'!$E:$E, $C$1, 'SW Data'!$B:$B, $A26), SUMIFS('SW Data'!$J:$J, 'SW Data'!$A:$A, I$8, 'SW Data'!$E:$E, $C$1, 'SW Data'!$B:$B, $A26))),
   IF($C$3="Full Time", SUMIFS('SW Data'!$F:$F, 'SW Data'!$A:$A, I$8, 'SW Data'!$E:$E, $C$1, 'SW Data'!$B:$B, $A26, 'SW Data'!$D:$D, $C$2), IF($C$3="Part Time", SUMIFS('SW Data'!$G:$G, 'SW Data'!$A:$A, I$8, 'SW Data'!$E:$E, $C$1, 'SW Data'!$B:$B, $A26, 'SW Data'!$D:$D, $C$2), SUMIFS('SW Data'!$J:$J, 'SW Data'!$A:$A, I$8, 'SW Data'!$E:$E, $C$1, 'SW Data'!$B:$B, $A26, 'SW Data'!$D:$D, $C$2))))),
 0)</f>
        <v>112</v>
      </c>
      <c r="J26" s="54">
        <f>IF(AND($C$1&lt;&gt;"", $C$2&lt;&gt;"", $C$3&lt;&gt;""),
 IF($C$1="All Fieldwork Services Teams",
  IF($C$2="All Social Workers",
   IF($C$3="Full Time", SUMIFS('SW Data'!$F:$F, 'SW Data'!$A:$A, J$8, 'SW Data'!$B:$B, $A26), IF($C$3="Part Time", SUMIFS('SW Data'!$G:$G, 'SW Data'!$A:$A, J$8, 'SW Data'!$B:$B, $A26),SUMIFS('SW Data'!$J:$J, 'SW Data'!$A:$A, J$8, 'SW Data'!$B:$B, $A26))),
   IF($C$3="Full Time", SUMIFS('SW Data'!$F:$F, 'SW Data'!$A:$A, J$8, 'SW Data'!$B:$B, $A26, 'SW Data'!$D:$D, $C$2), IF($C$3="Part Time", SUMIFS('SW Data'!$G:$G, 'SW Data'!$A:$A, J$8, 'SW Data'!$B:$B, $A26, 'SW Data'!$D:$D, $C$2), SUMIFS('SW Data'!$J:$J, 'SW Data'!$A:$A, J$8, 'SW Data'!$B:$B, $A26, 'SW Data'!$D:$D, $C$2)))),
  IF($C$2="All Social Workers",
   IF($C$3="Full Time", SUMIFS('SW Data'!$F:$F, 'SW Data'!$A:$A, J$8, 'SW Data'!$E:$E, $C$1, 'SW Data'!$B:$B, $A26), IF($C$3="Part Time", SUMIFS('SW Data'!$G:$G, 'SW Data'!$A:$A, J$8, 'SW Data'!$E:$E, $C$1, 'SW Data'!$B:$B, $A26), SUMIFS('SW Data'!$J:$J, 'SW Data'!$A:$A, J$8, 'SW Data'!$E:$E, $C$1, 'SW Data'!$B:$B, $A26))),
   IF($C$3="Full Time", SUMIFS('SW Data'!$F:$F, 'SW Data'!$A:$A, J$8, 'SW Data'!$E:$E, $C$1, 'SW Data'!$B:$B, $A26, 'SW Data'!$D:$D, $C$2), IF($C$3="Part Time", SUMIFS('SW Data'!$G:$G, 'SW Data'!$A:$A, J$8, 'SW Data'!$E:$E, $C$1, 'SW Data'!$B:$B, $A26, 'SW Data'!$D:$D, $C$2), SUMIFS('SW Data'!$J:$J, 'SW Data'!$A:$A, J$8, 'SW Data'!$E:$E, $C$1, 'SW Data'!$B:$B, $A26, 'SW Data'!$D:$D, $C$2))))),
 0)</f>
        <v>97</v>
      </c>
      <c r="K26" s="54">
        <f>IF(AND($C$1&lt;&gt;"", $C$2&lt;&gt;"", $C$3&lt;&gt;""),
 IF($C$1="All Fieldwork Services Teams",
  IF($C$2="All Social Workers",
   IF($C$3="Full Time", SUMIFS('SW Data'!$F:$F, 'SW Data'!$A:$A, K$8, 'SW Data'!$B:$B, $A26), IF($C$3="Part Time", SUMIFS('SW Data'!$G:$G, 'SW Data'!$A:$A, K$8, 'SW Data'!$B:$B, $A26),SUMIFS('SW Data'!$J:$J, 'SW Data'!$A:$A, K$8, 'SW Data'!$B:$B, $A26))),
   IF($C$3="Full Time", SUMIFS('SW Data'!$F:$F, 'SW Data'!$A:$A, K$8, 'SW Data'!$B:$B, $A26, 'SW Data'!$D:$D, $C$2), IF($C$3="Part Time", SUMIFS('SW Data'!$G:$G, 'SW Data'!$A:$A, K$8, 'SW Data'!$B:$B, $A26, 'SW Data'!$D:$D, $C$2), SUMIFS('SW Data'!$J:$J, 'SW Data'!$A:$A, K$8, 'SW Data'!$B:$B, $A26, 'SW Data'!$D:$D, $C$2)))),
  IF($C$2="All Social Workers",
   IF($C$3="Full Time", SUMIFS('SW Data'!$F:$F, 'SW Data'!$A:$A, K$8, 'SW Data'!$E:$E, $C$1, 'SW Data'!$B:$B, $A26), IF($C$3="Part Time", SUMIFS('SW Data'!$G:$G, 'SW Data'!$A:$A, K$8, 'SW Data'!$E:$E, $C$1, 'SW Data'!$B:$B, $A26), SUMIFS('SW Data'!$J:$J, 'SW Data'!$A:$A, K$8, 'SW Data'!$E:$E, $C$1, 'SW Data'!$B:$B, $A26))),
   IF($C$3="Full Time", SUMIFS('SW Data'!$F:$F, 'SW Data'!$A:$A, K$8, 'SW Data'!$E:$E, $C$1, 'SW Data'!$B:$B, $A26, 'SW Data'!$D:$D, $C$2), IF($C$3="Part Time", SUMIFS('SW Data'!$G:$G, 'SW Data'!$A:$A, K$8, 'SW Data'!$E:$E, $C$1, 'SW Data'!$B:$B, $A26, 'SW Data'!$D:$D, $C$2), SUMIFS('SW Data'!$J:$J, 'SW Data'!$A:$A, K$8, 'SW Data'!$E:$E, $C$1, 'SW Data'!$B:$B, $A26, 'SW Data'!$D:$D, $C$2))))),
 0)</f>
        <v>93</v>
      </c>
      <c r="L26" s="55"/>
    </row>
    <row r="27" spans="1:12" x14ac:dyDescent="0.25">
      <c r="A27" s="53" t="s">
        <v>35</v>
      </c>
      <c r="B27" s="54">
        <f>IF(AND($C$1&lt;&gt;"", $C$2&lt;&gt;"", $C$3&lt;&gt;""),
 IF($C$1="All Fieldwork Services Teams",
  IF($C$2="All Social Workers",
   IF($C$3="Full Time", SUMIFS('SW Data'!$F:$F, 'SW Data'!$A:$A, B$8, 'SW Data'!$B:$B, $A27), IF($C$3="Part Time", SUMIFS('SW Data'!$G:$G, 'SW Data'!$A:$A, B$8, 'SW Data'!$B:$B, $A27),SUMIFS('SW Data'!$J:$J, 'SW Data'!$A:$A, B$8, 'SW Data'!$B:$B, $A27))),
   IF($C$3="Full Time", SUMIFS('SW Data'!$F:$F, 'SW Data'!$A:$A, B$8, 'SW Data'!$B:$B, $A27, 'SW Data'!$D:$D, $C$2), IF($C$3="Part Time", SUMIFS('SW Data'!$G:$G, 'SW Data'!$A:$A, B$8, 'SW Data'!$B:$B, $A27, 'SW Data'!$D:$D, $C$2), SUMIFS('SW Data'!$J:$J, 'SW Data'!$A:$A, B$8, 'SW Data'!$B:$B, $A27, 'SW Data'!$D:$D, $C$2)))),
  IF($C$2="All Social Workers",
   IF($C$3="Full Time", SUMIFS('SW Data'!$F:$F, 'SW Data'!$A:$A, B$8, 'SW Data'!$E:$E, $C$1, 'SW Data'!$B:$B, $A27), IF($C$3="Part Time", SUMIFS('SW Data'!$G:$G, 'SW Data'!$A:$A, B$8, 'SW Data'!$E:$E, $C$1, 'SW Data'!$B:$B, $A27), SUMIFS('SW Data'!$J:$J, 'SW Data'!$A:$A, B$8, 'SW Data'!$E:$E, $C$1, 'SW Data'!$B:$B, $A27))),
   IF($C$3="Full Time", SUMIFS('SW Data'!$F:$F, 'SW Data'!$A:$A, B$8, 'SW Data'!$E:$E, $C$1, 'SW Data'!$B:$B, $A27, 'SW Data'!$D:$D, $C$2), IF($C$3="Part Time", SUMIFS('SW Data'!$G:$G, 'SW Data'!$A:$A, B$8, 'SW Data'!$E:$E, $C$1, 'SW Data'!$B:$B, $A27, 'SW Data'!$D:$D, $C$2), SUMIFS('SW Data'!$J:$J, 'SW Data'!$A:$A, B$8, 'SW Data'!$E:$E, $C$1, 'SW Data'!$B:$B, $A27, 'SW Data'!$D:$D, $C$2))))),
 0)</f>
        <v>108</v>
      </c>
      <c r="C27" s="54">
        <f>IF(AND($C$1&lt;&gt;"", $C$2&lt;&gt;"", $C$3&lt;&gt;""),
 IF($C$1="All Fieldwork Services Teams",
  IF($C$2="All Social Workers",
   IF($C$3="Full Time", SUMIFS('SW Data'!$F:$F, 'SW Data'!$A:$A, C$8, 'SW Data'!$B:$B, $A27), IF($C$3="Part Time", SUMIFS('SW Data'!$G:$G, 'SW Data'!$A:$A, C$8, 'SW Data'!$B:$B, $A27),SUMIFS('SW Data'!$J:$J, 'SW Data'!$A:$A, C$8, 'SW Data'!$B:$B, $A27))),
   IF($C$3="Full Time", SUMIFS('SW Data'!$F:$F, 'SW Data'!$A:$A, C$8, 'SW Data'!$B:$B, $A27, 'SW Data'!$D:$D, $C$2), IF($C$3="Part Time", SUMIFS('SW Data'!$G:$G, 'SW Data'!$A:$A, C$8, 'SW Data'!$B:$B, $A27, 'SW Data'!$D:$D, $C$2), SUMIFS('SW Data'!$J:$J, 'SW Data'!$A:$A, C$8, 'SW Data'!$B:$B, $A27, 'SW Data'!$D:$D, $C$2)))),
  IF($C$2="All Social Workers",
   IF($C$3="Full Time", SUMIFS('SW Data'!$F:$F, 'SW Data'!$A:$A, C$8, 'SW Data'!$E:$E, $C$1, 'SW Data'!$B:$B, $A27), IF($C$3="Part Time", SUMIFS('SW Data'!$G:$G, 'SW Data'!$A:$A, C$8, 'SW Data'!$E:$E, $C$1, 'SW Data'!$B:$B, $A27), SUMIFS('SW Data'!$J:$J, 'SW Data'!$A:$A, C$8, 'SW Data'!$E:$E, $C$1, 'SW Data'!$B:$B, $A27))),
   IF($C$3="Full Time", SUMIFS('SW Data'!$F:$F, 'SW Data'!$A:$A, C$8, 'SW Data'!$E:$E, $C$1, 'SW Data'!$B:$B, $A27, 'SW Data'!$D:$D, $C$2), IF($C$3="Part Time", SUMIFS('SW Data'!$G:$G, 'SW Data'!$A:$A, C$8, 'SW Data'!$E:$E, $C$1, 'SW Data'!$B:$B, $A27, 'SW Data'!$D:$D, $C$2), SUMIFS('SW Data'!$J:$J, 'SW Data'!$A:$A, C$8, 'SW Data'!$E:$E, $C$1, 'SW Data'!$B:$B, $A27, 'SW Data'!$D:$D, $C$2))))),
 0)</f>
        <v>113</v>
      </c>
      <c r="D27" s="54">
        <f>IF(AND($C$1&lt;&gt;"", $C$2&lt;&gt;"", $C$3&lt;&gt;""),
 IF($C$1="All Fieldwork Services Teams",
  IF($C$2="All Social Workers",
   IF($C$3="Full Time", SUMIFS('SW Data'!$F:$F, 'SW Data'!$A:$A, D$8, 'SW Data'!$B:$B, $A27), IF($C$3="Part Time", SUMIFS('SW Data'!$G:$G, 'SW Data'!$A:$A, D$8, 'SW Data'!$B:$B, $A27),SUMIFS('SW Data'!$J:$J, 'SW Data'!$A:$A, D$8, 'SW Data'!$B:$B, $A27))),
   IF($C$3="Full Time", SUMIFS('SW Data'!$F:$F, 'SW Data'!$A:$A, D$8, 'SW Data'!$B:$B, $A27, 'SW Data'!$D:$D, $C$2), IF($C$3="Part Time", SUMIFS('SW Data'!$G:$G, 'SW Data'!$A:$A, D$8, 'SW Data'!$B:$B, $A27, 'SW Data'!$D:$D, $C$2), SUMIFS('SW Data'!$J:$J, 'SW Data'!$A:$A, D$8, 'SW Data'!$B:$B, $A27, 'SW Data'!$D:$D, $C$2)))),
  IF($C$2="All Social Workers",
   IF($C$3="Full Time", SUMIFS('SW Data'!$F:$F, 'SW Data'!$A:$A, D$8, 'SW Data'!$E:$E, $C$1, 'SW Data'!$B:$B, $A27), IF($C$3="Part Time", SUMIFS('SW Data'!$G:$G, 'SW Data'!$A:$A, D$8, 'SW Data'!$E:$E, $C$1, 'SW Data'!$B:$B, $A27), SUMIFS('SW Data'!$J:$J, 'SW Data'!$A:$A, D$8, 'SW Data'!$E:$E, $C$1, 'SW Data'!$B:$B, $A27))),
   IF($C$3="Full Time", SUMIFS('SW Data'!$F:$F, 'SW Data'!$A:$A, D$8, 'SW Data'!$E:$E, $C$1, 'SW Data'!$B:$B, $A27, 'SW Data'!$D:$D, $C$2), IF($C$3="Part Time", SUMIFS('SW Data'!$G:$G, 'SW Data'!$A:$A, D$8, 'SW Data'!$E:$E, $C$1, 'SW Data'!$B:$B, $A27, 'SW Data'!$D:$D, $C$2), SUMIFS('SW Data'!$J:$J, 'SW Data'!$A:$A, D$8, 'SW Data'!$E:$E, $C$1, 'SW Data'!$B:$B, $A27, 'SW Data'!$D:$D, $C$2))))),
 0)</f>
        <v>116</v>
      </c>
      <c r="E27" s="54">
        <f>IF(AND($C$1&lt;&gt;"", $C$2&lt;&gt;"", $C$3&lt;&gt;""),
 IF($C$1="All Fieldwork Services Teams",
  IF($C$2="All Social Workers",
   IF($C$3="Full Time", SUMIFS('SW Data'!$F:$F, 'SW Data'!$A:$A, E$8, 'SW Data'!$B:$B, $A27), IF($C$3="Part Time", SUMIFS('SW Data'!$G:$G, 'SW Data'!$A:$A, E$8, 'SW Data'!$B:$B, $A27),SUMIFS('SW Data'!$J:$J, 'SW Data'!$A:$A, E$8, 'SW Data'!$B:$B, $A27))),
   IF($C$3="Full Time", SUMIFS('SW Data'!$F:$F, 'SW Data'!$A:$A, E$8, 'SW Data'!$B:$B, $A27, 'SW Data'!$D:$D, $C$2), IF($C$3="Part Time", SUMIFS('SW Data'!$G:$G, 'SW Data'!$A:$A, E$8, 'SW Data'!$B:$B, $A27, 'SW Data'!$D:$D, $C$2), SUMIFS('SW Data'!$J:$J, 'SW Data'!$A:$A, E$8, 'SW Data'!$B:$B, $A27, 'SW Data'!$D:$D, $C$2)))),
  IF($C$2="All Social Workers",
   IF($C$3="Full Time", SUMIFS('SW Data'!$F:$F, 'SW Data'!$A:$A, E$8, 'SW Data'!$E:$E, $C$1, 'SW Data'!$B:$B, $A27), IF($C$3="Part Time", SUMIFS('SW Data'!$G:$G, 'SW Data'!$A:$A, E$8, 'SW Data'!$E:$E, $C$1, 'SW Data'!$B:$B, $A27), SUMIFS('SW Data'!$J:$J, 'SW Data'!$A:$A, E$8, 'SW Data'!$E:$E, $C$1, 'SW Data'!$B:$B, $A27))),
   IF($C$3="Full Time", SUMIFS('SW Data'!$F:$F, 'SW Data'!$A:$A, E$8, 'SW Data'!$E:$E, $C$1, 'SW Data'!$B:$B, $A27, 'SW Data'!$D:$D, $C$2), IF($C$3="Part Time", SUMIFS('SW Data'!$G:$G, 'SW Data'!$A:$A, E$8, 'SW Data'!$E:$E, $C$1, 'SW Data'!$B:$B, $A27, 'SW Data'!$D:$D, $C$2), SUMIFS('SW Data'!$J:$J, 'SW Data'!$A:$A, E$8, 'SW Data'!$E:$E, $C$1, 'SW Data'!$B:$B, $A27, 'SW Data'!$D:$D, $C$2))))),
 0)</f>
        <v>124</v>
      </c>
      <c r="F27" s="54">
        <f>IF(AND($C$1&lt;&gt;"", $C$2&lt;&gt;"", $C$3&lt;&gt;""),
 IF($C$1="All Fieldwork Services Teams",
  IF($C$2="All Social Workers",
   IF($C$3="Full Time", SUMIFS('SW Data'!$F:$F, 'SW Data'!$A:$A, F$8, 'SW Data'!$B:$B, $A27), IF($C$3="Part Time", SUMIFS('SW Data'!$G:$G, 'SW Data'!$A:$A, F$8, 'SW Data'!$B:$B, $A27),SUMIFS('SW Data'!$J:$J, 'SW Data'!$A:$A, F$8, 'SW Data'!$B:$B, $A27))),
   IF($C$3="Full Time", SUMIFS('SW Data'!$F:$F, 'SW Data'!$A:$A, F$8, 'SW Data'!$B:$B, $A27, 'SW Data'!$D:$D, $C$2), IF($C$3="Part Time", SUMIFS('SW Data'!$G:$G, 'SW Data'!$A:$A, F$8, 'SW Data'!$B:$B, $A27, 'SW Data'!$D:$D, $C$2), SUMIFS('SW Data'!$J:$J, 'SW Data'!$A:$A, F$8, 'SW Data'!$B:$B, $A27, 'SW Data'!$D:$D, $C$2)))),
  IF($C$2="All Social Workers",
   IF($C$3="Full Time", SUMIFS('SW Data'!$F:$F, 'SW Data'!$A:$A, F$8, 'SW Data'!$E:$E, $C$1, 'SW Data'!$B:$B, $A27), IF($C$3="Part Time", SUMIFS('SW Data'!$G:$G, 'SW Data'!$A:$A, F$8, 'SW Data'!$E:$E, $C$1, 'SW Data'!$B:$B, $A27), SUMIFS('SW Data'!$J:$J, 'SW Data'!$A:$A, F$8, 'SW Data'!$E:$E, $C$1, 'SW Data'!$B:$B, $A27))),
   IF($C$3="Full Time", SUMIFS('SW Data'!$F:$F, 'SW Data'!$A:$A, F$8, 'SW Data'!$E:$E, $C$1, 'SW Data'!$B:$B, $A27, 'SW Data'!$D:$D, $C$2), IF($C$3="Part Time", SUMIFS('SW Data'!$G:$G, 'SW Data'!$A:$A, F$8, 'SW Data'!$E:$E, $C$1, 'SW Data'!$B:$B, $A27, 'SW Data'!$D:$D, $C$2), SUMIFS('SW Data'!$J:$J, 'SW Data'!$A:$A, F$8, 'SW Data'!$E:$E, $C$1, 'SW Data'!$B:$B, $A27, 'SW Data'!$D:$D, $C$2))))),
 0)</f>
        <v>131</v>
      </c>
      <c r="G27" s="54">
        <f>IF(AND($C$1&lt;&gt;"", $C$2&lt;&gt;"", $C$3&lt;&gt;""),
 IF($C$1="All Fieldwork Services Teams",
  IF($C$2="All Social Workers",
   IF($C$3="Full Time", SUMIFS('SW Data'!$F:$F, 'SW Data'!$A:$A, G$8, 'SW Data'!$B:$B, $A27), IF($C$3="Part Time", SUMIFS('SW Data'!$G:$G, 'SW Data'!$A:$A, G$8, 'SW Data'!$B:$B, $A27),SUMIFS('SW Data'!$J:$J, 'SW Data'!$A:$A, G$8, 'SW Data'!$B:$B, $A27))),
   IF($C$3="Full Time", SUMIFS('SW Data'!$F:$F, 'SW Data'!$A:$A, G$8, 'SW Data'!$B:$B, $A27, 'SW Data'!$D:$D, $C$2), IF($C$3="Part Time", SUMIFS('SW Data'!$G:$G, 'SW Data'!$A:$A, G$8, 'SW Data'!$B:$B, $A27, 'SW Data'!$D:$D, $C$2), SUMIFS('SW Data'!$J:$J, 'SW Data'!$A:$A, G$8, 'SW Data'!$B:$B, $A27, 'SW Data'!$D:$D, $C$2)))),
  IF($C$2="All Social Workers",
   IF($C$3="Full Time", SUMIFS('SW Data'!$F:$F, 'SW Data'!$A:$A, G$8, 'SW Data'!$E:$E, $C$1, 'SW Data'!$B:$B, $A27), IF($C$3="Part Time", SUMIFS('SW Data'!$G:$G, 'SW Data'!$A:$A, G$8, 'SW Data'!$E:$E, $C$1, 'SW Data'!$B:$B, $A27), SUMIFS('SW Data'!$J:$J, 'SW Data'!$A:$A, G$8, 'SW Data'!$E:$E, $C$1, 'SW Data'!$B:$B, $A27))),
   IF($C$3="Full Time", SUMIFS('SW Data'!$F:$F, 'SW Data'!$A:$A, G$8, 'SW Data'!$E:$E, $C$1, 'SW Data'!$B:$B, $A27, 'SW Data'!$D:$D, $C$2), IF($C$3="Part Time", SUMIFS('SW Data'!$G:$G, 'SW Data'!$A:$A, G$8, 'SW Data'!$E:$E, $C$1, 'SW Data'!$B:$B, $A27, 'SW Data'!$D:$D, $C$2), SUMIFS('SW Data'!$J:$J, 'SW Data'!$A:$A, G$8, 'SW Data'!$E:$E, $C$1, 'SW Data'!$B:$B, $A27, 'SW Data'!$D:$D, $C$2))))),
 0)</f>
        <v>126</v>
      </c>
      <c r="H27" s="54">
        <f>IF(AND($C$1&lt;&gt;"", $C$2&lt;&gt;"", $C$3&lt;&gt;""),
 IF($C$1="All Fieldwork Services Teams",
  IF($C$2="All Social Workers",
   IF($C$3="Full Time", SUMIFS('SW Data'!$F:$F, 'SW Data'!$A:$A, H$8, 'SW Data'!$B:$B, $A27), IF($C$3="Part Time", SUMIFS('SW Data'!$G:$G, 'SW Data'!$A:$A, H$8, 'SW Data'!$B:$B, $A27),SUMIFS('SW Data'!$J:$J, 'SW Data'!$A:$A, H$8, 'SW Data'!$B:$B, $A27))),
   IF($C$3="Full Time", SUMIFS('SW Data'!$F:$F, 'SW Data'!$A:$A, H$8, 'SW Data'!$B:$B, $A27, 'SW Data'!$D:$D, $C$2), IF($C$3="Part Time", SUMIFS('SW Data'!$G:$G, 'SW Data'!$A:$A, H$8, 'SW Data'!$B:$B, $A27, 'SW Data'!$D:$D, $C$2), SUMIFS('SW Data'!$J:$J, 'SW Data'!$A:$A, H$8, 'SW Data'!$B:$B, $A27, 'SW Data'!$D:$D, $C$2)))),
  IF($C$2="All Social Workers",
   IF($C$3="Full Time", SUMIFS('SW Data'!$F:$F, 'SW Data'!$A:$A, H$8, 'SW Data'!$E:$E, $C$1, 'SW Data'!$B:$B, $A27), IF($C$3="Part Time", SUMIFS('SW Data'!$G:$G, 'SW Data'!$A:$A, H$8, 'SW Data'!$E:$E, $C$1, 'SW Data'!$B:$B, $A27), SUMIFS('SW Data'!$J:$J, 'SW Data'!$A:$A, H$8, 'SW Data'!$E:$E, $C$1, 'SW Data'!$B:$B, $A27))),
   IF($C$3="Full Time", SUMIFS('SW Data'!$F:$F, 'SW Data'!$A:$A, H$8, 'SW Data'!$E:$E, $C$1, 'SW Data'!$B:$B, $A27, 'SW Data'!$D:$D, $C$2), IF($C$3="Part Time", SUMIFS('SW Data'!$G:$G, 'SW Data'!$A:$A, H$8, 'SW Data'!$E:$E, $C$1, 'SW Data'!$B:$B, $A27, 'SW Data'!$D:$D, $C$2), SUMIFS('SW Data'!$J:$J, 'SW Data'!$A:$A, H$8, 'SW Data'!$E:$E, $C$1, 'SW Data'!$B:$B, $A27, 'SW Data'!$D:$D, $C$2))))),
 0)</f>
        <v>124</v>
      </c>
      <c r="I27" s="54">
        <f>IF(AND($C$1&lt;&gt;"", $C$2&lt;&gt;"", $C$3&lt;&gt;""),
 IF($C$1="All Fieldwork Services Teams",
  IF($C$2="All Social Workers",
   IF($C$3="Full Time", SUMIFS('SW Data'!$F:$F, 'SW Data'!$A:$A, I$8, 'SW Data'!$B:$B, $A27), IF($C$3="Part Time", SUMIFS('SW Data'!$G:$G, 'SW Data'!$A:$A, I$8, 'SW Data'!$B:$B, $A27),SUMIFS('SW Data'!$J:$J, 'SW Data'!$A:$A, I$8, 'SW Data'!$B:$B, $A27))),
   IF($C$3="Full Time", SUMIFS('SW Data'!$F:$F, 'SW Data'!$A:$A, I$8, 'SW Data'!$B:$B, $A27, 'SW Data'!$D:$D, $C$2), IF($C$3="Part Time", SUMIFS('SW Data'!$G:$G, 'SW Data'!$A:$A, I$8, 'SW Data'!$B:$B, $A27, 'SW Data'!$D:$D, $C$2), SUMIFS('SW Data'!$J:$J, 'SW Data'!$A:$A, I$8, 'SW Data'!$B:$B, $A27, 'SW Data'!$D:$D, $C$2)))),
  IF($C$2="All Social Workers",
   IF($C$3="Full Time", SUMIFS('SW Data'!$F:$F, 'SW Data'!$A:$A, I$8, 'SW Data'!$E:$E, $C$1, 'SW Data'!$B:$B, $A27), IF($C$3="Part Time", SUMIFS('SW Data'!$G:$G, 'SW Data'!$A:$A, I$8, 'SW Data'!$E:$E, $C$1, 'SW Data'!$B:$B, $A27), SUMIFS('SW Data'!$J:$J, 'SW Data'!$A:$A, I$8, 'SW Data'!$E:$E, $C$1, 'SW Data'!$B:$B, $A27))),
   IF($C$3="Full Time", SUMIFS('SW Data'!$F:$F, 'SW Data'!$A:$A, I$8, 'SW Data'!$E:$E, $C$1, 'SW Data'!$B:$B, $A27, 'SW Data'!$D:$D, $C$2), IF($C$3="Part Time", SUMIFS('SW Data'!$G:$G, 'SW Data'!$A:$A, I$8, 'SW Data'!$E:$E, $C$1, 'SW Data'!$B:$B, $A27, 'SW Data'!$D:$D, $C$2), SUMIFS('SW Data'!$J:$J, 'SW Data'!$A:$A, I$8, 'SW Data'!$E:$E, $C$1, 'SW Data'!$B:$B, $A27, 'SW Data'!$D:$D, $C$2))))),
 0)</f>
        <v>127</v>
      </c>
      <c r="J27" s="54">
        <f>IF(AND($C$1&lt;&gt;"", $C$2&lt;&gt;"", $C$3&lt;&gt;""),
 IF($C$1="All Fieldwork Services Teams",
  IF($C$2="All Social Workers",
   IF($C$3="Full Time", SUMIFS('SW Data'!$F:$F, 'SW Data'!$A:$A, J$8, 'SW Data'!$B:$B, $A27), IF($C$3="Part Time", SUMIFS('SW Data'!$G:$G, 'SW Data'!$A:$A, J$8, 'SW Data'!$B:$B, $A27),SUMIFS('SW Data'!$J:$J, 'SW Data'!$A:$A, J$8, 'SW Data'!$B:$B, $A27))),
   IF($C$3="Full Time", SUMIFS('SW Data'!$F:$F, 'SW Data'!$A:$A, J$8, 'SW Data'!$B:$B, $A27, 'SW Data'!$D:$D, $C$2), IF($C$3="Part Time", SUMIFS('SW Data'!$G:$G, 'SW Data'!$A:$A, J$8, 'SW Data'!$B:$B, $A27, 'SW Data'!$D:$D, $C$2), SUMIFS('SW Data'!$J:$J, 'SW Data'!$A:$A, J$8, 'SW Data'!$B:$B, $A27, 'SW Data'!$D:$D, $C$2)))),
  IF($C$2="All Social Workers",
   IF($C$3="Full Time", SUMIFS('SW Data'!$F:$F, 'SW Data'!$A:$A, J$8, 'SW Data'!$E:$E, $C$1, 'SW Data'!$B:$B, $A27), IF($C$3="Part Time", SUMIFS('SW Data'!$G:$G, 'SW Data'!$A:$A, J$8, 'SW Data'!$E:$E, $C$1, 'SW Data'!$B:$B, $A27), SUMIFS('SW Data'!$J:$J, 'SW Data'!$A:$A, J$8, 'SW Data'!$E:$E, $C$1, 'SW Data'!$B:$B, $A27))),
   IF($C$3="Full Time", SUMIFS('SW Data'!$F:$F, 'SW Data'!$A:$A, J$8, 'SW Data'!$E:$E, $C$1, 'SW Data'!$B:$B, $A27, 'SW Data'!$D:$D, $C$2), IF($C$3="Part Time", SUMIFS('SW Data'!$G:$G, 'SW Data'!$A:$A, J$8, 'SW Data'!$E:$E, $C$1, 'SW Data'!$B:$B, $A27, 'SW Data'!$D:$D, $C$2), SUMIFS('SW Data'!$J:$J, 'SW Data'!$A:$A, J$8, 'SW Data'!$E:$E, $C$1, 'SW Data'!$B:$B, $A27, 'SW Data'!$D:$D, $C$2))))),
 0)</f>
        <v>129</v>
      </c>
      <c r="K27" s="54">
        <f>IF(AND($C$1&lt;&gt;"", $C$2&lt;&gt;"", $C$3&lt;&gt;""),
 IF($C$1="All Fieldwork Services Teams",
  IF($C$2="All Social Workers",
   IF($C$3="Full Time", SUMIFS('SW Data'!$F:$F, 'SW Data'!$A:$A, K$8, 'SW Data'!$B:$B, $A27), IF($C$3="Part Time", SUMIFS('SW Data'!$G:$G, 'SW Data'!$A:$A, K$8, 'SW Data'!$B:$B, $A27),SUMIFS('SW Data'!$J:$J, 'SW Data'!$A:$A, K$8, 'SW Data'!$B:$B, $A27))),
   IF($C$3="Full Time", SUMIFS('SW Data'!$F:$F, 'SW Data'!$A:$A, K$8, 'SW Data'!$B:$B, $A27, 'SW Data'!$D:$D, $C$2), IF($C$3="Part Time", SUMIFS('SW Data'!$G:$G, 'SW Data'!$A:$A, K$8, 'SW Data'!$B:$B, $A27, 'SW Data'!$D:$D, $C$2), SUMIFS('SW Data'!$J:$J, 'SW Data'!$A:$A, K$8, 'SW Data'!$B:$B, $A27, 'SW Data'!$D:$D, $C$2)))),
  IF($C$2="All Social Workers",
   IF($C$3="Full Time", SUMIFS('SW Data'!$F:$F, 'SW Data'!$A:$A, K$8, 'SW Data'!$E:$E, $C$1, 'SW Data'!$B:$B, $A27), IF($C$3="Part Time", SUMIFS('SW Data'!$G:$G, 'SW Data'!$A:$A, K$8, 'SW Data'!$E:$E, $C$1, 'SW Data'!$B:$B, $A27), SUMIFS('SW Data'!$J:$J, 'SW Data'!$A:$A, K$8, 'SW Data'!$E:$E, $C$1, 'SW Data'!$B:$B, $A27))),
   IF($C$3="Full Time", SUMIFS('SW Data'!$F:$F, 'SW Data'!$A:$A, K$8, 'SW Data'!$E:$E, $C$1, 'SW Data'!$B:$B, $A27, 'SW Data'!$D:$D, $C$2), IF($C$3="Part Time", SUMIFS('SW Data'!$G:$G, 'SW Data'!$A:$A, K$8, 'SW Data'!$E:$E, $C$1, 'SW Data'!$B:$B, $A27, 'SW Data'!$D:$D, $C$2), SUMIFS('SW Data'!$J:$J, 'SW Data'!$A:$A, K$8, 'SW Data'!$E:$E, $C$1, 'SW Data'!$B:$B, $A27, 'SW Data'!$D:$D, $C$2))))),
 0)</f>
        <v>137</v>
      </c>
      <c r="L27" s="55"/>
    </row>
    <row r="28" spans="1:12" x14ac:dyDescent="0.25">
      <c r="A28" s="53" t="s">
        <v>49</v>
      </c>
      <c r="B28" s="54">
        <f>IF(AND($C$1&lt;&gt;"", $C$2&lt;&gt;"", $C$3&lt;&gt;""),
 IF($C$1="All Fieldwork Services Teams",
  IF($C$2="All Social Workers",
   IF($C$3="Full Time", SUMIFS('SW Data'!$F:$F, 'SW Data'!$A:$A, B$8, 'SW Data'!$B:$B, $A28), IF($C$3="Part Time", SUMIFS('SW Data'!$G:$G, 'SW Data'!$A:$A, B$8, 'SW Data'!$B:$B, $A28),SUMIFS('SW Data'!$J:$J, 'SW Data'!$A:$A, B$8, 'SW Data'!$B:$B, $A28))),
   IF($C$3="Full Time", SUMIFS('SW Data'!$F:$F, 'SW Data'!$A:$A, B$8, 'SW Data'!$B:$B, $A28, 'SW Data'!$D:$D, $C$2), IF($C$3="Part Time", SUMIFS('SW Data'!$G:$G, 'SW Data'!$A:$A, B$8, 'SW Data'!$B:$B, $A28, 'SW Data'!$D:$D, $C$2), SUMIFS('SW Data'!$J:$J, 'SW Data'!$A:$A, B$8, 'SW Data'!$B:$B, $A28, 'SW Data'!$D:$D, $C$2)))),
  IF($C$2="All Social Workers",
   IF($C$3="Full Time", SUMIFS('SW Data'!$F:$F, 'SW Data'!$A:$A, B$8, 'SW Data'!$E:$E, $C$1, 'SW Data'!$B:$B, $A28), IF($C$3="Part Time", SUMIFS('SW Data'!$G:$G, 'SW Data'!$A:$A, B$8, 'SW Data'!$E:$E, $C$1, 'SW Data'!$B:$B, $A28), SUMIFS('SW Data'!$J:$J, 'SW Data'!$A:$A, B$8, 'SW Data'!$E:$E, $C$1, 'SW Data'!$B:$B, $A28))),
   IF($C$3="Full Time", SUMIFS('SW Data'!$F:$F, 'SW Data'!$A:$A, B$8, 'SW Data'!$E:$E, $C$1, 'SW Data'!$B:$B, $A28, 'SW Data'!$D:$D, $C$2), IF($C$3="Part Time", SUMIFS('SW Data'!$G:$G, 'SW Data'!$A:$A, B$8, 'SW Data'!$E:$E, $C$1, 'SW Data'!$B:$B, $A28, 'SW Data'!$D:$D, $C$2), SUMIFS('SW Data'!$J:$J, 'SW Data'!$A:$A, B$8, 'SW Data'!$E:$E, $C$1, 'SW Data'!$B:$B, $A28, 'SW Data'!$D:$D, $C$2))))),
 0)</f>
        <v>20</v>
      </c>
      <c r="C28" s="54">
        <f>IF(AND($C$1&lt;&gt;"", $C$2&lt;&gt;"", $C$3&lt;&gt;""),
 IF($C$1="All Fieldwork Services Teams",
  IF($C$2="All Social Workers",
   IF($C$3="Full Time", SUMIFS('SW Data'!$F:$F, 'SW Data'!$A:$A, C$8, 'SW Data'!$B:$B, $A28), IF($C$3="Part Time", SUMIFS('SW Data'!$G:$G, 'SW Data'!$A:$A, C$8, 'SW Data'!$B:$B, $A28),SUMIFS('SW Data'!$J:$J, 'SW Data'!$A:$A, C$8, 'SW Data'!$B:$B, $A28))),
   IF($C$3="Full Time", SUMIFS('SW Data'!$F:$F, 'SW Data'!$A:$A, C$8, 'SW Data'!$B:$B, $A28, 'SW Data'!$D:$D, $C$2), IF($C$3="Part Time", SUMIFS('SW Data'!$G:$G, 'SW Data'!$A:$A, C$8, 'SW Data'!$B:$B, $A28, 'SW Data'!$D:$D, $C$2), SUMIFS('SW Data'!$J:$J, 'SW Data'!$A:$A, C$8, 'SW Data'!$B:$B, $A28, 'SW Data'!$D:$D, $C$2)))),
  IF($C$2="All Social Workers",
   IF($C$3="Full Time", SUMIFS('SW Data'!$F:$F, 'SW Data'!$A:$A, C$8, 'SW Data'!$E:$E, $C$1, 'SW Data'!$B:$B, $A28), IF($C$3="Part Time", SUMIFS('SW Data'!$G:$G, 'SW Data'!$A:$A, C$8, 'SW Data'!$E:$E, $C$1, 'SW Data'!$B:$B, $A28), SUMIFS('SW Data'!$J:$J, 'SW Data'!$A:$A, C$8, 'SW Data'!$E:$E, $C$1, 'SW Data'!$B:$B, $A28))),
   IF($C$3="Full Time", SUMIFS('SW Data'!$F:$F, 'SW Data'!$A:$A, C$8, 'SW Data'!$E:$E, $C$1, 'SW Data'!$B:$B, $A28, 'SW Data'!$D:$D, $C$2), IF($C$3="Part Time", SUMIFS('SW Data'!$G:$G, 'SW Data'!$A:$A, C$8, 'SW Data'!$E:$E, $C$1, 'SW Data'!$B:$B, $A28, 'SW Data'!$D:$D, $C$2), SUMIFS('SW Data'!$J:$J, 'SW Data'!$A:$A, C$8, 'SW Data'!$E:$E, $C$1, 'SW Data'!$B:$B, $A28, 'SW Data'!$D:$D, $C$2))))),
 0)</f>
        <v>21</v>
      </c>
      <c r="D28" s="54">
        <f>IF(AND($C$1&lt;&gt;"", $C$2&lt;&gt;"", $C$3&lt;&gt;""),
 IF($C$1="All Fieldwork Services Teams",
  IF($C$2="All Social Workers",
   IF($C$3="Full Time", SUMIFS('SW Data'!$F:$F, 'SW Data'!$A:$A, D$8, 'SW Data'!$B:$B, $A28), IF($C$3="Part Time", SUMIFS('SW Data'!$G:$G, 'SW Data'!$A:$A, D$8, 'SW Data'!$B:$B, $A28),SUMIFS('SW Data'!$J:$J, 'SW Data'!$A:$A, D$8, 'SW Data'!$B:$B, $A28))),
   IF($C$3="Full Time", SUMIFS('SW Data'!$F:$F, 'SW Data'!$A:$A, D$8, 'SW Data'!$B:$B, $A28, 'SW Data'!$D:$D, $C$2), IF($C$3="Part Time", SUMIFS('SW Data'!$G:$G, 'SW Data'!$A:$A, D$8, 'SW Data'!$B:$B, $A28, 'SW Data'!$D:$D, $C$2), SUMIFS('SW Data'!$J:$J, 'SW Data'!$A:$A, D$8, 'SW Data'!$B:$B, $A28, 'SW Data'!$D:$D, $C$2)))),
  IF($C$2="All Social Workers",
   IF($C$3="Full Time", SUMIFS('SW Data'!$F:$F, 'SW Data'!$A:$A, D$8, 'SW Data'!$E:$E, $C$1, 'SW Data'!$B:$B, $A28), IF($C$3="Part Time", SUMIFS('SW Data'!$G:$G, 'SW Data'!$A:$A, D$8, 'SW Data'!$E:$E, $C$1, 'SW Data'!$B:$B, $A28), SUMIFS('SW Data'!$J:$J, 'SW Data'!$A:$A, D$8, 'SW Data'!$E:$E, $C$1, 'SW Data'!$B:$B, $A28))),
   IF($C$3="Full Time", SUMIFS('SW Data'!$F:$F, 'SW Data'!$A:$A, D$8, 'SW Data'!$E:$E, $C$1, 'SW Data'!$B:$B, $A28, 'SW Data'!$D:$D, $C$2), IF($C$3="Part Time", SUMIFS('SW Data'!$G:$G, 'SW Data'!$A:$A, D$8, 'SW Data'!$E:$E, $C$1, 'SW Data'!$B:$B, $A28, 'SW Data'!$D:$D, $C$2), SUMIFS('SW Data'!$J:$J, 'SW Data'!$A:$A, D$8, 'SW Data'!$E:$E, $C$1, 'SW Data'!$B:$B, $A28, 'SW Data'!$D:$D, $C$2))))),
 0)</f>
        <v>20</v>
      </c>
      <c r="E28" s="54">
        <f>IF(AND($C$1&lt;&gt;"", $C$2&lt;&gt;"", $C$3&lt;&gt;""),
 IF($C$1="All Fieldwork Services Teams",
  IF($C$2="All Social Workers",
   IF($C$3="Full Time", SUMIFS('SW Data'!$F:$F, 'SW Data'!$A:$A, E$8, 'SW Data'!$B:$B, $A28), IF($C$3="Part Time", SUMIFS('SW Data'!$G:$G, 'SW Data'!$A:$A, E$8, 'SW Data'!$B:$B, $A28),SUMIFS('SW Data'!$J:$J, 'SW Data'!$A:$A, E$8, 'SW Data'!$B:$B, $A28))),
   IF($C$3="Full Time", SUMIFS('SW Data'!$F:$F, 'SW Data'!$A:$A, E$8, 'SW Data'!$B:$B, $A28, 'SW Data'!$D:$D, $C$2), IF($C$3="Part Time", SUMIFS('SW Data'!$G:$G, 'SW Data'!$A:$A, E$8, 'SW Data'!$B:$B, $A28, 'SW Data'!$D:$D, $C$2), SUMIFS('SW Data'!$J:$J, 'SW Data'!$A:$A, E$8, 'SW Data'!$B:$B, $A28, 'SW Data'!$D:$D, $C$2)))),
  IF($C$2="All Social Workers",
   IF($C$3="Full Time", SUMIFS('SW Data'!$F:$F, 'SW Data'!$A:$A, E$8, 'SW Data'!$E:$E, $C$1, 'SW Data'!$B:$B, $A28), IF($C$3="Part Time", SUMIFS('SW Data'!$G:$G, 'SW Data'!$A:$A, E$8, 'SW Data'!$E:$E, $C$1, 'SW Data'!$B:$B, $A28), SUMIFS('SW Data'!$J:$J, 'SW Data'!$A:$A, E$8, 'SW Data'!$E:$E, $C$1, 'SW Data'!$B:$B, $A28))),
   IF($C$3="Full Time", SUMIFS('SW Data'!$F:$F, 'SW Data'!$A:$A, E$8, 'SW Data'!$E:$E, $C$1, 'SW Data'!$B:$B, $A28, 'SW Data'!$D:$D, $C$2), IF($C$3="Part Time", SUMIFS('SW Data'!$G:$G, 'SW Data'!$A:$A, E$8, 'SW Data'!$E:$E, $C$1, 'SW Data'!$B:$B, $A28, 'SW Data'!$D:$D, $C$2), SUMIFS('SW Data'!$J:$J, 'SW Data'!$A:$A, E$8, 'SW Data'!$E:$E, $C$1, 'SW Data'!$B:$B, $A28, 'SW Data'!$D:$D, $C$2))))),
 0)</f>
        <v>21</v>
      </c>
      <c r="F28" s="54">
        <f>IF(AND($C$1&lt;&gt;"", $C$2&lt;&gt;"", $C$3&lt;&gt;""),
 IF($C$1="All Fieldwork Services Teams",
  IF($C$2="All Social Workers",
   IF($C$3="Full Time", SUMIFS('SW Data'!$F:$F, 'SW Data'!$A:$A, F$8, 'SW Data'!$B:$B, $A28), IF($C$3="Part Time", SUMIFS('SW Data'!$G:$G, 'SW Data'!$A:$A, F$8, 'SW Data'!$B:$B, $A28),SUMIFS('SW Data'!$J:$J, 'SW Data'!$A:$A, F$8, 'SW Data'!$B:$B, $A28))),
   IF($C$3="Full Time", SUMIFS('SW Data'!$F:$F, 'SW Data'!$A:$A, F$8, 'SW Data'!$B:$B, $A28, 'SW Data'!$D:$D, $C$2), IF($C$3="Part Time", SUMIFS('SW Data'!$G:$G, 'SW Data'!$A:$A, F$8, 'SW Data'!$B:$B, $A28, 'SW Data'!$D:$D, $C$2), SUMIFS('SW Data'!$J:$J, 'SW Data'!$A:$A, F$8, 'SW Data'!$B:$B, $A28, 'SW Data'!$D:$D, $C$2)))),
  IF($C$2="All Social Workers",
   IF($C$3="Full Time", SUMIFS('SW Data'!$F:$F, 'SW Data'!$A:$A, F$8, 'SW Data'!$E:$E, $C$1, 'SW Data'!$B:$B, $A28), IF($C$3="Part Time", SUMIFS('SW Data'!$G:$G, 'SW Data'!$A:$A, F$8, 'SW Data'!$E:$E, $C$1, 'SW Data'!$B:$B, $A28), SUMIFS('SW Data'!$J:$J, 'SW Data'!$A:$A, F$8, 'SW Data'!$E:$E, $C$1, 'SW Data'!$B:$B, $A28))),
   IF($C$3="Full Time", SUMIFS('SW Data'!$F:$F, 'SW Data'!$A:$A, F$8, 'SW Data'!$E:$E, $C$1, 'SW Data'!$B:$B, $A28, 'SW Data'!$D:$D, $C$2), IF($C$3="Part Time", SUMIFS('SW Data'!$G:$G, 'SW Data'!$A:$A, F$8, 'SW Data'!$E:$E, $C$1, 'SW Data'!$B:$B, $A28, 'SW Data'!$D:$D, $C$2), SUMIFS('SW Data'!$J:$J, 'SW Data'!$A:$A, F$8, 'SW Data'!$E:$E, $C$1, 'SW Data'!$B:$B, $A28, 'SW Data'!$D:$D, $C$2))))),
 0)</f>
        <v>20</v>
      </c>
      <c r="G28" s="54">
        <f>IF(AND($C$1&lt;&gt;"", $C$2&lt;&gt;"", $C$3&lt;&gt;""),
 IF($C$1="All Fieldwork Services Teams",
  IF($C$2="All Social Workers",
   IF($C$3="Full Time", SUMIFS('SW Data'!$F:$F, 'SW Data'!$A:$A, G$8, 'SW Data'!$B:$B, $A28), IF($C$3="Part Time", SUMIFS('SW Data'!$G:$G, 'SW Data'!$A:$A, G$8, 'SW Data'!$B:$B, $A28),SUMIFS('SW Data'!$J:$J, 'SW Data'!$A:$A, G$8, 'SW Data'!$B:$B, $A28))),
   IF($C$3="Full Time", SUMIFS('SW Data'!$F:$F, 'SW Data'!$A:$A, G$8, 'SW Data'!$B:$B, $A28, 'SW Data'!$D:$D, $C$2), IF($C$3="Part Time", SUMIFS('SW Data'!$G:$G, 'SW Data'!$A:$A, G$8, 'SW Data'!$B:$B, $A28, 'SW Data'!$D:$D, $C$2), SUMIFS('SW Data'!$J:$J, 'SW Data'!$A:$A, G$8, 'SW Data'!$B:$B, $A28, 'SW Data'!$D:$D, $C$2)))),
  IF($C$2="All Social Workers",
   IF($C$3="Full Time", SUMIFS('SW Data'!$F:$F, 'SW Data'!$A:$A, G$8, 'SW Data'!$E:$E, $C$1, 'SW Data'!$B:$B, $A28), IF($C$3="Part Time", SUMIFS('SW Data'!$G:$G, 'SW Data'!$A:$A, G$8, 'SW Data'!$E:$E, $C$1, 'SW Data'!$B:$B, $A28), SUMIFS('SW Data'!$J:$J, 'SW Data'!$A:$A, G$8, 'SW Data'!$E:$E, $C$1, 'SW Data'!$B:$B, $A28))),
   IF($C$3="Full Time", SUMIFS('SW Data'!$F:$F, 'SW Data'!$A:$A, G$8, 'SW Data'!$E:$E, $C$1, 'SW Data'!$B:$B, $A28, 'SW Data'!$D:$D, $C$2), IF($C$3="Part Time", SUMIFS('SW Data'!$G:$G, 'SW Data'!$A:$A, G$8, 'SW Data'!$E:$E, $C$1, 'SW Data'!$B:$B, $A28, 'SW Data'!$D:$D, $C$2), SUMIFS('SW Data'!$J:$J, 'SW Data'!$A:$A, G$8, 'SW Data'!$E:$E, $C$1, 'SW Data'!$B:$B, $A28, 'SW Data'!$D:$D, $C$2))))),
 0)</f>
        <v>19</v>
      </c>
      <c r="H28" s="54">
        <f>IF(AND($C$1&lt;&gt;"", $C$2&lt;&gt;"", $C$3&lt;&gt;""),
 IF($C$1="All Fieldwork Services Teams",
  IF($C$2="All Social Workers",
   IF($C$3="Full Time", SUMIFS('SW Data'!$F:$F, 'SW Data'!$A:$A, H$8, 'SW Data'!$B:$B, $A28), IF($C$3="Part Time", SUMIFS('SW Data'!$G:$G, 'SW Data'!$A:$A, H$8, 'SW Data'!$B:$B, $A28),SUMIFS('SW Data'!$J:$J, 'SW Data'!$A:$A, H$8, 'SW Data'!$B:$B, $A28))),
   IF($C$3="Full Time", SUMIFS('SW Data'!$F:$F, 'SW Data'!$A:$A, H$8, 'SW Data'!$B:$B, $A28, 'SW Data'!$D:$D, $C$2), IF($C$3="Part Time", SUMIFS('SW Data'!$G:$G, 'SW Data'!$A:$A, H$8, 'SW Data'!$B:$B, $A28, 'SW Data'!$D:$D, $C$2), SUMIFS('SW Data'!$J:$J, 'SW Data'!$A:$A, H$8, 'SW Data'!$B:$B, $A28, 'SW Data'!$D:$D, $C$2)))),
  IF($C$2="All Social Workers",
   IF($C$3="Full Time", SUMIFS('SW Data'!$F:$F, 'SW Data'!$A:$A, H$8, 'SW Data'!$E:$E, $C$1, 'SW Data'!$B:$B, $A28), IF($C$3="Part Time", SUMIFS('SW Data'!$G:$G, 'SW Data'!$A:$A, H$8, 'SW Data'!$E:$E, $C$1, 'SW Data'!$B:$B, $A28), SUMIFS('SW Data'!$J:$J, 'SW Data'!$A:$A, H$8, 'SW Data'!$E:$E, $C$1, 'SW Data'!$B:$B, $A28))),
   IF($C$3="Full Time", SUMIFS('SW Data'!$F:$F, 'SW Data'!$A:$A, H$8, 'SW Data'!$E:$E, $C$1, 'SW Data'!$B:$B, $A28, 'SW Data'!$D:$D, $C$2), IF($C$3="Part Time", SUMIFS('SW Data'!$G:$G, 'SW Data'!$A:$A, H$8, 'SW Data'!$E:$E, $C$1, 'SW Data'!$B:$B, $A28, 'SW Data'!$D:$D, $C$2), SUMIFS('SW Data'!$J:$J, 'SW Data'!$A:$A, H$8, 'SW Data'!$E:$E, $C$1, 'SW Data'!$B:$B, $A28, 'SW Data'!$D:$D, $C$2))))),
 0)</f>
        <v>21</v>
      </c>
      <c r="I28" s="54">
        <f>IF(AND($C$1&lt;&gt;"", $C$2&lt;&gt;"", $C$3&lt;&gt;""),
 IF($C$1="All Fieldwork Services Teams",
  IF($C$2="All Social Workers",
   IF($C$3="Full Time", SUMIFS('SW Data'!$F:$F, 'SW Data'!$A:$A, I$8, 'SW Data'!$B:$B, $A28), IF($C$3="Part Time", SUMIFS('SW Data'!$G:$G, 'SW Data'!$A:$A, I$8, 'SW Data'!$B:$B, $A28),SUMIFS('SW Data'!$J:$J, 'SW Data'!$A:$A, I$8, 'SW Data'!$B:$B, $A28))),
   IF($C$3="Full Time", SUMIFS('SW Data'!$F:$F, 'SW Data'!$A:$A, I$8, 'SW Data'!$B:$B, $A28, 'SW Data'!$D:$D, $C$2), IF($C$3="Part Time", SUMIFS('SW Data'!$G:$G, 'SW Data'!$A:$A, I$8, 'SW Data'!$B:$B, $A28, 'SW Data'!$D:$D, $C$2), SUMIFS('SW Data'!$J:$J, 'SW Data'!$A:$A, I$8, 'SW Data'!$B:$B, $A28, 'SW Data'!$D:$D, $C$2)))),
  IF($C$2="All Social Workers",
   IF($C$3="Full Time", SUMIFS('SW Data'!$F:$F, 'SW Data'!$A:$A, I$8, 'SW Data'!$E:$E, $C$1, 'SW Data'!$B:$B, $A28), IF($C$3="Part Time", SUMIFS('SW Data'!$G:$G, 'SW Data'!$A:$A, I$8, 'SW Data'!$E:$E, $C$1, 'SW Data'!$B:$B, $A28), SUMIFS('SW Data'!$J:$J, 'SW Data'!$A:$A, I$8, 'SW Data'!$E:$E, $C$1, 'SW Data'!$B:$B, $A28))),
   IF($C$3="Full Time", SUMIFS('SW Data'!$F:$F, 'SW Data'!$A:$A, I$8, 'SW Data'!$E:$E, $C$1, 'SW Data'!$B:$B, $A28, 'SW Data'!$D:$D, $C$2), IF($C$3="Part Time", SUMIFS('SW Data'!$G:$G, 'SW Data'!$A:$A, I$8, 'SW Data'!$E:$E, $C$1, 'SW Data'!$B:$B, $A28, 'SW Data'!$D:$D, $C$2), SUMIFS('SW Data'!$J:$J, 'SW Data'!$A:$A, I$8, 'SW Data'!$E:$E, $C$1, 'SW Data'!$B:$B, $A28, 'SW Data'!$D:$D, $C$2))))),
 0)</f>
        <v>20</v>
      </c>
      <c r="J28" s="54">
        <f>IF(AND($C$1&lt;&gt;"", $C$2&lt;&gt;"", $C$3&lt;&gt;""),
 IF($C$1="All Fieldwork Services Teams",
  IF($C$2="All Social Workers",
   IF($C$3="Full Time", SUMIFS('SW Data'!$F:$F, 'SW Data'!$A:$A, J$8, 'SW Data'!$B:$B, $A28), IF($C$3="Part Time", SUMIFS('SW Data'!$G:$G, 'SW Data'!$A:$A, J$8, 'SW Data'!$B:$B, $A28),SUMIFS('SW Data'!$J:$J, 'SW Data'!$A:$A, J$8, 'SW Data'!$B:$B, $A28))),
   IF($C$3="Full Time", SUMIFS('SW Data'!$F:$F, 'SW Data'!$A:$A, J$8, 'SW Data'!$B:$B, $A28, 'SW Data'!$D:$D, $C$2), IF($C$3="Part Time", SUMIFS('SW Data'!$G:$G, 'SW Data'!$A:$A, J$8, 'SW Data'!$B:$B, $A28, 'SW Data'!$D:$D, $C$2), SUMIFS('SW Data'!$J:$J, 'SW Data'!$A:$A, J$8, 'SW Data'!$B:$B, $A28, 'SW Data'!$D:$D, $C$2)))),
  IF($C$2="All Social Workers",
   IF($C$3="Full Time", SUMIFS('SW Data'!$F:$F, 'SW Data'!$A:$A, J$8, 'SW Data'!$E:$E, $C$1, 'SW Data'!$B:$B, $A28), IF($C$3="Part Time", SUMIFS('SW Data'!$G:$G, 'SW Data'!$A:$A, J$8, 'SW Data'!$E:$E, $C$1, 'SW Data'!$B:$B, $A28), SUMIFS('SW Data'!$J:$J, 'SW Data'!$A:$A, J$8, 'SW Data'!$E:$E, $C$1, 'SW Data'!$B:$B, $A28))),
   IF($C$3="Full Time", SUMIFS('SW Data'!$F:$F, 'SW Data'!$A:$A, J$8, 'SW Data'!$E:$E, $C$1, 'SW Data'!$B:$B, $A28, 'SW Data'!$D:$D, $C$2), IF($C$3="Part Time", SUMIFS('SW Data'!$G:$G, 'SW Data'!$A:$A, J$8, 'SW Data'!$E:$E, $C$1, 'SW Data'!$B:$B, $A28, 'SW Data'!$D:$D, $C$2), SUMIFS('SW Data'!$J:$J, 'SW Data'!$A:$A, J$8, 'SW Data'!$E:$E, $C$1, 'SW Data'!$B:$B, $A28, 'SW Data'!$D:$D, $C$2))))),
 0)</f>
        <v>16</v>
      </c>
      <c r="K28" s="54">
        <f>IF(AND($C$1&lt;&gt;"", $C$2&lt;&gt;"", $C$3&lt;&gt;""),
 IF($C$1="All Fieldwork Services Teams",
  IF($C$2="All Social Workers",
   IF($C$3="Full Time", SUMIFS('SW Data'!$F:$F, 'SW Data'!$A:$A, K$8, 'SW Data'!$B:$B, $A28), IF($C$3="Part Time", SUMIFS('SW Data'!$G:$G, 'SW Data'!$A:$A, K$8, 'SW Data'!$B:$B, $A28),SUMIFS('SW Data'!$J:$J, 'SW Data'!$A:$A, K$8, 'SW Data'!$B:$B, $A28))),
   IF($C$3="Full Time", SUMIFS('SW Data'!$F:$F, 'SW Data'!$A:$A, K$8, 'SW Data'!$B:$B, $A28, 'SW Data'!$D:$D, $C$2), IF($C$3="Part Time", SUMIFS('SW Data'!$G:$G, 'SW Data'!$A:$A, K$8, 'SW Data'!$B:$B, $A28, 'SW Data'!$D:$D, $C$2), SUMIFS('SW Data'!$J:$J, 'SW Data'!$A:$A, K$8, 'SW Data'!$B:$B, $A28, 'SW Data'!$D:$D, $C$2)))),
  IF($C$2="All Social Workers",
   IF($C$3="Full Time", SUMIFS('SW Data'!$F:$F, 'SW Data'!$A:$A, K$8, 'SW Data'!$E:$E, $C$1, 'SW Data'!$B:$B, $A28), IF($C$3="Part Time", SUMIFS('SW Data'!$G:$G, 'SW Data'!$A:$A, K$8, 'SW Data'!$E:$E, $C$1, 'SW Data'!$B:$B, $A28), SUMIFS('SW Data'!$J:$J, 'SW Data'!$A:$A, K$8, 'SW Data'!$E:$E, $C$1, 'SW Data'!$B:$B, $A28))),
   IF($C$3="Full Time", SUMIFS('SW Data'!$F:$F, 'SW Data'!$A:$A, K$8, 'SW Data'!$E:$E, $C$1, 'SW Data'!$B:$B, $A28, 'SW Data'!$D:$D, $C$2), IF($C$3="Part Time", SUMIFS('SW Data'!$G:$G, 'SW Data'!$A:$A, K$8, 'SW Data'!$E:$E, $C$1, 'SW Data'!$B:$B, $A28, 'SW Data'!$D:$D, $C$2), SUMIFS('SW Data'!$J:$J, 'SW Data'!$A:$A, K$8, 'SW Data'!$E:$E, $C$1, 'SW Data'!$B:$B, $A28, 'SW Data'!$D:$D, $C$2))))),
 0)</f>
        <v>17</v>
      </c>
      <c r="L28" s="55"/>
    </row>
    <row r="29" spans="1:12" x14ac:dyDescent="0.25">
      <c r="A29" s="53" t="s">
        <v>36</v>
      </c>
      <c r="B29" s="54">
        <f>IF(AND($C$1&lt;&gt;"", $C$2&lt;&gt;"", $C$3&lt;&gt;""),
 IF($C$1="All Fieldwork Services Teams",
  IF($C$2="All Social Workers",
   IF($C$3="Full Time", SUMIFS('SW Data'!$F:$F, 'SW Data'!$A:$A, B$8, 'SW Data'!$B:$B, $A29), IF($C$3="Part Time", SUMIFS('SW Data'!$G:$G, 'SW Data'!$A:$A, B$8, 'SW Data'!$B:$B, $A29),SUMIFS('SW Data'!$J:$J, 'SW Data'!$A:$A, B$8, 'SW Data'!$B:$B, $A29))),
   IF($C$3="Full Time", SUMIFS('SW Data'!$F:$F, 'SW Data'!$A:$A, B$8, 'SW Data'!$B:$B, $A29, 'SW Data'!$D:$D, $C$2), IF($C$3="Part Time", SUMIFS('SW Data'!$G:$G, 'SW Data'!$A:$A, B$8, 'SW Data'!$B:$B, $A29, 'SW Data'!$D:$D, $C$2), SUMIFS('SW Data'!$J:$J, 'SW Data'!$A:$A, B$8, 'SW Data'!$B:$B, $A29, 'SW Data'!$D:$D, $C$2)))),
  IF($C$2="All Social Workers",
   IF($C$3="Full Time", SUMIFS('SW Data'!$F:$F, 'SW Data'!$A:$A, B$8, 'SW Data'!$E:$E, $C$1, 'SW Data'!$B:$B, $A29), IF($C$3="Part Time", SUMIFS('SW Data'!$G:$G, 'SW Data'!$A:$A, B$8, 'SW Data'!$E:$E, $C$1, 'SW Data'!$B:$B, $A29), SUMIFS('SW Data'!$J:$J, 'SW Data'!$A:$A, B$8, 'SW Data'!$E:$E, $C$1, 'SW Data'!$B:$B, $A29))),
   IF($C$3="Full Time", SUMIFS('SW Data'!$F:$F, 'SW Data'!$A:$A, B$8, 'SW Data'!$E:$E, $C$1, 'SW Data'!$B:$B, $A29, 'SW Data'!$D:$D, $C$2), IF($C$3="Part Time", SUMIFS('SW Data'!$G:$G, 'SW Data'!$A:$A, B$8, 'SW Data'!$E:$E, $C$1, 'SW Data'!$B:$B, $A29, 'SW Data'!$D:$D, $C$2), SUMIFS('SW Data'!$J:$J, 'SW Data'!$A:$A, B$8, 'SW Data'!$E:$E, $C$1, 'SW Data'!$B:$B, $A29, 'SW Data'!$D:$D, $C$2))))),
 0)</f>
        <v>132</v>
      </c>
      <c r="C29" s="54">
        <f>IF(AND($C$1&lt;&gt;"", $C$2&lt;&gt;"", $C$3&lt;&gt;""),
 IF($C$1="All Fieldwork Services Teams",
  IF($C$2="All Social Workers",
   IF($C$3="Full Time", SUMIFS('SW Data'!$F:$F, 'SW Data'!$A:$A, C$8, 'SW Data'!$B:$B, $A29), IF($C$3="Part Time", SUMIFS('SW Data'!$G:$G, 'SW Data'!$A:$A, C$8, 'SW Data'!$B:$B, $A29),SUMIFS('SW Data'!$J:$J, 'SW Data'!$A:$A, C$8, 'SW Data'!$B:$B, $A29))),
   IF($C$3="Full Time", SUMIFS('SW Data'!$F:$F, 'SW Data'!$A:$A, C$8, 'SW Data'!$B:$B, $A29, 'SW Data'!$D:$D, $C$2), IF($C$3="Part Time", SUMIFS('SW Data'!$G:$G, 'SW Data'!$A:$A, C$8, 'SW Data'!$B:$B, $A29, 'SW Data'!$D:$D, $C$2), SUMIFS('SW Data'!$J:$J, 'SW Data'!$A:$A, C$8, 'SW Data'!$B:$B, $A29, 'SW Data'!$D:$D, $C$2)))),
  IF($C$2="All Social Workers",
   IF($C$3="Full Time", SUMIFS('SW Data'!$F:$F, 'SW Data'!$A:$A, C$8, 'SW Data'!$E:$E, $C$1, 'SW Data'!$B:$B, $A29), IF($C$3="Part Time", SUMIFS('SW Data'!$G:$G, 'SW Data'!$A:$A, C$8, 'SW Data'!$E:$E, $C$1, 'SW Data'!$B:$B, $A29), SUMIFS('SW Data'!$J:$J, 'SW Data'!$A:$A, C$8, 'SW Data'!$E:$E, $C$1, 'SW Data'!$B:$B, $A29))),
   IF($C$3="Full Time", SUMIFS('SW Data'!$F:$F, 'SW Data'!$A:$A, C$8, 'SW Data'!$E:$E, $C$1, 'SW Data'!$B:$B, $A29, 'SW Data'!$D:$D, $C$2), IF($C$3="Part Time", SUMIFS('SW Data'!$G:$G, 'SW Data'!$A:$A, C$8, 'SW Data'!$E:$E, $C$1, 'SW Data'!$B:$B, $A29, 'SW Data'!$D:$D, $C$2), SUMIFS('SW Data'!$J:$J, 'SW Data'!$A:$A, C$8, 'SW Data'!$E:$E, $C$1, 'SW Data'!$B:$B, $A29, 'SW Data'!$D:$D, $C$2))))),
 0)</f>
        <v>141</v>
      </c>
      <c r="D29" s="54">
        <f>IF(AND($C$1&lt;&gt;"", $C$2&lt;&gt;"", $C$3&lt;&gt;""),
 IF($C$1="All Fieldwork Services Teams",
  IF($C$2="All Social Workers",
   IF($C$3="Full Time", SUMIFS('SW Data'!$F:$F, 'SW Data'!$A:$A, D$8, 'SW Data'!$B:$B, $A29), IF($C$3="Part Time", SUMIFS('SW Data'!$G:$G, 'SW Data'!$A:$A, D$8, 'SW Data'!$B:$B, $A29),SUMIFS('SW Data'!$J:$J, 'SW Data'!$A:$A, D$8, 'SW Data'!$B:$B, $A29))),
   IF($C$3="Full Time", SUMIFS('SW Data'!$F:$F, 'SW Data'!$A:$A, D$8, 'SW Data'!$B:$B, $A29, 'SW Data'!$D:$D, $C$2), IF($C$3="Part Time", SUMIFS('SW Data'!$G:$G, 'SW Data'!$A:$A, D$8, 'SW Data'!$B:$B, $A29, 'SW Data'!$D:$D, $C$2), SUMIFS('SW Data'!$J:$J, 'SW Data'!$A:$A, D$8, 'SW Data'!$B:$B, $A29, 'SW Data'!$D:$D, $C$2)))),
  IF($C$2="All Social Workers",
   IF($C$3="Full Time", SUMIFS('SW Data'!$F:$F, 'SW Data'!$A:$A, D$8, 'SW Data'!$E:$E, $C$1, 'SW Data'!$B:$B, $A29), IF($C$3="Part Time", SUMIFS('SW Data'!$G:$G, 'SW Data'!$A:$A, D$8, 'SW Data'!$E:$E, $C$1, 'SW Data'!$B:$B, $A29), SUMIFS('SW Data'!$J:$J, 'SW Data'!$A:$A, D$8, 'SW Data'!$E:$E, $C$1, 'SW Data'!$B:$B, $A29))),
   IF($C$3="Full Time", SUMIFS('SW Data'!$F:$F, 'SW Data'!$A:$A, D$8, 'SW Data'!$E:$E, $C$1, 'SW Data'!$B:$B, $A29, 'SW Data'!$D:$D, $C$2), IF($C$3="Part Time", SUMIFS('SW Data'!$G:$G, 'SW Data'!$A:$A, D$8, 'SW Data'!$E:$E, $C$1, 'SW Data'!$B:$B, $A29, 'SW Data'!$D:$D, $C$2), SUMIFS('SW Data'!$J:$J, 'SW Data'!$A:$A, D$8, 'SW Data'!$E:$E, $C$1, 'SW Data'!$B:$B, $A29, 'SW Data'!$D:$D, $C$2))))),
 0)</f>
        <v>132</v>
      </c>
      <c r="E29" s="54">
        <f>IF(AND($C$1&lt;&gt;"", $C$2&lt;&gt;"", $C$3&lt;&gt;""),
 IF($C$1="All Fieldwork Services Teams",
  IF($C$2="All Social Workers",
   IF($C$3="Full Time", SUMIFS('SW Data'!$F:$F, 'SW Data'!$A:$A, E$8, 'SW Data'!$B:$B, $A29), IF($C$3="Part Time", SUMIFS('SW Data'!$G:$G, 'SW Data'!$A:$A, E$8, 'SW Data'!$B:$B, $A29),SUMIFS('SW Data'!$J:$J, 'SW Data'!$A:$A, E$8, 'SW Data'!$B:$B, $A29))),
   IF($C$3="Full Time", SUMIFS('SW Data'!$F:$F, 'SW Data'!$A:$A, E$8, 'SW Data'!$B:$B, $A29, 'SW Data'!$D:$D, $C$2), IF($C$3="Part Time", SUMIFS('SW Data'!$G:$G, 'SW Data'!$A:$A, E$8, 'SW Data'!$B:$B, $A29, 'SW Data'!$D:$D, $C$2), SUMIFS('SW Data'!$J:$J, 'SW Data'!$A:$A, E$8, 'SW Data'!$B:$B, $A29, 'SW Data'!$D:$D, $C$2)))),
  IF($C$2="All Social Workers",
   IF($C$3="Full Time", SUMIFS('SW Data'!$F:$F, 'SW Data'!$A:$A, E$8, 'SW Data'!$E:$E, $C$1, 'SW Data'!$B:$B, $A29), IF($C$3="Part Time", SUMIFS('SW Data'!$G:$G, 'SW Data'!$A:$A, E$8, 'SW Data'!$E:$E, $C$1, 'SW Data'!$B:$B, $A29), SUMIFS('SW Data'!$J:$J, 'SW Data'!$A:$A, E$8, 'SW Data'!$E:$E, $C$1, 'SW Data'!$B:$B, $A29))),
   IF($C$3="Full Time", SUMIFS('SW Data'!$F:$F, 'SW Data'!$A:$A, E$8, 'SW Data'!$E:$E, $C$1, 'SW Data'!$B:$B, $A29, 'SW Data'!$D:$D, $C$2), IF($C$3="Part Time", SUMIFS('SW Data'!$G:$G, 'SW Data'!$A:$A, E$8, 'SW Data'!$E:$E, $C$1, 'SW Data'!$B:$B, $A29, 'SW Data'!$D:$D, $C$2), SUMIFS('SW Data'!$J:$J, 'SW Data'!$A:$A, E$8, 'SW Data'!$E:$E, $C$1, 'SW Data'!$B:$B, $A29, 'SW Data'!$D:$D, $C$2))))),
 0)</f>
        <v>165</v>
      </c>
      <c r="F29" s="54">
        <f>IF(AND($C$1&lt;&gt;"", $C$2&lt;&gt;"", $C$3&lt;&gt;""),
 IF($C$1="All Fieldwork Services Teams",
  IF($C$2="All Social Workers",
   IF($C$3="Full Time", SUMIFS('SW Data'!$F:$F, 'SW Data'!$A:$A, F$8, 'SW Data'!$B:$B, $A29), IF($C$3="Part Time", SUMIFS('SW Data'!$G:$G, 'SW Data'!$A:$A, F$8, 'SW Data'!$B:$B, $A29),SUMIFS('SW Data'!$J:$J, 'SW Data'!$A:$A, F$8, 'SW Data'!$B:$B, $A29))),
   IF($C$3="Full Time", SUMIFS('SW Data'!$F:$F, 'SW Data'!$A:$A, F$8, 'SW Data'!$B:$B, $A29, 'SW Data'!$D:$D, $C$2), IF($C$3="Part Time", SUMIFS('SW Data'!$G:$G, 'SW Data'!$A:$A, F$8, 'SW Data'!$B:$B, $A29, 'SW Data'!$D:$D, $C$2), SUMIFS('SW Data'!$J:$J, 'SW Data'!$A:$A, F$8, 'SW Data'!$B:$B, $A29, 'SW Data'!$D:$D, $C$2)))),
  IF($C$2="All Social Workers",
   IF($C$3="Full Time", SUMIFS('SW Data'!$F:$F, 'SW Data'!$A:$A, F$8, 'SW Data'!$E:$E, $C$1, 'SW Data'!$B:$B, $A29), IF($C$3="Part Time", SUMIFS('SW Data'!$G:$G, 'SW Data'!$A:$A, F$8, 'SW Data'!$E:$E, $C$1, 'SW Data'!$B:$B, $A29), SUMIFS('SW Data'!$J:$J, 'SW Data'!$A:$A, F$8, 'SW Data'!$E:$E, $C$1, 'SW Data'!$B:$B, $A29))),
   IF($C$3="Full Time", SUMIFS('SW Data'!$F:$F, 'SW Data'!$A:$A, F$8, 'SW Data'!$E:$E, $C$1, 'SW Data'!$B:$B, $A29, 'SW Data'!$D:$D, $C$2), IF($C$3="Part Time", SUMIFS('SW Data'!$G:$G, 'SW Data'!$A:$A, F$8, 'SW Data'!$E:$E, $C$1, 'SW Data'!$B:$B, $A29, 'SW Data'!$D:$D, $C$2), SUMIFS('SW Data'!$J:$J, 'SW Data'!$A:$A, F$8, 'SW Data'!$E:$E, $C$1, 'SW Data'!$B:$B, $A29, 'SW Data'!$D:$D, $C$2))))),
 0)</f>
        <v>158</v>
      </c>
      <c r="G29" s="54">
        <f>IF(AND($C$1&lt;&gt;"", $C$2&lt;&gt;"", $C$3&lt;&gt;""),
 IF($C$1="All Fieldwork Services Teams",
  IF($C$2="All Social Workers",
   IF($C$3="Full Time", SUMIFS('SW Data'!$F:$F, 'SW Data'!$A:$A, G$8, 'SW Data'!$B:$B, $A29), IF($C$3="Part Time", SUMIFS('SW Data'!$G:$G, 'SW Data'!$A:$A, G$8, 'SW Data'!$B:$B, $A29),SUMIFS('SW Data'!$J:$J, 'SW Data'!$A:$A, G$8, 'SW Data'!$B:$B, $A29))),
   IF($C$3="Full Time", SUMIFS('SW Data'!$F:$F, 'SW Data'!$A:$A, G$8, 'SW Data'!$B:$B, $A29, 'SW Data'!$D:$D, $C$2), IF($C$3="Part Time", SUMIFS('SW Data'!$G:$G, 'SW Data'!$A:$A, G$8, 'SW Data'!$B:$B, $A29, 'SW Data'!$D:$D, $C$2), SUMIFS('SW Data'!$J:$J, 'SW Data'!$A:$A, G$8, 'SW Data'!$B:$B, $A29, 'SW Data'!$D:$D, $C$2)))),
  IF($C$2="All Social Workers",
   IF($C$3="Full Time", SUMIFS('SW Data'!$F:$F, 'SW Data'!$A:$A, G$8, 'SW Data'!$E:$E, $C$1, 'SW Data'!$B:$B, $A29), IF($C$3="Part Time", SUMIFS('SW Data'!$G:$G, 'SW Data'!$A:$A, G$8, 'SW Data'!$E:$E, $C$1, 'SW Data'!$B:$B, $A29), SUMIFS('SW Data'!$J:$J, 'SW Data'!$A:$A, G$8, 'SW Data'!$E:$E, $C$1, 'SW Data'!$B:$B, $A29))),
   IF($C$3="Full Time", SUMIFS('SW Data'!$F:$F, 'SW Data'!$A:$A, G$8, 'SW Data'!$E:$E, $C$1, 'SW Data'!$B:$B, $A29, 'SW Data'!$D:$D, $C$2), IF($C$3="Part Time", SUMIFS('SW Data'!$G:$G, 'SW Data'!$A:$A, G$8, 'SW Data'!$E:$E, $C$1, 'SW Data'!$B:$B, $A29, 'SW Data'!$D:$D, $C$2), SUMIFS('SW Data'!$J:$J, 'SW Data'!$A:$A, G$8, 'SW Data'!$E:$E, $C$1, 'SW Data'!$B:$B, $A29, 'SW Data'!$D:$D, $C$2))))),
 0)</f>
        <v>164</v>
      </c>
      <c r="H29" s="54">
        <f>IF(AND($C$1&lt;&gt;"", $C$2&lt;&gt;"", $C$3&lt;&gt;""),
 IF($C$1="All Fieldwork Services Teams",
  IF($C$2="All Social Workers",
   IF($C$3="Full Time", SUMIFS('SW Data'!$F:$F, 'SW Data'!$A:$A, H$8, 'SW Data'!$B:$B, $A29), IF($C$3="Part Time", SUMIFS('SW Data'!$G:$G, 'SW Data'!$A:$A, H$8, 'SW Data'!$B:$B, $A29),SUMIFS('SW Data'!$J:$J, 'SW Data'!$A:$A, H$8, 'SW Data'!$B:$B, $A29))),
   IF($C$3="Full Time", SUMIFS('SW Data'!$F:$F, 'SW Data'!$A:$A, H$8, 'SW Data'!$B:$B, $A29, 'SW Data'!$D:$D, $C$2), IF($C$3="Part Time", SUMIFS('SW Data'!$G:$G, 'SW Data'!$A:$A, H$8, 'SW Data'!$B:$B, $A29, 'SW Data'!$D:$D, $C$2), SUMIFS('SW Data'!$J:$J, 'SW Data'!$A:$A, H$8, 'SW Data'!$B:$B, $A29, 'SW Data'!$D:$D, $C$2)))),
  IF($C$2="All Social Workers",
   IF($C$3="Full Time", SUMIFS('SW Data'!$F:$F, 'SW Data'!$A:$A, H$8, 'SW Data'!$E:$E, $C$1, 'SW Data'!$B:$B, $A29), IF($C$3="Part Time", SUMIFS('SW Data'!$G:$G, 'SW Data'!$A:$A, H$8, 'SW Data'!$E:$E, $C$1, 'SW Data'!$B:$B, $A29), SUMIFS('SW Data'!$J:$J, 'SW Data'!$A:$A, H$8, 'SW Data'!$E:$E, $C$1, 'SW Data'!$B:$B, $A29))),
   IF($C$3="Full Time", SUMIFS('SW Data'!$F:$F, 'SW Data'!$A:$A, H$8, 'SW Data'!$E:$E, $C$1, 'SW Data'!$B:$B, $A29, 'SW Data'!$D:$D, $C$2), IF($C$3="Part Time", SUMIFS('SW Data'!$G:$G, 'SW Data'!$A:$A, H$8, 'SW Data'!$E:$E, $C$1, 'SW Data'!$B:$B, $A29, 'SW Data'!$D:$D, $C$2), SUMIFS('SW Data'!$J:$J, 'SW Data'!$A:$A, H$8, 'SW Data'!$E:$E, $C$1, 'SW Data'!$B:$B, $A29, 'SW Data'!$D:$D, $C$2))))),
 0)</f>
        <v>171</v>
      </c>
      <c r="I29" s="54">
        <f>IF(AND($C$1&lt;&gt;"", $C$2&lt;&gt;"", $C$3&lt;&gt;""),
 IF($C$1="All Fieldwork Services Teams",
  IF($C$2="All Social Workers",
   IF($C$3="Full Time", SUMIFS('SW Data'!$F:$F, 'SW Data'!$A:$A, I$8, 'SW Data'!$B:$B, $A29), IF($C$3="Part Time", SUMIFS('SW Data'!$G:$G, 'SW Data'!$A:$A, I$8, 'SW Data'!$B:$B, $A29),SUMIFS('SW Data'!$J:$J, 'SW Data'!$A:$A, I$8, 'SW Data'!$B:$B, $A29))),
   IF($C$3="Full Time", SUMIFS('SW Data'!$F:$F, 'SW Data'!$A:$A, I$8, 'SW Data'!$B:$B, $A29, 'SW Data'!$D:$D, $C$2), IF($C$3="Part Time", SUMIFS('SW Data'!$G:$G, 'SW Data'!$A:$A, I$8, 'SW Data'!$B:$B, $A29, 'SW Data'!$D:$D, $C$2), SUMIFS('SW Data'!$J:$J, 'SW Data'!$A:$A, I$8, 'SW Data'!$B:$B, $A29, 'SW Data'!$D:$D, $C$2)))),
  IF($C$2="All Social Workers",
   IF($C$3="Full Time", SUMIFS('SW Data'!$F:$F, 'SW Data'!$A:$A, I$8, 'SW Data'!$E:$E, $C$1, 'SW Data'!$B:$B, $A29), IF($C$3="Part Time", SUMIFS('SW Data'!$G:$G, 'SW Data'!$A:$A, I$8, 'SW Data'!$E:$E, $C$1, 'SW Data'!$B:$B, $A29), SUMIFS('SW Data'!$J:$J, 'SW Data'!$A:$A, I$8, 'SW Data'!$E:$E, $C$1, 'SW Data'!$B:$B, $A29))),
   IF($C$3="Full Time", SUMIFS('SW Data'!$F:$F, 'SW Data'!$A:$A, I$8, 'SW Data'!$E:$E, $C$1, 'SW Data'!$B:$B, $A29, 'SW Data'!$D:$D, $C$2), IF($C$3="Part Time", SUMIFS('SW Data'!$G:$G, 'SW Data'!$A:$A, I$8, 'SW Data'!$E:$E, $C$1, 'SW Data'!$B:$B, $A29, 'SW Data'!$D:$D, $C$2), SUMIFS('SW Data'!$J:$J, 'SW Data'!$A:$A, I$8, 'SW Data'!$E:$E, $C$1, 'SW Data'!$B:$B, $A29, 'SW Data'!$D:$D, $C$2))))),
 0)</f>
        <v>175</v>
      </c>
      <c r="J29" s="54">
        <f>IF(AND($C$1&lt;&gt;"", $C$2&lt;&gt;"", $C$3&lt;&gt;""),
 IF($C$1="All Fieldwork Services Teams",
  IF($C$2="All Social Workers",
   IF($C$3="Full Time", SUMIFS('SW Data'!$F:$F, 'SW Data'!$A:$A, J$8, 'SW Data'!$B:$B, $A29), IF($C$3="Part Time", SUMIFS('SW Data'!$G:$G, 'SW Data'!$A:$A, J$8, 'SW Data'!$B:$B, $A29),SUMIFS('SW Data'!$J:$J, 'SW Data'!$A:$A, J$8, 'SW Data'!$B:$B, $A29))),
   IF($C$3="Full Time", SUMIFS('SW Data'!$F:$F, 'SW Data'!$A:$A, J$8, 'SW Data'!$B:$B, $A29, 'SW Data'!$D:$D, $C$2), IF($C$3="Part Time", SUMIFS('SW Data'!$G:$G, 'SW Data'!$A:$A, J$8, 'SW Data'!$B:$B, $A29, 'SW Data'!$D:$D, $C$2), SUMIFS('SW Data'!$J:$J, 'SW Data'!$A:$A, J$8, 'SW Data'!$B:$B, $A29, 'SW Data'!$D:$D, $C$2)))),
  IF($C$2="All Social Workers",
   IF($C$3="Full Time", SUMIFS('SW Data'!$F:$F, 'SW Data'!$A:$A, J$8, 'SW Data'!$E:$E, $C$1, 'SW Data'!$B:$B, $A29), IF($C$3="Part Time", SUMIFS('SW Data'!$G:$G, 'SW Data'!$A:$A, J$8, 'SW Data'!$E:$E, $C$1, 'SW Data'!$B:$B, $A29), SUMIFS('SW Data'!$J:$J, 'SW Data'!$A:$A, J$8, 'SW Data'!$E:$E, $C$1, 'SW Data'!$B:$B, $A29))),
   IF($C$3="Full Time", SUMIFS('SW Data'!$F:$F, 'SW Data'!$A:$A, J$8, 'SW Data'!$E:$E, $C$1, 'SW Data'!$B:$B, $A29, 'SW Data'!$D:$D, $C$2), IF($C$3="Part Time", SUMIFS('SW Data'!$G:$G, 'SW Data'!$A:$A, J$8, 'SW Data'!$E:$E, $C$1, 'SW Data'!$B:$B, $A29, 'SW Data'!$D:$D, $C$2), SUMIFS('SW Data'!$J:$J, 'SW Data'!$A:$A, J$8, 'SW Data'!$E:$E, $C$1, 'SW Data'!$B:$B, $A29, 'SW Data'!$D:$D, $C$2))))),
 0)</f>
        <v>187</v>
      </c>
      <c r="K29" s="54">
        <f>IF(AND($C$1&lt;&gt;"", $C$2&lt;&gt;"", $C$3&lt;&gt;""),
 IF($C$1="All Fieldwork Services Teams",
  IF($C$2="All Social Workers",
   IF($C$3="Full Time", SUMIFS('SW Data'!$F:$F, 'SW Data'!$A:$A, K$8, 'SW Data'!$B:$B, $A29), IF($C$3="Part Time", SUMIFS('SW Data'!$G:$G, 'SW Data'!$A:$A, K$8, 'SW Data'!$B:$B, $A29),SUMIFS('SW Data'!$J:$J, 'SW Data'!$A:$A, K$8, 'SW Data'!$B:$B, $A29))),
   IF($C$3="Full Time", SUMIFS('SW Data'!$F:$F, 'SW Data'!$A:$A, K$8, 'SW Data'!$B:$B, $A29, 'SW Data'!$D:$D, $C$2), IF($C$3="Part Time", SUMIFS('SW Data'!$G:$G, 'SW Data'!$A:$A, K$8, 'SW Data'!$B:$B, $A29, 'SW Data'!$D:$D, $C$2), SUMIFS('SW Data'!$J:$J, 'SW Data'!$A:$A, K$8, 'SW Data'!$B:$B, $A29, 'SW Data'!$D:$D, $C$2)))),
  IF($C$2="All Social Workers",
   IF($C$3="Full Time", SUMIFS('SW Data'!$F:$F, 'SW Data'!$A:$A, K$8, 'SW Data'!$E:$E, $C$1, 'SW Data'!$B:$B, $A29), IF($C$3="Part Time", SUMIFS('SW Data'!$G:$G, 'SW Data'!$A:$A, K$8, 'SW Data'!$E:$E, $C$1, 'SW Data'!$B:$B, $A29), SUMIFS('SW Data'!$J:$J, 'SW Data'!$A:$A, K$8, 'SW Data'!$E:$E, $C$1, 'SW Data'!$B:$B, $A29))),
   IF($C$3="Full Time", SUMIFS('SW Data'!$F:$F, 'SW Data'!$A:$A, K$8, 'SW Data'!$E:$E, $C$1, 'SW Data'!$B:$B, $A29, 'SW Data'!$D:$D, $C$2), IF($C$3="Part Time", SUMIFS('SW Data'!$G:$G, 'SW Data'!$A:$A, K$8, 'SW Data'!$E:$E, $C$1, 'SW Data'!$B:$B, $A29, 'SW Data'!$D:$D, $C$2), SUMIFS('SW Data'!$J:$J, 'SW Data'!$A:$A, K$8, 'SW Data'!$E:$E, $C$1, 'SW Data'!$B:$B, $A29, 'SW Data'!$D:$D, $C$2))))),
 0)</f>
        <v>181</v>
      </c>
      <c r="L29" s="55"/>
    </row>
    <row r="30" spans="1:12" x14ac:dyDescent="0.25">
      <c r="A30" s="53" t="s">
        <v>37</v>
      </c>
      <c r="B30" s="54">
        <f>IF(AND($C$1&lt;&gt;"", $C$2&lt;&gt;"", $C$3&lt;&gt;""),
 IF($C$1="All Fieldwork Services Teams",
  IF($C$2="All Social Workers",
   IF($C$3="Full Time", SUMIFS('SW Data'!$F:$F, 'SW Data'!$A:$A, B$8, 'SW Data'!$B:$B, $A30), IF($C$3="Part Time", SUMIFS('SW Data'!$G:$G, 'SW Data'!$A:$A, B$8, 'SW Data'!$B:$B, $A30),SUMIFS('SW Data'!$J:$J, 'SW Data'!$A:$A, B$8, 'SW Data'!$B:$B, $A30))),
   IF($C$3="Full Time", SUMIFS('SW Data'!$F:$F, 'SW Data'!$A:$A, B$8, 'SW Data'!$B:$B, $A30, 'SW Data'!$D:$D, $C$2), IF($C$3="Part Time", SUMIFS('SW Data'!$G:$G, 'SW Data'!$A:$A, B$8, 'SW Data'!$B:$B, $A30, 'SW Data'!$D:$D, $C$2), SUMIFS('SW Data'!$J:$J, 'SW Data'!$A:$A, B$8, 'SW Data'!$B:$B, $A30, 'SW Data'!$D:$D, $C$2)))),
  IF($C$2="All Social Workers",
   IF($C$3="Full Time", SUMIFS('SW Data'!$F:$F, 'SW Data'!$A:$A, B$8, 'SW Data'!$E:$E, $C$1, 'SW Data'!$B:$B, $A30), IF($C$3="Part Time", SUMIFS('SW Data'!$G:$G, 'SW Data'!$A:$A, B$8, 'SW Data'!$E:$E, $C$1, 'SW Data'!$B:$B, $A30), SUMIFS('SW Data'!$J:$J, 'SW Data'!$A:$A, B$8, 'SW Data'!$E:$E, $C$1, 'SW Data'!$B:$B, $A30))),
   IF($C$3="Full Time", SUMIFS('SW Data'!$F:$F, 'SW Data'!$A:$A, B$8, 'SW Data'!$E:$E, $C$1, 'SW Data'!$B:$B, $A30, 'SW Data'!$D:$D, $C$2), IF($C$3="Part Time", SUMIFS('SW Data'!$G:$G, 'SW Data'!$A:$A, B$8, 'SW Data'!$E:$E, $C$1, 'SW Data'!$B:$B, $A30, 'SW Data'!$D:$D, $C$2), SUMIFS('SW Data'!$J:$J, 'SW Data'!$A:$A, B$8, 'SW Data'!$E:$E, $C$1, 'SW Data'!$B:$B, $A30, 'SW Data'!$D:$D, $C$2))))),
 0)</f>
        <v>272</v>
      </c>
      <c r="C30" s="54">
        <f>IF(AND($C$1&lt;&gt;"", $C$2&lt;&gt;"", $C$3&lt;&gt;""),
 IF($C$1="All Fieldwork Services Teams",
  IF($C$2="All Social Workers",
   IF($C$3="Full Time", SUMIFS('SW Data'!$F:$F, 'SW Data'!$A:$A, C$8, 'SW Data'!$B:$B, $A30), IF($C$3="Part Time", SUMIFS('SW Data'!$G:$G, 'SW Data'!$A:$A, C$8, 'SW Data'!$B:$B, $A30),SUMIFS('SW Data'!$J:$J, 'SW Data'!$A:$A, C$8, 'SW Data'!$B:$B, $A30))),
   IF($C$3="Full Time", SUMIFS('SW Data'!$F:$F, 'SW Data'!$A:$A, C$8, 'SW Data'!$B:$B, $A30, 'SW Data'!$D:$D, $C$2), IF($C$3="Part Time", SUMIFS('SW Data'!$G:$G, 'SW Data'!$A:$A, C$8, 'SW Data'!$B:$B, $A30, 'SW Data'!$D:$D, $C$2), SUMIFS('SW Data'!$J:$J, 'SW Data'!$A:$A, C$8, 'SW Data'!$B:$B, $A30, 'SW Data'!$D:$D, $C$2)))),
  IF($C$2="All Social Workers",
   IF($C$3="Full Time", SUMIFS('SW Data'!$F:$F, 'SW Data'!$A:$A, C$8, 'SW Data'!$E:$E, $C$1, 'SW Data'!$B:$B, $A30), IF($C$3="Part Time", SUMIFS('SW Data'!$G:$G, 'SW Data'!$A:$A, C$8, 'SW Data'!$E:$E, $C$1, 'SW Data'!$B:$B, $A30), SUMIFS('SW Data'!$J:$J, 'SW Data'!$A:$A, C$8, 'SW Data'!$E:$E, $C$1, 'SW Data'!$B:$B, $A30))),
   IF($C$3="Full Time", SUMIFS('SW Data'!$F:$F, 'SW Data'!$A:$A, C$8, 'SW Data'!$E:$E, $C$1, 'SW Data'!$B:$B, $A30, 'SW Data'!$D:$D, $C$2), IF($C$3="Part Time", SUMIFS('SW Data'!$G:$G, 'SW Data'!$A:$A, C$8, 'SW Data'!$E:$E, $C$1, 'SW Data'!$B:$B, $A30, 'SW Data'!$D:$D, $C$2), SUMIFS('SW Data'!$J:$J, 'SW Data'!$A:$A, C$8, 'SW Data'!$E:$E, $C$1, 'SW Data'!$B:$B, $A30, 'SW Data'!$D:$D, $C$2))))),
 0)</f>
        <v>314</v>
      </c>
      <c r="D30" s="54">
        <f>IF(AND($C$1&lt;&gt;"", $C$2&lt;&gt;"", $C$3&lt;&gt;""),
 IF($C$1="All Fieldwork Services Teams",
  IF($C$2="All Social Workers",
   IF($C$3="Full Time", SUMIFS('SW Data'!$F:$F, 'SW Data'!$A:$A, D$8, 'SW Data'!$B:$B, $A30), IF($C$3="Part Time", SUMIFS('SW Data'!$G:$G, 'SW Data'!$A:$A, D$8, 'SW Data'!$B:$B, $A30),SUMIFS('SW Data'!$J:$J, 'SW Data'!$A:$A, D$8, 'SW Data'!$B:$B, $A30))),
   IF($C$3="Full Time", SUMIFS('SW Data'!$F:$F, 'SW Data'!$A:$A, D$8, 'SW Data'!$B:$B, $A30, 'SW Data'!$D:$D, $C$2), IF($C$3="Part Time", SUMIFS('SW Data'!$G:$G, 'SW Data'!$A:$A, D$8, 'SW Data'!$B:$B, $A30, 'SW Data'!$D:$D, $C$2), SUMIFS('SW Data'!$J:$J, 'SW Data'!$A:$A, D$8, 'SW Data'!$B:$B, $A30, 'SW Data'!$D:$D, $C$2)))),
  IF($C$2="All Social Workers",
   IF($C$3="Full Time", SUMIFS('SW Data'!$F:$F, 'SW Data'!$A:$A, D$8, 'SW Data'!$E:$E, $C$1, 'SW Data'!$B:$B, $A30), IF($C$3="Part Time", SUMIFS('SW Data'!$G:$G, 'SW Data'!$A:$A, D$8, 'SW Data'!$E:$E, $C$1, 'SW Data'!$B:$B, $A30), SUMIFS('SW Data'!$J:$J, 'SW Data'!$A:$A, D$8, 'SW Data'!$E:$E, $C$1, 'SW Data'!$B:$B, $A30))),
   IF($C$3="Full Time", SUMIFS('SW Data'!$F:$F, 'SW Data'!$A:$A, D$8, 'SW Data'!$E:$E, $C$1, 'SW Data'!$B:$B, $A30, 'SW Data'!$D:$D, $C$2), IF($C$3="Part Time", SUMIFS('SW Data'!$G:$G, 'SW Data'!$A:$A, D$8, 'SW Data'!$E:$E, $C$1, 'SW Data'!$B:$B, $A30, 'SW Data'!$D:$D, $C$2), SUMIFS('SW Data'!$J:$J, 'SW Data'!$A:$A, D$8, 'SW Data'!$E:$E, $C$1, 'SW Data'!$B:$B, $A30, 'SW Data'!$D:$D, $C$2))))),
 0)</f>
        <v>330</v>
      </c>
      <c r="E30" s="54">
        <f>IF(AND($C$1&lt;&gt;"", $C$2&lt;&gt;"", $C$3&lt;&gt;""),
 IF($C$1="All Fieldwork Services Teams",
  IF($C$2="All Social Workers",
   IF($C$3="Full Time", SUMIFS('SW Data'!$F:$F, 'SW Data'!$A:$A, E$8, 'SW Data'!$B:$B, $A30), IF($C$3="Part Time", SUMIFS('SW Data'!$G:$G, 'SW Data'!$A:$A, E$8, 'SW Data'!$B:$B, $A30),SUMIFS('SW Data'!$J:$J, 'SW Data'!$A:$A, E$8, 'SW Data'!$B:$B, $A30))),
   IF($C$3="Full Time", SUMIFS('SW Data'!$F:$F, 'SW Data'!$A:$A, E$8, 'SW Data'!$B:$B, $A30, 'SW Data'!$D:$D, $C$2), IF($C$3="Part Time", SUMIFS('SW Data'!$G:$G, 'SW Data'!$A:$A, E$8, 'SW Data'!$B:$B, $A30, 'SW Data'!$D:$D, $C$2), SUMIFS('SW Data'!$J:$J, 'SW Data'!$A:$A, E$8, 'SW Data'!$B:$B, $A30, 'SW Data'!$D:$D, $C$2)))),
  IF($C$2="All Social Workers",
   IF($C$3="Full Time", SUMIFS('SW Data'!$F:$F, 'SW Data'!$A:$A, E$8, 'SW Data'!$E:$E, $C$1, 'SW Data'!$B:$B, $A30), IF($C$3="Part Time", SUMIFS('SW Data'!$G:$G, 'SW Data'!$A:$A, E$8, 'SW Data'!$E:$E, $C$1, 'SW Data'!$B:$B, $A30), SUMIFS('SW Data'!$J:$J, 'SW Data'!$A:$A, E$8, 'SW Data'!$E:$E, $C$1, 'SW Data'!$B:$B, $A30))),
   IF($C$3="Full Time", SUMIFS('SW Data'!$F:$F, 'SW Data'!$A:$A, E$8, 'SW Data'!$E:$E, $C$1, 'SW Data'!$B:$B, $A30, 'SW Data'!$D:$D, $C$2), IF($C$3="Part Time", SUMIFS('SW Data'!$G:$G, 'SW Data'!$A:$A, E$8, 'SW Data'!$E:$E, $C$1, 'SW Data'!$B:$B, $A30, 'SW Data'!$D:$D, $C$2), SUMIFS('SW Data'!$J:$J, 'SW Data'!$A:$A, E$8, 'SW Data'!$E:$E, $C$1, 'SW Data'!$B:$B, $A30, 'SW Data'!$D:$D, $C$2))))),
 0)</f>
        <v>314</v>
      </c>
      <c r="F30" s="54">
        <f>IF(AND($C$1&lt;&gt;"", $C$2&lt;&gt;"", $C$3&lt;&gt;""),
 IF($C$1="All Fieldwork Services Teams",
  IF($C$2="All Social Workers",
   IF($C$3="Full Time", SUMIFS('SW Data'!$F:$F, 'SW Data'!$A:$A, F$8, 'SW Data'!$B:$B, $A30), IF($C$3="Part Time", SUMIFS('SW Data'!$G:$G, 'SW Data'!$A:$A, F$8, 'SW Data'!$B:$B, $A30),SUMIFS('SW Data'!$J:$J, 'SW Data'!$A:$A, F$8, 'SW Data'!$B:$B, $A30))),
   IF($C$3="Full Time", SUMIFS('SW Data'!$F:$F, 'SW Data'!$A:$A, F$8, 'SW Data'!$B:$B, $A30, 'SW Data'!$D:$D, $C$2), IF($C$3="Part Time", SUMIFS('SW Data'!$G:$G, 'SW Data'!$A:$A, F$8, 'SW Data'!$B:$B, $A30, 'SW Data'!$D:$D, $C$2), SUMIFS('SW Data'!$J:$J, 'SW Data'!$A:$A, F$8, 'SW Data'!$B:$B, $A30, 'SW Data'!$D:$D, $C$2)))),
  IF($C$2="All Social Workers",
   IF($C$3="Full Time", SUMIFS('SW Data'!$F:$F, 'SW Data'!$A:$A, F$8, 'SW Data'!$E:$E, $C$1, 'SW Data'!$B:$B, $A30), IF($C$3="Part Time", SUMIFS('SW Data'!$G:$G, 'SW Data'!$A:$A, F$8, 'SW Data'!$E:$E, $C$1, 'SW Data'!$B:$B, $A30), SUMIFS('SW Data'!$J:$J, 'SW Data'!$A:$A, F$8, 'SW Data'!$E:$E, $C$1, 'SW Data'!$B:$B, $A30))),
   IF($C$3="Full Time", SUMIFS('SW Data'!$F:$F, 'SW Data'!$A:$A, F$8, 'SW Data'!$E:$E, $C$1, 'SW Data'!$B:$B, $A30, 'SW Data'!$D:$D, $C$2), IF($C$3="Part Time", SUMIFS('SW Data'!$G:$G, 'SW Data'!$A:$A, F$8, 'SW Data'!$E:$E, $C$1, 'SW Data'!$B:$B, $A30, 'SW Data'!$D:$D, $C$2), SUMIFS('SW Data'!$J:$J, 'SW Data'!$A:$A, F$8, 'SW Data'!$E:$E, $C$1, 'SW Data'!$B:$B, $A30, 'SW Data'!$D:$D, $C$2))))),
 0)</f>
        <v>304</v>
      </c>
      <c r="G30" s="54">
        <f>IF(AND($C$1&lt;&gt;"", $C$2&lt;&gt;"", $C$3&lt;&gt;""),
 IF($C$1="All Fieldwork Services Teams",
  IF($C$2="All Social Workers",
   IF($C$3="Full Time", SUMIFS('SW Data'!$F:$F, 'SW Data'!$A:$A, G$8, 'SW Data'!$B:$B, $A30), IF($C$3="Part Time", SUMIFS('SW Data'!$G:$G, 'SW Data'!$A:$A, G$8, 'SW Data'!$B:$B, $A30),SUMIFS('SW Data'!$J:$J, 'SW Data'!$A:$A, G$8, 'SW Data'!$B:$B, $A30))),
   IF($C$3="Full Time", SUMIFS('SW Data'!$F:$F, 'SW Data'!$A:$A, G$8, 'SW Data'!$B:$B, $A30, 'SW Data'!$D:$D, $C$2), IF($C$3="Part Time", SUMIFS('SW Data'!$G:$G, 'SW Data'!$A:$A, G$8, 'SW Data'!$B:$B, $A30, 'SW Data'!$D:$D, $C$2), SUMIFS('SW Data'!$J:$J, 'SW Data'!$A:$A, G$8, 'SW Data'!$B:$B, $A30, 'SW Data'!$D:$D, $C$2)))),
  IF($C$2="All Social Workers",
   IF($C$3="Full Time", SUMIFS('SW Data'!$F:$F, 'SW Data'!$A:$A, G$8, 'SW Data'!$E:$E, $C$1, 'SW Data'!$B:$B, $A30), IF($C$3="Part Time", SUMIFS('SW Data'!$G:$G, 'SW Data'!$A:$A, G$8, 'SW Data'!$E:$E, $C$1, 'SW Data'!$B:$B, $A30), SUMIFS('SW Data'!$J:$J, 'SW Data'!$A:$A, G$8, 'SW Data'!$E:$E, $C$1, 'SW Data'!$B:$B, $A30))),
   IF($C$3="Full Time", SUMIFS('SW Data'!$F:$F, 'SW Data'!$A:$A, G$8, 'SW Data'!$E:$E, $C$1, 'SW Data'!$B:$B, $A30, 'SW Data'!$D:$D, $C$2), IF($C$3="Part Time", SUMIFS('SW Data'!$G:$G, 'SW Data'!$A:$A, G$8, 'SW Data'!$E:$E, $C$1, 'SW Data'!$B:$B, $A30, 'SW Data'!$D:$D, $C$2), SUMIFS('SW Data'!$J:$J, 'SW Data'!$A:$A, G$8, 'SW Data'!$E:$E, $C$1, 'SW Data'!$B:$B, $A30, 'SW Data'!$D:$D, $C$2))))),
 0)</f>
        <v>312</v>
      </c>
      <c r="H30" s="54">
        <f>IF(AND($C$1&lt;&gt;"", $C$2&lt;&gt;"", $C$3&lt;&gt;""),
 IF($C$1="All Fieldwork Services Teams",
  IF($C$2="All Social Workers",
   IF($C$3="Full Time", SUMIFS('SW Data'!$F:$F, 'SW Data'!$A:$A, H$8, 'SW Data'!$B:$B, $A30), IF($C$3="Part Time", SUMIFS('SW Data'!$G:$G, 'SW Data'!$A:$A, H$8, 'SW Data'!$B:$B, $A30),SUMIFS('SW Data'!$J:$J, 'SW Data'!$A:$A, H$8, 'SW Data'!$B:$B, $A30))),
   IF($C$3="Full Time", SUMIFS('SW Data'!$F:$F, 'SW Data'!$A:$A, H$8, 'SW Data'!$B:$B, $A30, 'SW Data'!$D:$D, $C$2), IF($C$3="Part Time", SUMIFS('SW Data'!$G:$G, 'SW Data'!$A:$A, H$8, 'SW Data'!$B:$B, $A30, 'SW Data'!$D:$D, $C$2), SUMIFS('SW Data'!$J:$J, 'SW Data'!$A:$A, H$8, 'SW Data'!$B:$B, $A30, 'SW Data'!$D:$D, $C$2)))),
  IF($C$2="All Social Workers",
   IF($C$3="Full Time", SUMIFS('SW Data'!$F:$F, 'SW Data'!$A:$A, H$8, 'SW Data'!$E:$E, $C$1, 'SW Data'!$B:$B, $A30), IF($C$3="Part Time", SUMIFS('SW Data'!$G:$G, 'SW Data'!$A:$A, H$8, 'SW Data'!$E:$E, $C$1, 'SW Data'!$B:$B, $A30), SUMIFS('SW Data'!$J:$J, 'SW Data'!$A:$A, H$8, 'SW Data'!$E:$E, $C$1, 'SW Data'!$B:$B, $A30))),
   IF($C$3="Full Time", SUMIFS('SW Data'!$F:$F, 'SW Data'!$A:$A, H$8, 'SW Data'!$E:$E, $C$1, 'SW Data'!$B:$B, $A30, 'SW Data'!$D:$D, $C$2), IF($C$3="Part Time", SUMIFS('SW Data'!$G:$G, 'SW Data'!$A:$A, H$8, 'SW Data'!$E:$E, $C$1, 'SW Data'!$B:$B, $A30, 'SW Data'!$D:$D, $C$2), SUMIFS('SW Data'!$J:$J, 'SW Data'!$A:$A, H$8, 'SW Data'!$E:$E, $C$1, 'SW Data'!$B:$B, $A30, 'SW Data'!$D:$D, $C$2))))),
 0)</f>
        <v>333</v>
      </c>
      <c r="I30" s="54">
        <f>IF(AND($C$1&lt;&gt;"", $C$2&lt;&gt;"", $C$3&lt;&gt;""),
 IF($C$1="All Fieldwork Services Teams",
  IF($C$2="All Social Workers",
   IF($C$3="Full Time", SUMIFS('SW Data'!$F:$F, 'SW Data'!$A:$A, I$8, 'SW Data'!$B:$B, $A30), IF($C$3="Part Time", SUMIFS('SW Data'!$G:$G, 'SW Data'!$A:$A, I$8, 'SW Data'!$B:$B, $A30),SUMIFS('SW Data'!$J:$J, 'SW Data'!$A:$A, I$8, 'SW Data'!$B:$B, $A30))),
   IF($C$3="Full Time", SUMIFS('SW Data'!$F:$F, 'SW Data'!$A:$A, I$8, 'SW Data'!$B:$B, $A30, 'SW Data'!$D:$D, $C$2), IF($C$3="Part Time", SUMIFS('SW Data'!$G:$G, 'SW Data'!$A:$A, I$8, 'SW Data'!$B:$B, $A30, 'SW Data'!$D:$D, $C$2), SUMIFS('SW Data'!$J:$J, 'SW Data'!$A:$A, I$8, 'SW Data'!$B:$B, $A30, 'SW Data'!$D:$D, $C$2)))),
  IF($C$2="All Social Workers",
   IF($C$3="Full Time", SUMIFS('SW Data'!$F:$F, 'SW Data'!$A:$A, I$8, 'SW Data'!$E:$E, $C$1, 'SW Data'!$B:$B, $A30), IF($C$3="Part Time", SUMIFS('SW Data'!$G:$G, 'SW Data'!$A:$A, I$8, 'SW Data'!$E:$E, $C$1, 'SW Data'!$B:$B, $A30), SUMIFS('SW Data'!$J:$J, 'SW Data'!$A:$A, I$8, 'SW Data'!$E:$E, $C$1, 'SW Data'!$B:$B, $A30))),
   IF($C$3="Full Time", SUMIFS('SW Data'!$F:$F, 'SW Data'!$A:$A, I$8, 'SW Data'!$E:$E, $C$1, 'SW Data'!$B:$B, $A30, 'SW Data'!$D:$D, $C$2), IF($C$3="Part Time", SUMIFS('SW Data'!$G:$G, 'SW Data'!$A:$A, I$8, 'SW Data'!$E:$E, $C$1, 'SW Data'!$B:$B, $A30, 'SW Data'!$D:$D, $C$2), SUMIFS('SW Data'!$J:$J, 'SW Data'!$A:$A, I$8, 'SW Data'!$E:$E, $C$1, 'SW Data'!$B:$B, $A30, 'SW Data'!$D:$D, $C$2))))),
 0)</f>
        <v>314</v>
      </c>
      <c r="J30" s="54">
        <f>IF(AND($C$1&lt;&gt;"", $C$2&lt;&gt;"", $C$3&lt;&gt;""),
 IF($C$1="All Fieldwork Services Teams",
  IF($C$2="All Social Workers",
   IF($C$3="Full Time", SUMIFS('SW Data'!$F:$F, 'SW Data'!$A:$A, J$8, 'SW Data'!$B:$B, $A30), IF($C$3="Part Time", SUMIFS('SW Data'!$G:$G, 'SW Data'!$A:$A, J$8, 'SW Data'!$B:$B, $A30),SUMIFS('SW Data'!$J:$J, 'SW Data'!$A:$A, J$8, 'SW Data'!$B:$B, $A30))),
   IF($C$3="Full Time", SUMIFS('SW Data'!$F:$F, 'SW Data'!$A:$A, J$8, 'SW Data'!$B:$B, $A30, 'SW Data'!$D:$D, $C$2), IF($C$3="Part Time", SUMIFS('SW Data'!$G:$G, 'SW Data'!$A:$A, J$8, 'SW Data'!$B:$B, $A30, 'SW Data'!$D:$D, $C$2), SUMIFS('SW Data'!$J:$J, 'SW Data'!$A:$A, J$8, 'SW Data'!$B:$B, $A30, 'SW Data'!$D:$D, $C$2)))),
  IF($C$2="All Social Workers",
   IF($C$3="Full Time", SUMIFS('SW Data'!$F:$F, 'SW Data'!$A:$A, J$8, 'SW Data'!$E:$E, $C$1, 'SW Data'!$B:$B, $A30), IF($C$3="Part Time", SUMIFS('SW Data'!$G:$G, 'SW Data'!$A:$A, J$8, 'SW Data'!$E:$E, $C$1, 'SW Data'!$B:$B, $A30), SUMIFS('SW Data'!$J:$J, 'SW Data'!$A:$A, J$8, 'SW Data'!$E:$E, $C$1, 'SW Data'!$B:$B, $A30))),
   IF($C$3="Full Time", SUMIFS('SW Data'!$F:$F, 'SW Data'!$A:$A, J$8, 'SW Data'!$E:$E, $C$1, 'SW Data'!$B:$B, $A30, 'SW Data'!$D:$D, $C$2), IF($C$3="Part Time", SUMIFS('SW Data'!$G:$G, 'SW Data'!$A:$A, J$8, 'SW Data'!$E:$E, $C$1, 'SW Data'!$B:$B, $A30, 'SW Data'!$D:$D, $C$2), SUMIFS('SW Data'!$J:$J, 'SW Data'!$A:$A, J$8, 'SW Data'!$E:$E, $C$1, 'SW Data'!$B:$B, $A30, 'SW Data'!$D:$D, $C$2))))),
 0)</f>
        <v>323</v>
      </c>
      <c r="K30" s="54">
        <f>IF(AND($C$1&lt;&gt;"", $C$2&lt;&gt;"", $C$3&lt;&gt;""),
 IF($C$1="All Fieldwork Services Teams",
  IF($C$2="All Social Workers",
   IF($C$3="Full Time", SUMIFS('SW Data'!$F:$F, 'SW Data'!$A:$A, K$8, 'SW Data'!$B:$B, $A30), IF($C$3="Part Time", SUMIFS('SW Data'!$G:$G, 'SW Data'!$A:$A, K$8, 'SW Data'!$B:$B, $A30),SUMIFS('SW Data'!$J:$J, 'SW Data'!$A:$A, K$8, 'SW Data'!$B:$B, $A30))),
   IF($C$3="Full Time", SUMIFS('SW Data'!$F:$F, 'SW Data'!$A:$A, K$8, 'SW Data'!$B:$B, $A30, 'SW Data'!$D:$D, $C$2), IF($C$3="Part Time", SUMIFS('SW Data'!$G:$G, 'SW Data'!$A:$A, K$8, 'SW Data'!$B:$B, $A30, 'SW Data'!$D:$D, $C$2), SUMIFS('SW Data'!$J:$J, 'SW Data'!$A:$A, K$8, 'SW Data'!$B:$B, $A30, 'SW Data'!$D:$D, $C$2)))),
  IF($C$2="All Social Workers",
   IF($C$3="Full Time", SUMIFS('SW Data'!$F:$F, 'SW Data'!$A:$A, K$8, 'SW Data'!$E:$E, $C$1, 'SW Data'!$B:$B, $A30), IF($C$3="Part Time", SUMIFS('SW Data'!$G:$G, 'SW Data'!$A:$A, K$8, 'SW Data'!$E:$E, $C$1, 'SW Data'!$B:$B, $A30), SUMIFS('SW Data'!$J:$J, 'SW Data'!$A:$A, K$8, 'SW Data'!$E:$E, $C$1, 'SW Data'!$B:$B, $A30))),
   IF($C$3="Full Time", SUMIFS('SW Data'!$F:$F, 'SW Data'!$A:$A, K$8, 'SW Data'!$E:$E, $C$1, 'SW Data'!$B:$B, $A30, 'SW Data'!$D:$D, $C$2), IF($C$3="Part Time", SUMIFS('SW Data'!$G:$G, 'SW Data'!$A:$A, K$8, 'SW Data'!$E:$E, $C$1, 'SW Data'!$B:$B, $A30, 'SW Data'!$D:$D, $C$2), SUMIFS('SW Data'!$J:$J, 'SW Data'!$A:$A, K$8, 'SW Data'!$E:$E, $C$1, 'SW Data'!$B:$B, $A30, 'SW Data'!$D:$D, $C$2))))),
 0)</f>
        <v>340</v>
      </c>
      <c r="L30" s="55"/>
    </row>
    <row r="31" spans="1:12" x14ac:dyDescent="0.25">
      <c r="A31" s="53" t="s">
        <v>38</v>
      </c>
      <c r="B31" s="54">
        <f>IF(AND($C$1&lt;&gt;"", $C$2&lt;&gt;"", $C$3&lt;&gt;""),
 IF($C$1="All Fieldwork Services Teams",
  IF($C$2="All Social Workers",
   IF($C$3="Full Time", SUMIFS('SW Data'!$F:$F, 'SW Data'!$A:$A, B$8, 'SW Data'!$B:$B, $A31), IF($C$3="Part Time", SUMIFS('SW Data'!$G:$G, 'SW Data'!$A:$A, B$8, 'SW Data'!$B:$B, $A31),SUMIFS('SW Data'!$J:$J, 'SW Data'!$A:$A, B$8, 'SW Data'!$B:$B, $A31))),
   IF($C$3="Full Time", SUMIFS('SW Data'!$F:$F, 'SW Data'!$A:$A, B$8, 'SW Data'!$B:$B, $A31, 'SW Data'!$D:$D, $C$2), IF($C$3="Part Time", SUMIFS('SW Data'!$G:$G, 'SW Data'!$A:$A, B$8, 'SW Data'!$B:$B, $A31, 'SW Data'!$D:$D, $C$2), SUMIFS('SW Data'!$J:$J, 'SW Data'!$A:$A, B$8, 'SW Data'!$B:$B, $A31, 'SW Data'!$D:$D, $C$2)))),
  IF($C$2="All Social Workers",
   IF($C$3="Full Time", SUMIFS('SW Data'!$F:$F, 'SW Data'!$A:$A, B$8, 'SW Data'!$E:$E, $C$1, 'SW Data'!$B:$B, $A31), IF($C$3="Part Time", SUMIFS('SW Data'!$G:$G, 'SW Data'!$A:$A, B$8, 'SW Data'!$E:$E, $C$1, 'SW Data'!$B:$B, $A31), SUMIFS('SW Data'!$J:$J, 'SW Data'!$A:$A, B$8, 'SW Data'!$E:$E, $C$1, 'SW Data'!$B:$B, $A31))),
   IF($C$3="Full Time", SUMIFS('SW Data'!$F:$F, 'SW Data'!$A:$A, B$8, 'SW Data'!$E:$E, $C$1, 'SW Data'!$B:$B, $A31, 'SW Data'!$D:$D, $C$2), IF($C$3="Part Time", SUMIFS('SW Data'!$G:$G, 'SW Data'!$A:$A, B$8, 'SW Data'!$E:$E, $C$1, 'SW Data'!$B:$B, $A31, 'SW Data'!$D:$D, $C$2), SUMIFS('SW Data'!$J:$J, 'SW Data'!$A:$A, B$8, 'SW Data'!$E:$E, $C$1, 'SW Data'!$B:$B, $A31, 'SW Data'!$D:$D, $C$2))))),
 0)</f>
        <v>21</v>
      </c>
      <c r="C31" s="54">
        <f>IF(AND($C$1&lt;&gt;"", $C$2&lt;&gt;"", $C$3&lt;&gt;""),
 IF($C$1="All Fieldwork Services Teams",
  IF($C$2="All Social Workers",
   IF($C$3="Full Time", SUMIFS('SW Data'!$F:$F, 'SW Data'!$A:$A, C$8, 'SW Data'!$B:$B, $A31), IF($C$3="Part Time", SUMIFS('SW Data'!$G:$G, 'SW Data'!$A:$A, C$8, 'SW Data'!$B:$B, $A31),SUMIFS('SW Data'!$J:$J, 'SW Data'!$A:$A, C$8, 'SW Data'!$B:$B, $A31))),
   IF($C$3="Full Time", SUMIFS('SW Data'!$F:$F, 'SW Data'!$A:$A, C$8, 'SW Data'!$B:$B, $A31, 'SW Data'!$D:$D, $C$2), IF($C$3="Part Time", SUMIFS('SW Data'!$G:$G, 'SW Data'!$A:$A, C$8, 'SW Data'!$B:$B, $A31, 'SW Data'!$D:$D, $C$2), SUMIFS('SW Data'!$J:$J, 'SW Data'!$A:$A, C$8, 'SW Data'!$B:$B, $A31, 'SW Data'!$D:$D, $C$2)))),
  IF($C$2="All Social Workers",
   IF($C$3="Full Time", SUMIFS('SW Data'!$F:$F, 'SW Data'!$A:$A, C$8, 'SW Data'!$E:$E, $C$1, 'SW Data'!$B:$B, $A31), IF($C$3="Part Time", SUMIFS('SW Data'!$G:$G, 'SW Data'!$A:$A, C$8, 'SW Data'!$E:$E, $C$1, 'SW Data'!$B:$B, $A31), SUMIFS('SW Data'!$J:$J, 'SW Data'!$A:$A, C$8, 'SW Data'!$E:$E, $C$1, 'SW Data'!$B:$B, $A31))),
   IF($C$3="Full Time", SUMIFS('SW Data'!$F:$F, 'SW Data'!$A:$A, C$8, 'SW Data'!$E:$E, $C$1, 'SW Data'!$B:$B, $A31, 'SW Data'!$D:$D, $C$2), IF($C$3="Part Time", SUMIFS('SW Data'!$G:$G, 'SW Data'!$A:$A, C$8, 'SW Data'!$E:$E, $C$1, 'SW Data'!$B:$B, $A31, 'SW Data'!$D:$D, $C$2), SUMIFS('SW Data'!$J:$J, 'SW Data'!$A:$A, C$8, 'SW Data'!$E:$E, $C$1, 'SW Data'!$B:$B, $A31, 'SW Data'!$D:$D, $C$2))))),
 0)</f>
        <v>21</v>
      </c>
      <c r="D31" s="54">
        <f>IF(AND($C$1&lt;&gt;"", $C$2&lt;&gt;"", $C$3&lt;&gt;""),
 IF($C$1="All Fieldwork Services Teams",
  IF($C$2="All Social Workers",
   IF($C$3="Full Time", SUMIFS('SW Data'!$F:$F, 'SW Data'!$A:$A, D$8, 'SW Data'!$B:$B, $A31), IF($C$3="Part Time", SUMIFS('SW Data'!$G:$G, 'SW Data'!$A:$A, D$8, 'SW Data'!$B:$B, $A31),SUMIFS('SW Data'!$J:$J, 'SW Data'!$A:$A, D$8, 'SW Data'!$B:$B, $A31))),
   IF($C$3="Full Time", SUMIFS('SW Data'!$F:$F, 'SW Data'!$A:$A, D$8, 'SW Data'!$B:$B, $A31, 'SW Data'!$D:$D, $C$2), IF($C$3="Part Time", SUMIFS('SW Data'!$G:$G, 'SW Data'!$A:$A, D$8, 'SW Data'!$B:$B, $A31, 'SW Data'!$D:$D, $C$2), SUMIFS('SW Data'!$J:$J, 'SW Data'!$A:$A, D$8, 'SW Data'!$B:$B, $A31, 'SW Data'!$D:$D, $C$2)))),
  IF($C$2="All Social Workers",
   IF($C$3="Full Time", SUMIFS('SW Data'!$F:$F, 'SW Data'!$A:$A, D$8, 'SW Data'!$E:$E, $C$1, 'SW Data'!$B:$B, $A31), IF($C$3="Part Time", SUMIFS('SW Data'!$G:$G, 'SW Data'!$A:$A, D$8, 'SW Data'!$E:$E, $C$1, 'SW Data'!$B:$B, $A31), SUMIFS('SW Data'!$J:$J, 'SW Data'!$A:$A, D$8, 'SW Data'!$E:$E, $C$1, 'SW Data'!$B:$B, $A31))),
   IF($C$3="Full Time", SUMIFS('SW Data'!$F:$F, 'SW Data'!$A:$A, D$8, 'SW Data'!$E:$E, $C$1, 'SW Data'!$B:$B, $A31, 'SW Data'!$D:$D, $C$2), IF($C$3="Part Time", SUMIFS('SW Data'!$G:$G, 'SW Data'!$A:$A, D$8, 'SW Data'!$E:$E, $C$1, 'SW Data'!$B:$B, $A31, 'SW Data'!$D:$D, $C$2), SUMIFS('SW Data'!$J:$J, 'SW Data'!$A:$A, D$8, 'SW Data'!$E:$E, $C$1, 'SW Data'!$B:$B, $A31, 'SW Data'!$D:$D, $C$2))))),
 0)</f>
        <v>22</v>
      </c>
      <c r="E31" s="54">
        <f>IF(AND($C$1&lt;&gt;"", $C$2&lt;&gt;"", $C$3&lt;&gt;""),
 IF($C$1="All Fieldwork Services Teams",
  IF($C$2="All Social Workers",
   IF($C$3="Full Time", SUMIFS('SW Data'!$F:$F, 'SW Data'!$A:$A, E$8, 'SW Data'!$B:$B, $A31), IF($C$3="Part Time", SUMIFS('SW Data'!$G:$G, 'SW Data'!$A:$A, E$8, 'SW Data'!$B:$B, $A31),SUMIFS('SW Data'!$J:$J, 'SW Data'!$A:$A, E$8, 'SW Data'!$B:$B, $A31))),
   IF($C$3="Full Time", SUMIFS('SW Data'!$F:$F, 'SW Data'!$A:$A, E$8, 'SW Data'!$B:$B, $A31, 'SW Data'!$D:$D, $C$2), IF($C$3="Part Time", SUMIFS('SW Data'!$G:$G, 'SW Data'!$A:$A, E$8, 'SW Data'!$B:$B, $A31, 'SW Data'!$D:$D, $C$2), SUMIFS('SW Data'!$J:$J, 'SW Data'!$A:$A, E$8, 'SW Data'!$B:$B, $A31, 'SW Data'!$D:$D, $C$2)))),
  IF($C$2="All Social Workers",
   IF($C$3="Full Time", SUMIFS('SW Data'!$F:$F, 'SW Data'!$A:$A, E$8, 'SW Data'!$E:$E, $C$1, 'SW Data'!$B:$B, $A31), IF($C$3="Part Time", SUMIFS('SW Data'!$G:$G, 'SW Data'!$A:$A, E$8, 'SW Data'!$E:$E, $C$1, 'SW Data'!$B:$B, $A31), SUMIFS('SW Data'!$J:$J, 'SW Data'!$A:$A, E$8, 'SW Data'!$E:$E, $C$1, 'SW Data'!$B:$B, $A31))),
   IF($C$3="Full Time", SUMIFS('SW Data'!$F:$F, 'SW Data'!$A:$A, E$8, 'SW Data'!$E:$E, $C$1, 'SW Data'!$B:$B, $A31, 'SW Data'!$D:$D, $C$2), IF($C$3="Part Time", SUMIFS('SW Data'!$G:$G, 'SW Data'!$A:$A, E$8, 'SW Data'!$E:$E, $C$1, 'SW Data'!$B:$B, $A31, 'SW Data'!$D:$D, $C$2), SUMIFS('SW Data'!$J:$J, 'SW Data'!$A:$A, E$8, 'SW Data'!$E:$E, $C$1, 'SW Data'!$B:$B, $A31, 'SW Data'!$D:$D, $C$2))))),
 0)</f>
        <v>24</v>
      </c>
      <c r="F31" s="54">
        <f>IF(AND($C$1&lt;&gt;"", $C$2&lt;&gt;"", $C$3&lt;&gt;""),
 IF($C$1="All Fieldwork Services Teams",
  IF($C$2="All Social Workers",
   IF($C$3="Full Time", SUMIFS('SW Data'!$F:$F, 'SW Data'!$A:$A, F$8, 'SW Data'!$B:$B, $A31), IF($C$3="Part Time", SUMIFS('SW Data'!$G:$G, 'SW Data'!$A:$A, F$8, 'SW Data'!$B:$B, $A31),SUMIFS('SW Data'!$J:$J, 'SW Data'!$A:$A, F$8, 'SW Data'!$B:$B, $A31))),
   IF($C$3="Full Time", SUMIFS('SW Data'!$F:$F, 'SW Data'!$A:$A, F$8, 'SW Data'!$B:$B, $A31, 'SW Data'!$D:$D, $C$2), IF($C$3="Part Time", SUMIFS('SW Data'!$G:$G, 'SW Data'!$A:$A, F$8, 'SW Data'!$B:$B, $A31, 'SW Data'!$D:$D, $C$2), SUMIFS('SW Data'!$J:$J, 'SW Data'!$A:$A, F$8, 'SW Data'!$B:$B, $A31, 'SW Data'!$D:$D, $C$2)))),
  IF($C$2="All Social Workers",
   IF($C$3="Full Time", SUMIFS('SW Data'!$F:$F, 'SW Data'!$A:$A, F$8, 'SW Data'!$E:$E, $C$1, 'SW Data'!$B:$B, $A31), IF($C$3="Part Time", SUMIFS('SW Data'!$G:$G, 'SW Data'!$A:$A, F$8, 'SW Data'!$E:$E, $C$1, 'SW Data'!$B:$B, $A31), SUMIFS('SW Data'!$J:$J, 'SW Data'!$A:$A, F$8, 'SW Data'!$E:$E, $C$1, 'SW Data'!$B:$B, $A31))),
   IF($C$3="Full Time", SUMIFS('SW Data'!$F:$F, 'SW Data'!$A:$A, F$8, 'SW Data'!$E:$E, $C$1, 'SW Data'!$B:$B, $A31, 'SW Data'!$D:$D, $C$2), IF($C$3="Part Time", SUMIFS('SW Data'!$G:$G, 'SW Data'!$A:$A, F$8, 'SW Data'!$E:$E, $C$1, 'SW Data'!$B:$B, $A31, 'SW Data'!$D:$D, $C$2), SUMIFS('SW Data'!$J:$J, 'SW Data'!$A:$A, F$8, 'SW Data'!$E:$E, $C$1, 'SW Data'!$B:$B, $A31, 'SW Data'!$D:$D, $C$2))))),
 0)</f>
        <v>24</v>
      </c>
      <c r="G31" s="54">
        <f>IF(AND($C$1&lt;&gt;"", $C$2&lt;&gt;"", $C$3&lt;&gt;""),
 IF($C$1="All Fieldwork Services Teams",
  IF($C$2="All Social Workers",
   IF($C$3="Full Time", SUMIFS('SW Data'!$F:$F, 'SW Data'!$A:$A, G$8, 'SW Data'!$B:$B, $A31), IF($C$3="Part Time", SUMIFS('SW Data'!$G:$G, 'SW Data'!$A:$A, G$8, 'SW Data'!$B:$B, $A31),SUMIFS('SW Data'!$J:$J, 'SW Data'!$A:$A, G$8, 'SW Data'!$B:$B, $A31))),
   IF($C$3="Full Time", SUMIFS('SW Data'!$F:$F, 'SW Data'!$A:$A, G$8, 'SW Data'!$B:$B, $A31, 'SW Data'!$D:$D, $C$2), IF($C$3="Part Time", SUMIFS('SW Data'!$G:$G, 'SW Data'!$A:$A, G$8, 'SW Data'!$B:$B, $A31, 'SW Data'!$D:$D, $C$2), SUMIFS('SW Data'!$J:$J, 'SW Data'!$A:$A, G$8, 'SW Data'!$B:$B, $A31, 'SW Data'!$D:$D, $C$2)))),
  IF($C$2="All Social Workers",
   IF($C$3="Full Time", SUMIFS('SW Data'!$F:$F, 'SW Data'!$A:$A, G$8, 'SW Data'!$E:$E, $C$1, 'SW Data'!$B:$B, $A31), IF($C$3="Part Time", SUMIFS('SW Data'!$G:$G, 'SW Data'!$A:$A, G$8, 'SW Data'!$E:$E, $C$1, 'SW Data'!$B:$B, $A31), SUMIFS('SW Data'!$J:$J, 'SW Data'!$A:$A, G$8, 'SW Data'!$E:$E, $C$1, 'SW Data'!$B:$B, $A31))),
   IF($C$3="Full Time", SUMIFS('SW Data'!$F:$F, 'SW Data'!$A:$A, G$8, 'SW Data'!$E:$E, $C$1, 'SW Data'!$B:$B, $A31, 'SW Data'!$D:$D, $C$2), IF($C$3="Part Time", SUMIFS('SW Data'!$G:$G, 'SW Data'!$A:$A, G$8, 'SW Data'!$E:$E, $C$1, 'SW Data'!$B:$B, $A31, 'SW Data'!$D:$D, $C$2), SUMIFS('SW Data'!$J:$J, 'SW Data'!$A:$A, G$8, 'SW Data'!$E:$E, $C$1, 'SW Data'!$B:$B, $A31, 'SW Data'!$D:$D, $C$2))))),
 0)</f>
        <v>29</v>
      </c>
      <c r="H31" s="54">
        <f>IF(AND($C$1&lt;&gt;"", $C$2&lt;&gt;"", $C$3&lt;&gt;""),
 IF($C$1="All Fieldwork Services Teams",
  IF($C$2="All Social Workers",
   IF($C$3="Full Time", SUMIFS('SW Data'!$F:$F, 'SW Data'!$A:$A, H$8, 'SW Data'!$B:$B, $A31), IF($C$3="Part Time", SUMIFS('SW Data'!$G:$G, 'SW Data'!$A:$A, H$8, 'SW Data'!$B:$B, $A31),SUMIFS('SW Data'!$J:$J, 'SW Data'!$A:$A, H$8, 'SW Data'!$B:$B, $A31))),
   IF($C$3="Full Time", SUMIFS('SW Data'!$F:$F, 'SW Data'!$A:$A, H$8, 'SW Data'!$B:$B, $A31, 'SW Data'!$D:$D, $C$2), IF($C$3="Part Time", SUMIFS('SW Data'!$G:$G, 'SW Data'!$A:$A, H$8, 'SW Data'!$B:$B, $A31, 'SW Data'!$D:$D, $C$2), SUMIFS('SW Data'!$J:$J, 'SW Data'!$A:$A, H$8, 'SW Data'!$B:$B, $A31, 'SW Data'!$D:$D, $C$2)))),
  IF($C$2="All Social Workers",
   IF($C$3="Full Time", SUMIFS('SW Data'!$F:$F, 'SW Data'!$A:$A, H$8, 'SW Data'!$E:$E, $C$1, 'SW Data'!$B:$B, $A31), IF($C$3="Part Time", SUMIFS('SW Data'!$G:$G, 'SW Data'!$A:$A, H$8, 'SW Data'!$E:$E, $C$1, 'SW Data'!$B:$B, $A31), SUMIFS('SW Data'!$J:$J, 'SW Data'!$A:$A, H$8, 'SW Data'!$E:$E, $C$1, 'SW Data'!$B:$B, $A31))),
   IF($C$3="Full Time", SUMIFS('SW Data'!$F:$F, 'SW Data'!$A:$A, H$8, 'SW Data'!$E:$E, $C$1, 'SW Data'!$B:$B, $A31, 'SW Data'!$D:$D, $C$2), IF($C$3="Part Time", SUMIFS('SW Data'!$G:$G, 'SW Data'!$A:$A, H$8, 'SW Data'!$E:$E, $C$1, 'SW Data'!$B:$B, $A31, 'SW Data'!$D:$D, $C$2), SUMIFS('SW Data'!$J:$J, 'SW Data'!$A:$A, H$8, 'SW Data'!$E:$E, $C$1, 'SW Data'!$B:$B, $A31, 'SW Data'!$D:$D, $C$2))))),
 0)</f>
        <v>31</v>
      </c>
      <c r="I31" s="54">
        <f>IF(AND($C$1&lt;&gt;"", $C$2&lt;&gt;"", $C$3&lt;&gt;""),
 IF($C$1="All Fieldwork Services Teams",
  IF($C$2="All Social Workers",
   IF($C$3="Full Time", SUMIFS('SW Data'!$F:$F, 'SW Data'!$A:$A, I$8, 'SW Data'!$B:$B, $A31), IF($C$3="Part Time", SUMIFS('SW Data'!$G:$G, 'SW Data'!$A:$A, I$8, 'SW Data'!$B:$B, $A31),SUMIFS('SW Data'!$J:$J, 'SW Data'!$A:$A, I$8, 'SW Data'!$B:$B, $A31))),
   IF($C$3="Full Time", SUMIFS('SW Data'!$F:$F, 'SW Data'!$A:$A, I$8, 'SW Data'!$B:$B, $A31, 'SW Data'!$D:$D, $C$2), IF($C$3="Part Time", SUMIFS('SW Data'!$G:$G, 'SW Data'!$A:$A, I$8, 'SW Data'!$B:$B, $A31, 'SW Data'!$D:$D, $C$2), SUMIFS('SW Data'!$J:$J, 'SW Data'!$A:$A, I$8, 'SW Data'!$B:$B, $A31, 'SW Data'!$D:$D, $C$2)))),
  IF($C$2="All Social Workers",
   IF($C$3="Full Time", SUMIFS('SW Data'!$F:$F, 'SW Data'!$A:$A, I$8, 'SW Data'!$E:$E, $C$1, 'SW Data'!$B:$B, $A31), IF($C$3="Part Time", SUMIFS('SW Data'!$G:$G, 'SW Data'!$A:$A, I$8, 'SW Data'!$E:$E, $C$1, 'SW Data'!$B:$B, $A31), SUMIFS('SW Data'!$J:$J, 'SW Data'!$A:$A, I$8, 'SW Data'!$E:$E, $C$1, 'SW Data'!$B:$B, $A31))),
   IF($C$3="Full Time", SUMIFS('SW Data'!$F:$F, 'SW Data'!$A:$A, I$8, 'SW Data'!$E:$E, $C$1, 'SW Data'!$B:$B, $A31, 'SW Data'!$D:$D, $C$2), IF($C$3="Part Time", SUMIFS('SW Data'!$G:$G, 'SW Data'!$A:$A, I$8, 'SW Data'!$E:$E, $C$1, 'SW Data'!$B:$B, $A31, 'SW Data'!$D:$D, $C$2), SUMIFS('SW Data'!$J:$J, 'SW Data'!$A:$A, I$8, 'SW Data'!$E:$E, $C$1, 'SW Data'!$B:$B, $A31, 'SW Data'!$D:$D, $C$2))))),
 0)</f>
        <v>32</v>
      </c>
      <c r="J31" s="54">
        <f>IF(AND($C$1&lt;&gt;"", $C$2&lt;&gt;"", $C$3&lt;&gt;""),
 IF($C$1="All Fieldwork Services Teams",
  IF($C$2="All Social Workers",
   IF($C$3="Full Time", SUMIFS('SW Data'!$F:$F, 'SW Data'!$A:$A, J$8, 'SW Data'!$B:$B, $A31), IF($C$3="Part Time", SUMIFS('SW Data'!$G:$G, 'SW Data'!$A:$A, J$8, 'SW Data'!$B:$B, $A31),SUMIFS('SW Data'!$J:$J, 'SW Data'!$A:$A, J$8, 'SW Data'!$B:$B, $A31))),
   IF($C$3="Full Time", SUMIFS('SW Data'!$F:$F, 'SW Data'!$A:$A, J$8, 'SW Data'!$B:$B, $A31, 'SW Data'!$D:$D, $C$2), IF($C$3="Part Time", SUMIFS('SW Data'!$G:$G, 'SW Data'!$A:$A, J$8, 'SW Data'!$B:$B, $A31, 'SW Data'!$D:$D, $C$2), SUMIFS('SW Data'!$J:$J, 'SW Data'!$A:$A, J$8, 'SW Data'!$B:$B, $A31, 'SW Data'!$D:$D, $C$2)))),
  IF($C$2="All Social Workers",
   IF($C$3="Full Time", SUMIFS('SW Data'!$F:$F, 'SW Data'!$A:$A, J$8, 'SW Data'!$E:$E, $C$1, 'SW Data'!$B:$B, $A31), IF($C$3="Part Time", SUMIFS('SW Data'!$G:$G, 'SW Data'!$A:$A, J$8, 'SW Data'!$E:$E, $C$1, 'SW Data'!$B:$B, $A31), SUMIFS('SW Data'!$J:$J, 'SW Data'!$A:$A, J$8, 'SW Data'!$E:$E, $C$1, 'SW Data'!$B:$B, $A31))),
   IF($C$3="Full Time", SUMIFS('SW Data'!$F:$F, 'SW Data'!$A:$A, J$8, 'SW Data'!$E:$E, $C$1, 'SW Data'!$B:$B, $A31, 'SW Data'!$D:$D, $C$2), IF($C$3="Part Time", SUMIFS('SW Data'!$G:$G, 'SW Data'!$A:$A, J$8, 'SW Data'!$E:$E, $C$1, 'SW Data'!$B:$B, $A31, 'SW Data'!$D:$D, $C$2), SUMIFS('SW Data'!$J:$J, 'SW Data'!$A:$A, J$8, 'SW Data'!$E:$E, $C$1, 'SW Data'!$B:$B, $A31, 'SW Data'!$D:$D, $C$2))))),
 0)</f>
        <v>30</v>
      </c>
      <c r="K31" s="54">
        <f>IF(AND($C$1&lt;&gt;"", $C$2&lt;&gt;"", $C$3&lt;&gt;""),
 IF($C$1="All Fieldwork Services Teams",
  IF($C$2="All Social Workers",
   IF($C$3="Full Time", SUMIFS('SW Data'!$F:$F, 'SW Data'!$A:$A, K$8, 'SW Data'!$B:$B, $A31), IF($C$3="Part Time", SUMIFS('SW Data'!$G:$G, 'SW Data'!$A:$A, K$8, 'SW Data'!$B:$B, $A31),SUMIFS('SW Data'!$J:$J, 'SW Data'!$A:$A, K$8, 'SW Data'!$B:$B, $A31))),
   IF($C$3="Full Time", SUMIFS('SW Data'!$F:$F, 'SW Data'!$A:$A, K$8, 'SW Data'!$B:$B, $A31, 'SW Data'!$D:$D, $C$2), IF($C$3="Part Time", SUMIFS('SW Data'!$G:$G, 'SW Data'!$A:$A, K$8, 'SW Data'!$B:$B, $A31, 'SW Data'!$D:$D, $C$2), SUMIFS('SW Data'!$J:$J, 'SW Data'!$A:$A, K$8, 'SW Data'!$B:$B, $A31, 'SW Data'!$D:$D, $C$2)))),
  IF($C$2="All Social Workers",
   IF($C$3="Full Time", SUMIFS('SW Data'!$F:$F, 'SW Data'!$A:$A, K$8, 'SW Data'!$E:$E, $C$1, 'SW Data'!$B:$B, $A31), IF($C$3="Part Time", SUMIFS('SW Data'!$G:$G, 'SW Data'!$A:$A, K$8, 'SW Data'!$E:$E, $C$1, 'SW Data'!$B:$B, $A31), SUMIFS('SW Data'!$J:$J, 'SW Data'!$A:$A, K$8, 'SW Data'!$E:$E, $C$1, 'SW Data'!$B:$B, $A31))),
   IF($C$3="Full Time", SUMIFS('SW Data'!$F:$F, 'SW Data'!$A:$A, K$8, 'SW Data'!$E:$E, $C$1, 'SW Data'!$B:$B, $A31, 'SW Data'!$D:$D, $C$2), IF($C$3="Part Time", SUMIFS('SW Data'!$G:$G, 'SW Data'!$A:$A, K$8, 'SW Data'!$E:$E, $C$1, 'SW Data'!$B:$B, $A31, 'SW Data'!$D:$D, $C$2), SUMIFS('SW Data'!$J:$J, 'SW Data'!$A:$A, K$8, 'SW Data'!$E:$E, $C$1, 'SW Data'!$B:$B, $A31, 'SW Data'!$D:$D, $C$2))))),
 0)</f>
        <v>26</v>
      </c>
      <c r="L31" s="55"/>
    </row>
    <row r="32" spans="1:12" x14ac:dyDescent="0.25">
      <c r="A32" s="53" t="s">
        <v>39</v>
      </c>
      <c r="B32" s="54">
        <f>IF(AND($C$1&lt;&gt;"", $C$2&lt;&gt;"", $C$3&lt;&gt;""),
 IF($C$1="All Fieldwork Services Teams",
  IF($C$2="All Social Workers",
   IF($C$3="Full Time", SUMIFS('SW Data'!$F:$F, 'SW Data'!$A:$A, B$8, 'SW Data'!$B:$B, $A32), IF($C$3="Part Time", SUMIFS('SW Data'!$G:$G, 'SW Data'!$A:$A, B$8, 'SW Data'!$B:$B, $A32),SUMIFS('SW Data'!$J:$J, 'SW Data'!$A:$A, B$8, 'SW Data'!$B:$B, $A32))),
   IF($C$3="Full Time", SUMIFS('SW Data'!$F:$F, 'SW Data'!$A:$A, B$8, 'SW Data'!$B:$B, $A32, 'SW Data'!$D:$D, $C$2), IF($C$3="Part Time", SUMIFS('SW Data'!$G:$G, 'SW Data'!$A:$A, B$8, 'SW Data'!$B:$B, $A32, 'SW Data'!$D:$D, $C$2), SUMIFS('SW Data'!$J:$J, 'SW Data'!$A:$A, B$8, 'SW Data'!$B:$B, $A32, 'SW Data'!$D:$D, $C$2)))),
  IF($C$2="All Social Workers",
   IF($C$3="Full Time", SUMIFS('SW Data'!$F:$F, 'SW Data'!$A:$A, B$8, 'SW Data'!$E:$E, $C$1, 'SW Data'!$B:$B, $A32), IF($C$3="Part Time", SUMIFS('SW Data'!$G:$G, 'SW Data'!$A:$A, B$8, 'SW Data'!$E:$E, $C$1, 'SW Data'!$B:$B, $A32), SUMIFS('SW Data'!$J:$J, 'SW Data'!$A:$A, B$8, 'SW Data'!$E:$E, $C$1, 'SW Data'!$B:$B, $A32))),
   IF($C$3="Full Time", SUMIFS('SW Data'!$F:$F, 'SW Data'!$A:$A, B$8, 'SW Data'!$E:$E, $C$1, 'SW Data'!$B:$B, $A32, 'SW Data'!$D:$D, $C$2), IF($C$3="Part Time", SUMIFS('SW Data'!$G:$G, 'SW Data'!$A:$A, B$8, 'SW Data'!$E:$E, $C$1, 'SW Data'!$B:$B, $A32, 'SW Data'!$D:$D, $C$2), SUMIFS('SW Data'!$J:$J, 'SW Data'!$A:$A, B$8, 'SW Data'!$E:$E, $C$1, 'SW Data'!$B:$B, $A32, 'SW Data'!$D:$D, $C$2))))),
 0)</f>
        <v>132</v>
      </c>
      <c r="C32" s="54">
        <f>IF(AND($C$1&lt;&gt;"", $C$2&lt;&gt;"", $C$3&lt;&gt;""),
 IF($C$1="All Fieldwork Services Teams",
  IF($C$2="All Social Workers",
   IF($C$3="Full Time", SUMIFS('SW Data'!$F:$F, 'SW Data'!$A:$A, C$8, 'SW Data'!$B:$B, $A32), IF($C$3="Part Time", SUMIFS('SW Data'!$G:$G, 'SW Data'!$A:$A, C$8, 'SW Data'!$B:$B, $A32),SUMIFS('SW Data'!$J:$J, 'SW Data'!$A:$A, C$8, 'SW Data'!$B:$B, $A32))),
   IF($C$3="Full Time", SUMIFS('SW Data'!$F:$F, 'SW Data'!$A:$A, C$8, 'SW Data'!$B:$B, $A32, 'SW Data'!$D:$D, $C$2), IF($C$3="Part Time", SUMIFS('SW Data'!$G:$G, 'SW Data'!$A:$A, C$8, 'SW Data'!$B:$B, $A32, 'SW Data'!$D:$D, $C$2), SUMIFS('SW Data'!$J:$J, 'SW Data'!$A:$A, C$8, 'SW Data'!$B:$B, $A32, 'SW Data'!$D:$D, $C$2)))),
  IF($C$2="All Social Workers",
   IF($C$3="Full Time", SUMIFS('SW Data'!$F:$F, 'SW Data'!$A:$A, C$8, 'SW Data'!$E:$E, $C$1, 'SW Data'!$B:$B, $A32), IF($C$3="Part Time", SUMIFS('SW Data'!$G:$G, 'SW Data'!$A:$A, C$8, 'SW Data'!$E:$E, $C$1, 'SW Data'!$B:$B, $A32), SUMIFS('SW Data'!$J:$J, 'SW Data'!$A:$A, C$8, 'SW Data'!$E:$E, $C$1, 'SW Data'!$B:$B, $A32))),
   IF($C$3="Full Time", SUMIFS('SW Data'!$F:$F, 'SW Data'!$A:$A, C$8, 'SW Data'!$E:$E, $C$1, 'SW Data'!$B:$B, $A32, 'SW Data'!$D:$D, $C$2), IF($C$3="Part Time", SUMIFS('SW Data'!$G:$G, 'SW Data'!$A:$A, C$8, 'SW Data'!$E:$E, $C$1, 'SW Data'!$B:$B, $A32, 'SW Data'!$D:$D, $C$2), SUMIFS('SW Data'!$J:$J, 'SW Data'!$A:$A, C$8, 'SW Data'!$E:$E, $C$1, 'SW Data'!$B:$B, $A32, 'SW Data'!$D:$D, $C$2))))),
 0)</f>
        <v>150</v>
      </c>
      <c r="D32" s="54">
        <f>IF(AND($C$1&lt;&gt;"", $C$2&lt;&gt;"", $C$3&lt;&gt;""),
 IF($C$1="All Fieldwork Services Teams",
  IF($C$2="All Social Workers",
   IF($C$3="Full Time", SUMIFS('SW Data'!$F:$F, 'SW Data'!$A:$A, D$8, 'SW Data'!$B:$B, $A32), IF($C$3="Part Time", SUMIFS('SW Data'!$G:$G, 'SW Data'!$A:$A, D$8, 'SW Data'!$B:$B, $A32),SUMIFS('SW Data'!$J:$J, 'SW Data'!$A:$A, D$8, 'SW Data'!$B:$B, $A32))),
   IF($C$3="Full Time", SUMIFS('SW Data'!$F:$F, 'SW Data'!$A:$A, D$8, 'SW Data'!$B:$B, $A32, 'SW Data'!$D:$D, $C$2), IF($C$3="Part Time", SUMIFS('SW Data'!$G:$G, 'SW Data'!$A:$A, D$8, 'SW Data'!$B:$B, $A32, 'SW Data'!$D:$D, $C$2), SUMIFS('SW Data'!$J:$J, 'SW Data'!$A:$A, D$8, 'SW Data'!$B:$B, $A32, 'SW Data'!$D:$D, $C$2)))),
  IF($C$2="All Social Workers",
   IF($C$3="Full Time", SUMIFS('SW Data'!$F:$F, 'SW Data'!$A:$A, D$8, 'SW Data'!$E:$E, $C$1, 'SW Data'!$B:$B, $A32), IF($C$3="Part Time", SUMIFS('SW Data'!$G:$G, 'SW Data'!$A:$A, D$8, 'SW Data'!$E:$E, $C$1, 'SW Data'!$B:$B, $A32), SUMIFS('SW Data'!$J:$J, 'SW Data'!$A:$A, D$8, 'SW Data'!$E:$E, $C$1, 'SW Data'!$B:$B, $A32))),
   IF($C$3="Full Time", SUMIFS('SW Data'!$F:$F, 'SW Data'!$A:$A, D$8, 'SW Data'!$E:$E, $C$1, 'SW Data'!$B:$B, $A32, 'SW Data'!$D:$D, $C$2), IF($C$3="Part Time", SUMIFS('SW Data'!$G:$G, 'SW Data'!$A:$A, D$8, 'SW Data'!$E:$E, $C$1, 'SW Data'!$B:$B, $A32, 'SW Data'!$D:$D, $C$2), SUMIFS('SW Data'!$J:$J, 'SW Data'!$A:$A, D$8, 'SW Data'!$E:$E, $C$1, 'SW Data'!$B:$B, $A32, 'SW Data'!$D:$D, $C$2))))),
 0)</f>
        <v>138</v>
      </c>
      <c r="E32" s="54">
        <f>IF(AND($C$1&lt;&gt;"", $C$2&lt;&gt;"", $C$3&lt;&gt;""),
 IF($C$1="All Fieldwork Services Teams",
  IF($C$2="All Social Workers",
   IF($C$3="Full Time", SUMIFS('SW Data'!$F:$F, 'SW Data'!$A:$A, E$8, 'SW Data'!$B:$B, $A32), IF($C$3="Part Time", SUMIFS('SW Data'!$G:$G, 'SW Data'!$A:$A, E$8, 'SW Data'!$B:$B, $A32),SUMIFS('SW Data'!$J:$J, 'SW Data'!$A:$A, E$8, 'SW Data'!$B:$B, $A32))),
   IF($C$3="Full Time", SUMIFS('SW Data'!$F:$F, 'SW Data'!$A:$A, E$8, 'SW Data'!$B:$B, $A32, 'SW Data'!$D:$D, $C$2), IF($C$3="Part Time", SUMIFS('SW Data'!$G:$G, 'SW Data'!$A:$A, E$8, 'SW Data'!$B:$B, $A32, 'SW Data'!$D:$D, $C$2), SUMIFS('SW Data'!$J:$J, 'SW Data'!$A:$A, E$8, 'SW Data'!$B:$B, $A32, 'SW Data'!$D:$D, $C$2)))),
  IF($C$2="All Social Workers",
   IF($C$3="Full Time", SUMIFS('SW Data'!$F:$F, 'SW Data'!$A:$A, E$8, 'SW Data'!$E:$E, $C$1, 'SW Data'!$B:$B, $A32), IF($C$3="Part Time", SUMIFS('SW Data'!$G:$G, 'SW Data'!$A:$A, E$8, 'SW Data'!$E:$E, $C$1, 'SW Data'!$B:$B, $A32), SUMIFS('SW Data'!$J:$J, 'SW Data'!$A:$A, E$8, 'SW Data'!$E:$E, $C$1, 'SW Data'!$B:$B, $A32))),
   IF($C$3="Full Time", SUMIFS('SW Data'!$F:$F, 'SW Data'!$A:$A, E$8, 'SW Data'!$E:$E, $C$1, 'SW Data'!$B:$B, $A32, 'SW Data'!$D:$D, $C$2), IF($C$3="Part Time", SUMIFS('SW Data'!$G:$G, 'SW Data'!$A:$A, E$8, 'SW Data'!$E:$E, $C$1, 'SW Data'!$B:$B, $A32, 'SW Data'!$D:$D, $C$2), SUMIFS('SW Data'!$J:$J, 'SW Data'!$A:$A, E$8, 'SW Data'!$E:$E, $C$1, 'SW Data'!$B:$B, $A32, 'SW Data'!$D:$D, $C$2))))),
 0)</f>
        <v>142</v>
      </c>
      <c r="F32" s="54">
        <f>IF(AND($C$1&lt;&gt;"", $C$2&lt;&gt;"", $C$3&lt;&gt;""),
 IF($C$1="All Fieldwork Services Teams",
  IF($C$2="All Social Workers",
   IF($C$3="Full Time", SUMIFS('SW Data'!$F:$F, 'SW Data'!$A:$A, F$8, 'SW Data'!$B:$B, $A32), IF($C$3="Part Time", SUMIFS('SW Data'!$G:$G, 'SW Data'!$A:$A, F$8, 'SW Data'!$B:$B, $A32),SUMIFS('SW Data'!$J:$J, 'SW Data'!$A:$A, F$8, 'SW Data'!$B:$B, $A32))),
   IF($C$3="Full Time", SUMIFS('SW Data'!$F:$F, 'SW Data'!$A:$A, F$8, 'SW Data'!$B:$B, $A32, 'SW Data'!$D:$D, $C$2), IF($C$3="Part Time", SUMIFS('SW Data'!$G:$G, 'SW Data'!$A:$A, F$8, 'SW Data'!$B:$B, $A32, 'SW Data'!$D:$D, $C$2), SUMIFS('SW Data'!$J:$J, 'SW Data'!$A:$A, F$8, 'SW Data'!$B:$B, $A32, 'SW Data'!$D:$D, $C$2)))),
  IF($C$2="All Social Workers",
   IF($C$3="Full Time", SUMIFS('SW Data'!$F:$F, 'SW Data'!$A:$A, F$8, 'SW Data'!$E:$E, $C$1, 'SW Data'!$B:$B, $A32), IF($C$3="Part Time", SUMIFS('SW Data'!$G:$G, 'SW Data'!$A:$A, F$8, 'SW Data'!$E:$E, $C$1, 'SW Data'!$B:$B, $A32), SUMIFS('SW Data'!$J:$J, 'SW Data'!$A:$A, F$8, 'SW Data'!$E:$E, $C$1, 'SW Data'!$B:$B, $A32))),
   IF($C$3="Full Time", SUMIFS('SW Data'!$F:$F, 'SW Data'!$A:$A, F$8, 'SW Data'!$E:$E, $C$1, 'SW Data'!$B:$B, $A32, 'SW Data'!$D:$D, $C$2), IF($C$3="Part Time", SUMIFS('SW Data'!$G:$G, 'SW Data'!$A:$A, F$8, 'SW Data'!$E:$E, $C$1, 'SW Data'!$B:$B, $A32, 'SW Data'!$D:$D, $C$2), SUMIFS('SW Data'!$J:$J, 'SW Data'!$A:$A, F$8, 'SW Data'!$E:$E, $C$1, 'SW Data'!$B:$B, $A32, 'SW Data'!$D:$D, $C$2))))),
 0)</f>
        <v>117</v>
      </c>
      <c r="G32" s="54">
        <f>IF(AND($C$1&lt;&gt;"", $C$2&lt;&gt;"", $C$3&lt;&gt;""),
 IF($C$1="All Fieldwork Services Teams",
  IF($C$2="All Social Workers",
   IF($C$3="Full Time", SUMIFS('SW Data'!$F:$F, 'SW Data'!$A:$A, G$8, 'SW Data'!$B:$B, $A32), IF($C$3="Part Time", SUMIFS('SW Data'!$G:$G, 'SW Data'!$A:$A, G$8, 'SW Data'!$B:$B, $A32),SUMIFS('SW Data'!$J:$J, 'SW Data'!$A:$A, G$8, 'SW Data'!$B:$B, $A32))),
   IF($C$3="Full Time", SUMIFS('SW Data'!$F:$F, 'SW Data'!$A:$A, G$8, 'SW Data'!$B:$B, $A32, 'SW Data'!$D:$D, $C$2), IF($C$3="Part Time", SUMIFS('SW Data'!$G:$G, 'SW Data'!$A:$A, G$8, 'SW Data'!$B:$B, $A32, 'SW Data'!$D:$D, $C$2), SUMIFS('SW Data'!$J:$J, 'SW Data'!$A:$A, G$8, 'SW Data'!$B:$B, $A32, 'SW Data'!$D:$D, $C$2)))),
  IF($C$2="All Social Workers",
   IF($C$3="Full Time", SUMIFS('SW Data'!$F:$F, 'SW Data'!$A:$A, G$8, 'SW Data'!$E:$E, $C$1, 'SW Data'!$B:$B, $A32), IF($C$3="Part Time", SUMIFS('SW Data'!$G:$G, 'SW Data'!$A:$A, G$8, 'SW Data'!$E:$E, $C$1, 'SW Data'!$B:$B, $A32), SUMIFS('SW Data'!$J:$J, 'SW Data'!$A:$A, G$8, 'SW Data'!$E:$E, $C$1, 'SW Data'!$B:$B, $A32))),
   IF($C$3="Full Time", SUMIFS('SW Data'!$F:$F, 'SW Data'!$A:$A, G$8, 'SW Data'!$E:$E, $C$1, 'SW Data'!$B:$B, $A32, 'SW Data'!$D:$D, $C$2), IF($C$3="Part Time", SUMIFS('SW Data'!$G:$G, 'SW Data'!$A:$A, G$8, 'SW Data'!$E:$E, $C$1, 'SW Data'!$B:$B, $A32, 'SW Data'!$D:$D, $C$2), SUMIFS('SW Data'!$J:$J, 'SW Data'!$A:$A, G$8, 'SW Data'!$E:$E, $C$1, 'SW Data'!$B:$B, $A32, 'SW Data'!$D:$D, $C$2))))),
 0)</f>
        <v>123</v>
      </c>
      <c r="H32" s="54">
        <f>IF(AND($C$1&lt;&gt;"", $C$2&lt;&gt;"", $C$3&lt;&gt;""),
 IF($C$1="All Fieldwork Services Teams",
  IF($C$2="All Social Workers",
   IF($C$3="Full Time", SUMIFS('SW Data'!$F:$F, 'SW Data'!$A:$A, H$8, 'SW Data'!$B:$B, $A32), IF($C$3="Part Time", SUMIFS('SW Data'!$G:$G, 'SW Data'!$A:$A, H$8, 'SW Data'!$B:$B, $A32),SUMIFS('SW Data'!$J:$J, 'SW Data'!$A:$A, H$8, 'SW Data'!$B:$B, $A32))),
   IF($C$3="Full Time", SUMIFS('SW Data'!$F:$F, 'SW Data'!$A:$A, H$8, 'SW Data'!$B:$B, $A32, 'SW Data'!$D:$D, $C$2), IF($C$3="Part Time", SUMIFS('SW Data'!$G:$G, 'SW Data'!$A:$A, H$8, 'SW Data'!$B:$B, $A32, 'SW Data'!$D:$D, $C$2), SUMIFS('SW Data'!$J:$J, 'SW Data'!$A:$A, H$8, 'SW Data'!$B:$B, $A32, 'SW Data'!$D:$D, $C$2)))),
  IF($C$2="All Social Workers",
   IF($C$3="Full Time", SUMIFS('SW Data'!$F:$F, 'SW Data'!$A:$A, H$8, 'SW Data'!$E:$E, $C$1, 'SW Data'!$B:$B, $A32), IF($C$3="Part Time", SUMIFS('SW Data'!$G:$G, 'SW Data'!$A:$A, H$8, 'SW Data'!$E:$E, $C$1, 'SW Data'!$B:$B, $A32), SUMIFS('SW Data'!$J:$J, 'SW Data'!$A:$A, H$8, 'SW Data'!$E:$E, $C$1, 'SW Data'!$B:$B, $A32))),
   IF($C$3="Full Time", SUMIFS('SW Data'!$F:$F, 'SW Data'!$A:$A, H$8, 'SW Data'!$E:$E, $C$1, 'SW Data'!$B:$B, $A32, 'SW Data'!$D:$D, $C$2), IF($C$3="Part Time", SUMIFS('SW Data'!$G:$G, 'SW Data'!$A:$A, H$8, 'SW Data'!$E:$E, $C$1, 'SW Data'!$B:$B, $A32, 'SW Data'!$D:$D, $C$2), SUMIFS('SW Data'!$J:$J, 'SW Data'!$A:$A, H$8, 'SW Data'!$E:$E, $C$1, 'SW Data'!$B:$B, $A32, 'SW Data'!$D:$D, $C$2))))),
 0)</f>
        <v>127</v>
      </c>
      <c r="I32" s="54">
        <f>IF(AND($C$1&lt;&gt;"", $C$2&lt;&gt;"", $C$3&lt;&gt;""),
 IF($C$1="All Fieldwork Services Teams",
  IF($C$2="All Social Workers",
   IF($C$3="Full Time", SUMIFS('SW Data'!$F:$F, 'SW Data'!$A:$A, I$8, 'SW Data'!$B:$B, $A32), IF($C$3="Part Time", SUMIFS('SW Data'!$G:$G, 'SW Data'!$A:$A, I$8, 'SW Data'!$B:$B, $A32),SUMIFS('SW Data'!$J:$J, 'SW Data'!$A:$A, I$8, 'SW Data'!$B:$B, $A32))),
   IF($C$3="Full Time", SUMIFS('SW Data'!$F:$F, 'SW Data'!$A:$A, I$8, 'SW Data'!$B:$B, $A32, 'SW Data'!$D:$D, $C$2), IF($C$3="Part Time", SUMIFS('SW Data'!$G:$G, 'SW Data'!$A:$A, I$8, 'SW Data'!$B:$B, $A32, 'SW Data'!$D:$D, $C$2), SUMIFS('SW Data'!$J:$J, 'SW Data'!$A:$A, I$8, 'SW Data'!$B:$B, $A32, 'SW Data'!$D:$D, $C$2)))),
  IF($C$2="All Social Workers",
   IF($C$3="Full Time", SUMIFS('SW Data'!$F:$F, 'SW Data'!$A:$A, I$8, 'SW Data'!$E:$E, $C$1, 'SW Data'!$B:$B, $A32), IF($C$3="Part Time", SUMIFS('SW Data'!$G:$G, 'SW Data'!$A:$A, I$8, 'SW Data'!$E:$E, $C$1, 'SW Data'!$B:$B, $A32), SUMIFS('SW Data'!$J:$J, 'SW Data'!$A:$A, I$8, 'SW Data'!$E:$E, $C$1, 'SW Data'!$B:$B, $A32))),
   IF($C$3="Full Time", SUMIFS('SW Data'!$F:$F, 'SW Data'!$A:$A, I$8, 'SW Data'!$E:$E, $C$1, 'SW Data'!$B:$B, $A32, 'SW Data'!$D:$D, $C$2), IF($C$3="Part Time", SUMIFS('SW Data'!$G:$G, 'SW Data'!$A:$A, I$8, 'SW Data'!$E:$E, $C$1, 'SW Data'!$B:$B, $A32, 'SW Data'!$D:$D, $C$2), SUMIFS('SW Data'!$J:$J, 'SW Data'!$A:$A, I$8, 'SW Data'!$E:$E, $C$1, 'SW Data'!$B:$B, $A32, 'SW Data'!$D:$D, $C$2))))),
 0)</f>
        <v>141</v>
      </c>
      <c r="J32" s="54">
        <f>IF(AND($C$1&lt;&gt;"", $C$2&lt;&gt;"", $C$3&lt;&gt;""),
 IF($C$1="All Fieldwork Services Teams",
  IF($C$2="All Social Workers",
   IF($C$3="Full Time", SUMIFS('SW Data'!$F:$F, 'SW Data'!$A:$A, J$8, 'SW Data'!$B:$B, $A32), IF($C$3="Part Time", SUMIFS('SW Data'!$G:$G, 'SW Data'!$A:$A, J$8, 'SW Data'!$B:$B, $A32),SUMIFS('SW Data'!$J:$J, 'SW Data'!$A:$A, J$8, 'SW Data'!$B:$B, $A32))),
   IF($C$3="Full Time", SUMIFS('SW Data'!$F:$F, 'SW Data'!$A:$A, J$8, 'SW Data'!$B:$B, $A32, 'SW Data'!$D:$D, $C$2), IF($C$3="Part Time", SUMIFS('SW Data'!$G:$G, 'SW Data'!$A:$A, J$8, 'SW Data'!$B:$B, $A32, 'SW Data'!$D:$D, $C$2), SUMIFS('SW Data'!$J:$J, 'SW Data'!$A:$A, J$8, 'SW Data'!$B:$B, $A32, 'SW Data'!$D:$D, $C$2)))),
  IF($C$2="All Social Workers",
   IF($C$3="Full Time", SUMIFS('SW Data'!$F:$F, 'SW Data'!$A:$A, J$8, 'SW Data'!$E:$E, $C$1, 'SW Data'!$B:$B, $A32), IF($C$3="Part Time", SUMIFS('SW Data'!$G:$G, 'SW Data'!$A:$A, J$8, 'SW Data'!$E:$E, $C$1, 'SW Data'!$B:$B, $A32), SUMIFS('SW Data'!$J:$J, 'SW Data'!$A:$A, J$8, 'SW Data'!$E:$E, $C$1, 'SW Data'!$B:$B, $A32))),
   IF($C$3="Full Time", SUMIFS('SW Data'!$F:$F, 'SW Data'!$A:$A, J$8, 'SW Data'!$E:$E, $C$1, 'SW Data'!$B:$B, $A32, 'SW Data'!$D:$D, $C$2), IF($C$3="Part Time", SUMIFS('SW Data'!$G:$G, 'SW Data'!$A:$A, J$8, 'SW Data'!$E:$E, $C$1, 'SW Data'!$B:$B, $A32, 'SW Data'!$D:$D, $C$2), SUMIFS('SW Data'!$J:$J, 'SW Data'!$A:$A, J$8, 'SW Data'!$E:$E, $C$1, 'SW Data'!$B:$B, $A32, 'SW Data'!$D:$D, $C$2))))),
 0)</f>
        <v>112</v>
      </c>
      <c r="K32" s="54">
        <f>IF(AND($C$1&lt;&gt;"", $C$2&lt;&gt;"", $C$3&lt;&gt;""),
 IF($C$1="All Fieldwork Services Teams",
  IF($C$2="All Social Workers",
   IF($C$3="Full Time", SUMIFS('SW Data'!$F:$F, 'SW Data'!$A:$A, K$8, 'SW Data'!$B:$B, $A32), IF($C$3="Part Time", SUMIFS('SW Data'!$G:$G, 'SW Data'!$A:$A, K$8, 'SW Data'!$B:$B, $A32),SUMIFS('SW Data'!$J:$J, 'SW Data'!$A:$A, K$8, 'SW Data'!$B:$B, $A32))),
   IF($C$3="Full Time", SUMIFS('SW Data'!$F:$F, 'SW Data'!$A:$A, K$8, 'SW Data'!$B:$B, $A32, 'SW Data'!$D:$D, $C$2), IF($C$3="Part Time", SUMIFS('SW Data'!$G:$G, 'SW Data'!$A:$A, K$8, 'SW Data'!$B:$B, $A32, 'SW Data'!$D:$D, $C$2), SUMIFS('SW Data'!$J:$J, 'SW Data'!$A:$A, K$8, 'SW Data'!$B:$B, $A32, 'SW Data'!$D:$D, $C$2)))),
  IF($C$2="All Social Workers",
   IF($C$3="Full Time", SUMIFS('SW Data'!$F:$F, 'SW Data'!$A:$A, K$8, 'SW Data'!$E:$E, $C$1, 'SW Data'!$B:$B, $A32), IF($C$3="Part Time", SUMIFS('SW Data'!$G:$G, 'SW Data'!$A:$A, K$8, 'SW Data'!$E:$E, $C$1, 'SW Data'!$B:$B, $A32), SUMIFS('SW Data'!$J:$J, 'SW Data'!$A:$A, K$8, 'SW Data'!$E:$E, $C$1, 'SW Data'!$B:$B, $A32))),
   IF($C$3="Full Time", SUMIFS('SW Data'!$F:$F, 'SW Data'!$A:$A, K$8, 'SW Data'!$E:$E, $C$1, 'SW Data'!$B:$B, $A32, 'SW Data'!$D:$D, $C$2), IF($C$3="Part Time", SUMIFS('SW Data'!$G:$G, 'SW Data'!$A:$A, K$8, 'SW Data'!$E:$E, $C$1, 'SW Data'!$B:$B, $A32, 'SW Data'!$D:$D, $C$2), SUMIFS('SW Data'!$J:$J, 'SW Data'!$A:$A, K$8, 'SW Data'!$E:$E, $C$1, 'SW Data'!$B:$B, $A32, 'SW Data'!$D:$D, $C$2))))),
 0)</f>
        <v>125</v>
      </c>
      <c r="L32" s="55"/>
    </row>
    <row r="33" spans="1:12" x14ac:dyDescent="0.25">
      <c r="A33" s="53" t="s">
        <v>40</v>
      </c>
      <c r="B33" s="54">
        <f>IF(AND($C$1&lt;&gt;"", $C$2&lt;&gt;"", $C$3&lt;&gt;""),
 IF($C$1="All Fieldwork Services Teams",
  IF($C$2="All Social Workers",
   IF($C$3="Full Time", SUMIFS('SW Data'!$F:$F, 'SW Data'!$A:$A, B$8, 'SW Data'!$B:$B, $A33), IF($C$3="Part Time", SUMIFS('SW Data'!$G:$G, 'SW Data'!$A:$A, B$8, 'SW Data'!$B:$B, $A33),SUMIFS('SW Data'!$J:$J, 'SW Data'!$A:$A, B$8, 'SW Data'!$B:$B, $A33))),
   IF($C$3="Full Time", SUMIFS('SW Data'!$F:$F, 'SW Data'!$A:$A, B$8, 'SW Data'!$B:$B, $A33, 'SW Data'!$D:$D, $C$2), IF($C$3="Part Time", SUMIFS('SW Data'!$G:$G, 'SW Data'!$A:$A, B$8, 'SW Data'!$B:$B, $A33, 'SW Data'!$D:$D, $C$2), SUMIFS('SW Data'!$J:$J, 'SW Data'!$A:$A, B$8, 'SW Data'!$B:$B, $A33, 'SW Data'!$D:$D, $C$2)))),
  IF($C$2="All Social Workers",
   IF($C$3="Full Time", SUMIFS('SW Data'!$F:$F, 'SW Data'!$A:$A, B$8, 'SW Data'!$E:$E, $C$1, 'SW Data'!$B:$B, $A33), IF($C$3="Part Time", SUMIFS('SW Data'!$G:$G, 'SW Data'!$A:$A, B$8, 'SW Data'!$E:$E, $C$1, 'SW Data'!$B:$B, $A33), SUMIFS('SW Data'!$J:$J, 'SW Data'!$A:$A, B$8, 'SW Data'!$E:$E, $C$1, 'SW Data'!$B:$B, $A33))),
   IF($C$3="Full Time", SUMIFS('SW Data'!$F:$F, 'SW Data'!$A:$A, B$8, 'SW Data'!$E:$E, $C$1, 'SW Data'!$B:$B, $A33, 'SW Data'!$D:$D, $C$2), IF($C$3="Part Time", SUMIFS('SW Data'!$G:$G, 'SW Data'!$A:$A, B$8, 'SW Data'!$E:$E, $C$1, 'SW Data'!$B:$B, $A33, 'SW Data'!$D:$D, $C$2), SUMIFS('SW Data'!$J:$J, 'SW Data'!$A:$A, B$8, 'SW Data'!$E:$E, $C$1, 'SW Data'!$B:$B, $A33, 'SW Data'!$D:$D, $C$2))))),
 0)</f>
        <v>156</v>
      </c>
      <c r="C33" s="54">
        <f>IF(AND($C$1&lt;&gt;"", $C$2&lt;&gt;"", $C$3&lt;&gt;""),
 IF($C$1="All Fieldwork Services Teams",
  IF($C$2="All Social Workers",
   IF($C$3="Full Time", SUMIFS('SW Data'!$F:$F, 'SW Data'!$A:$A, C$8, 'SW Data'!$B:$B, $A33), IF($C$3="Part Time", SUMIFS('SW Data'!$G:$G, 'SW Data'!$A:$A, C$8, 'SW Data'!$B:$B, $A33),SUMIFS('SW Data'!$J:$J, 'SW Data'!$A:$A, C$8, 'SW Data'!$B:$B, $A33))),
   IF($C$3="Full Time", SUMIFS('SW Data'!$F:$F, 'SW Data'!$A:$A, C$8, 'SW Data'!$B:$B, $A33, 'SW Data'!$D:$D, $C$2), IF($C$3="Part Time", SUMIFS('SW Data'!$G:$G, 'SW Data'!$A:$A, C$8, 'SW Data'!$B:$B, $A33, 'SW Data'!$D:$D, $C$2), SUMIFS('SW Data'!$J:$J, 'SW Data'!$A:$A, C$8, 'SW Data'!$B:$B, $A33, 'SW Data'!$D:$D, $C$2)))),
  IF($C$2="All Social Workers",
   IF($C$3="Full Time", SUMIFS('SW Data'!$F:$F, 'SW Data'!$A:$A, C$8, 'SW Data'!$E:$E, $C$1, 'SW Data'!$B:$B, $A33), IF($C$3="Part Time", SUMIFS('SW Data'!$G:$G, 'SW Data'!$A:$A, C$8, 'SW Data'!$E:$E, $C$1, 'SW Data'!$B:$B, $A33), SUMIFS('SW Data'!$J:$J, 'SW Data'!$A:$A, C$8, 'SW Data'!$E:$E, $C$1, 'SW Data'!$B:$B, $A33))),
   IF($C$3="Full Time", SUMIFS('SW Data'!$F:$F, 'SW Data'!$A:$A, C$8, 'SW Data'!$E:$E, $C$1, 'SW Data'!$B:$B, $A33, 'SW Data'!$D:$D, $C$2), IF($C$3="Part Time", SUMIFS('SW Data'!$G:$G, 'SW Data'!$A:$A, C$8, 'SW Data'!$E:$E, $C$1, 'SW Data'!$B:$B, $A33, 'SW Data'!$D:$D, $C$2), SUMIFS('SW Data'!$J:$J, 'SW Data'!$A:$A, C$8, 'SW Data'!$E:$E, $C$1, 'SW Data'!$B:$B, $A33, 'SW Data'!$D:$D, $C$2))))),
 0)</f>
        <v>173</v>
      </c>
      <c r="D33" s="54">
        <f>IF(AND($C$1&lt;&gt;"", $C$2&lt;&gt;"", $C$3&lt;&gt;""),
 IF($C$1="All Fieldwork Services Teams",
  IF($C$2="All Social Workers",
   IF($C$3="Full Time", SUMIFS('SW Data'!$F:$F, 'SW Data'!$A:$A, D$8, 'SW Data'!$B:$B, $A33), IF($C$3="Part Time", SUMIFS('SW Data'!$G:$G, 'SW Data'!$A:$A, D$8, 'SW Data'!$B:$B, $A33),SUMIFS('SW Data'!$J:$J, 'SW Data'!$A:$A, D$8, 'SW Data'!$B:$B, $A33))),
   IF($C$3="Full Time", SUMIFS('SW Data'!$F:$F, 'SW Data'!$A:$A, D$8, 'SW Data'!$B:$B, $A33, 'SW Data'!$D:$D, $C$2), IF($C$3="Part Time", SUMIFS('SW Data'!$G:$G, 'SW Data'!$A:$A, D$8, 'SW Data'!$B:$B, $A33, 'SW Data'!$D:$D, $C$2), SUMIFS('SW Data'!$J:$J, 'SW Data'!$A:$A, D$8, 'SW Data'!$B:$B, $A33, 'SW Data'!$D:$D, $C$2)))),
  IF($C$2="All Social Workers",
   IF($C$3="Full Time", SUMIFS('SW Data'!$F:$F, 'SW Data'!$A:$A, D$8, 'SW Data'!$E:$E, $C$1, 'SW Data'!$B:$B, $A33), IF($C$3="Part Time", SUMIFS('SW Data'!$G:$G, 'SW Data'!$A:$A, D$8, 'SW Data'!$E:$E, $C$1, 'SW Data'!$B:$B, $A33), SUMIFS('SW Data'!$J:$J, 'SW Data'!$A:$A, D$8, 'SW Data'!$E:$E, $C$1, 'SW Data'!$B:$B, $A33))),
   IF($C$3="Full Time", SUMIFS('SW Data'!$F:$F, 'SW Data'!$A:$A, D$8, 'SW Data'!$E:$E, $C$1, 'SW Data'!$B:$B, $A33, 'SW Data'!$D:$D, $C$2), IF($C$3="Part Time", SUMIFS('SW Data'!$G:$G, 'SW Data'!$A:$A, D$8, 'SW Data'!$E:$E, $C$1, 'SW Data'!$B:$B, $A33, 'SW Data'!$D:$D, $C$2), SUMIFS('SW Data'!$J:$J, 'SW Data'!$A:$A, D$8, 'SW Data'!$E:$E, $C$1, 'SW Data'!$B:$B, $A33, 'SW Data'!$D:$D, $C$2))))),
 0)</f>
        <v>171</v>
      </c>
      <c r="E33" s="54">
        <f>IF(AND($C$1&lt;&gt;"", $C$2&lt;&gt;"", $C$3&lt;&gt;""),
 IF($C$1="All Fieldwork Services Teams",
  IF($C$2="All Social Workers",
   IF($C$3="Full Time", SUMIFS('SW Data'!$F:$F, 'SW Data'!$A:$A, E$8, 'SW Data'!$B:$B, $A33), IF($C$3="Part Time", SUMIFS('SW Data'!$G:$G, 'SW Data'!$A:$A, E$8, 'SW Data'!$B:$B, $A33),SUMIFS('SW Data'!$J:$J, 'SW Data'!$A:$A, E$8, 'SW Data'!$B:$B, $A33))),
   IF($C$3="Full Time", SUMIFS('SW Data'!$F:$F, 'SW Data'!$A:$A, E$8, 'SW Data'!$B:$B, $A33, 'SW Data'!$D:$D, $C$2), IF($C$3="Part Time", SUMIFS('SW Data'!$G:$G, 'SW Data'!$A:$A, E$8, 'SW Data'!$B:$B, $A33, 'SW Data'!$D:$D, $C$2), SUMIFS('SW Data'!$J:$J, 'SW Data'!$A:$A, E$8, 'SW Data'!$B:$B, $A33, 'SW Data'!$D:$D, $C$2)))),
  IF($C$2="All Social Workers",
   IF($C$3="Full Time", SUMIFS('SW Data'!$F:$F, 'SW Data'!$A:$A, E$8, 'SW Data'!$E:$E, $C$1, 'SW Data'!$B:$B, $A33), IF($C$3="Part Time", SUMIFS('SW Data'!$G:$G, 'SW Data'!$A:$A, E$8, 'SW Data'!$E:$E, $C$1, 'SW Data'!$B:$B, $A33), SUMIFS('SW Data'!$J:$J, 'SW Data'!$A:$A, E$8, 'SW Data'!$E:$E, $C$1, 'SW Data'!$B:$B, $A33))),
   IF($C$3="Full Time", SUMIFS('SW Data'!$F:$F, 'SW Data'!$A:$A, E$8, 'SW Data'!$E:$E, $C$1, 'SW Data'!$B:$B, $A33, 'SW Data'!$D:$D, $C$2), IF($C$3="Part Time", SUMIFS('SW Data'!$G:$G, 'SW Data'!$A:$A, E$8, 'SW Data'!$E:$E, $C$1, 'SW Data'!$B:$B, $A33, 'SW Data'!$D:$D, $C$2), SUMIFS('SW Data'!$J:$J, 'SW Data'!$A:$A, E$8, 'SW Data'!$E:$E, $C$1, 'SW Data'!$B:$B, $A33, 'SW Data'!$D:$D, $C$2))))),
 0)</f>
        <v>159</v>
      </c>
      <c r="F33" s="54">
        <f>IF(AND($C$1&lt;&gt;"", $C$2&lt;&gt;"", $C$3&lt;&gt;""),
 IF($C$1="All Fieldwork Services Teams",
  IF($C$2="All Social Workers",
   IF($C$3="Full Time", SUMIFS('SW Data'!$F:$F, 'SW Data'!$A:$A, F$8, 'SW Data'!$B:$B, $A33), IF($C$3="Part Time", SUMIFS('SW Data'!$G:$G, 'SW Data'!$A:$A, F$8, 'SW Data'!$B:$B, $A33),SUMIFS('SW Data'!$J:$J, 'SW Data'!$A:$A, F$8, 'SW Data'!$B:$B, $A33))),
   IF($C$3="Full Time", SUMIFS('SW Data'!$F:$F, 'SW Data'!$A:$A, F$8, 'SW Data'!$B:$B, $A33, 'SW Data'!$D:$D, $C$2), IF($C$3="Part Time", SUMIFS('SW Data'!$G:$G, 'SW Data'!$A:$A, F$8, 'SW Data'!$B:$B, $A33, 'SW Data'!$D:$D, $C$2), SUMIFS('SW Data'!$J:$J, 'SW Data'!$A:$A, F$8, 'SW Data'!$B:$B, $A33, 'SW Data'!$D:$D, $C$2)))),
  IF($C$2="All Social Workers",
   IF($C$3="Full Time", SUMIFS('SW Data'!$F:$F, 'SW Data'!$A:$A, F$8, 'SW Data'!$E:$E, $C$1, 'SW Data'!$B:$B, $A33), IF($C$3="Part Time", SUMIFS('SW Data'!$G:$G, 'SW Data'!$A:$A, F$8, 'SW Data'!$E:$E, $C$1, 'SW Data'!$B:$B, $A33), SUMIFS('SW Data'!$J:$J, 'SW Data'!$A:$A, F$8, 'SW Data'!$E:$E, $C$1, 'SW Data'!$B:$B, $A33))),
   IF($C$3="Full Time", SUMIFS('SW Data'!$F:$F, 'SW Data'!$A:$A, F$8, 'SW Data'!$E:$E, $C$1, 'SW Data'!$B:$B, $A33, 'SW Data'!$D:$D, $C$2), IF($C$3="Part Time", SUMIFS('SW Data'!$G:$G, 'SW Data'!$A:$A, F$8, 'SW Data'!$E:$E, $C$1, 'SW Data'!$B:$B, $A33, 'SW Data'!$D:$D, $C$2), SUMIFS('SW Data'!$J:$J, 'SW Data'!$A:$A, F$8, 'SW Data'!$E:$E, $C$1, 'SW Data'!$B:$B, $A33, 'SW Data'!$D:$D, $C$2))))),
 0)</f>
        <v>161</v>
      </c>
      <c r="G33" s="54">
        <f>IF(AND($C$1&lt;&gt;"", $C$2&lt;&gt;"", $C$3&lt;&gt;""),
 IF($C$1="All Fieldwork Services Teams",
  IF($C$2="All Social Workers",
   IF($C$3="Full Time", SUMIFS('SW Data'!$F:$F, 'SW Data'!$A:$A, G$8, 'SW Data'!$B:$B, $A33), IF($C$3="Part Time", SUMIFS('SW Data'!$G:$G, 'SW Data'!$A:$A, G$8, 'SW Data'!$B:$B, $A33),SUMIFS('SW Data'!$J:$J, 'SW Data'!$A:$A, G$8, 'SW Data'!$B:$B, $A33))),
   IF($C$3="Full Time", SUMIFS('SW Data'!$F:$F, 'SW Data'!$A:$A, G$8, 'SW Data'!$B:$B, $A33, 'SW Data'!$D:$D, $C$2), IF($C$3="Part Time", SUMIFS('SW Data'!$G:$G, 'SW Data'!$A:$A, G$8, 'SW Data'!$B:$B, $A33, 'SW Data'!$D:$D, $C$2), SUMIFS('SW Data'!$J:$J, 'SW Data'!$A:$A, G$8, 'SW Data'!$B:$B, $A33, 'SW Data'!$D:$D, $C$2)))),
  IF($C$2="All Social Workers",
   IF($C$3="Full Time", SUMIFS('SW Data'!$F:$F, 'SW Data'!$A:$A, G$8, 'SW Data'!$E:$E, $C$1, 'SW Data'!$B:$B, $A33), IF($C$3="Part Time", SUMIFS('SW Data'!$G:$G, 'SW Data'!$A:$A, G$8, 'SW Data'!$E:$E, $C$1, 'SW Data'!$B:$B, $A33), SUMIFS('SW Data'!$J:$J, 'SW Data'!$A:$A, G$8, 'SW Data'!$E:$E, $C$1, 'SW Data'!$B:$B, $A33))),
   IF($C$3="Full Time", SUMIFS('SW Data'!$F:$F, 'SW Data'!$A:$A, G$8, 'SW Data'!$E:$E, $C$1, 'SW Data'!$B:$B, $A33, 'SW Data'!$D:$D, $C$2), IF($C$3="Part Time", SUMIFS('SW Data'!$G:$G, 'SW Data'!$A:$A, G$8, 'SW Data'!$E:$E, $C$1, 'SW Data'!$B:$B, $A33, 'SW Data'!$D:$D, $C$2), SUMIFS('SW Data'!$J:$J, 'SW Data'!$A:$A, G$8, 'SW Data'!$E:$E, $C$1, 'SW Data'!$B:$B, $A33, 'SW Data'!$D:$D, $C$2))))),
 0)</f>
        <v>190</v>
      </c>
      <c r="H33" s="54">
        <f>IF(AND($C$1&lt;&gt;"", $C$2&lt;&gt;"", $C$3&lt;&gt;""),
 IF($C$1="All Fieldwork Services Teams",
  IF($C$2="All Social Workers",
   IF($C$3="Full Time", SUMIFS('SW Data'!$F:$F, 'SW Data'!$A:$A, H$8, 'SW Data'!$B:$B, $A33), IF($C$3="Part Time", SUMIFS('SW Data'!$G:$G, 'SW Data'!$A:$A, H$8, 'SW Data'!$B:$B, $A33),SUMIFS('SW Data'!$J:$J, 'SW Data'!$A:$A, H$8, 'SW Data'!$B:$B, $A33))),
   IF($C$3="Full Time", SUMIFS('SW Data'!$F:$F, 'SW Data'!$A:$A, H$8, 'SW Data'!$B:$B, $A33, 'SW Data'!$D:$D, $C$2), IF($C$3="Part Time", SUMIFS('SW Data'!$G:$G, 'SW Data'!$A:$A, H$8, 'SW Data'!$B:$B, $A33, 'SW Data'!$D:$D, $C$2), SUMIFS('SW Data'!$J:$J, 'SW Data'!$A:$A, H$8, 'SW Data'!$B:$B, $A33, 'SW Data'!$D:$D, $C$2)))),
  IF($C$2="All Social Workers",
   IF($C$3="Full Time", SUMIFS('SW Data'!$F:$F, 'SW Data'!$A:$A, H$8, 'SW Data'!$E:$E, $C$1, 'SW Data'!$B:$B, $A33), IF($C$3="Part Time", SUMIFS('SW Data'!$G:$G, 'SW Data'!$A:$A, H$8, 'SW Data'!$E:$E, $C$1, 'SW Data'!$B:$B, $A33), SUMIFS('SW Data'!$J:$J, 'SW Data'!$A:$A, H$8, 'SW Data'!$E:$E, $C$1, 'SW Data'!$B:$B, $A33))),
   IF($C$3="Full Time", SUMIFS('SW Data'!$F:$F, 'SW Data'!$A:$A, H$8, 'SW Data'!$E:$E, $C$1, 'SW Data'!$B:$B, $A33, 'SW Data'!$D:$D, $C$2), IF($C$3="Part Time", SUMIFS('SW Data'!$G:$G, 'SW Data'!$A:$A, H$8, 'SW Data'!$E:$E, $C$1, 'SW Data'!$B:$B, $A33, 'SW Data'!$D:$D, $C$2), SUMIFS('SW Data'!$J:$J, 'SW Data'!$A:$A, H$8, 'SW Data'!$E:$E, $C$1, 'SW Data'!$B:$B, $A33, 'SW Data'!$D:$D, $C$2))))),
 0)</f>
        <v>196</v>
      </c>
      <c r="I33" s="54">
        <f>IF(AND($C$1&lt;&gt;"", $C$2&lt;&gt;"", $C$3&lt;&gt;""),
 IF($C$1="All Fieldwork Services Teams",
  IF($C$2="All Social Workers",
   IF($C$3="Full Time", SUMIFS('SW Data'!$F:$F, 'SW Data'!$A:$A, I$8, 'SW Data'!$B:$B, $A33), IF($C$3="Part Time", SUMIFS('SW Data'!$G:$G, 'SW Data'!$A:$A, I$8, 'SW Data'!$B:$B, $A33),SUMIFS('SW Data'!$J:$J, 'SW Data'!$A:$A, I$8, 'SW Data'!$B:$B, $A33))),
   IF($C$3="Full Time", SUMIFS('SW Data'!$F:$F, 'SW Data'!$A:$A, I$8, 'SW Data'!$B:$B, $A33, 'SW Data'!$D:$D, $C$2), IF($C$3="Part Time", SUMIFS('SW Data'!$G:$G, 'SW Data'!$A:$A, I$8, 'SW Data'!$B:$B, $A33, 'SW Data'!$D:$D, $C$2), SUMIFS('SW Data'!$J:$J, 'SW Data'!$A:$A, I$8, 'SW Data'!$B:$B, $A33, 'SW Data'!$D:$D, $C$2)))),
  IF($C$2="All Social Workers",
   IF($C$3="Full Time", SUMIFS('SW Data'!$F:$F, 'SW Data'!$A:$A, I$8, 'SW Data'!$E:$E, $C$1, 'SW Data'!$B:$B, $A33), IF($C$3="Part Time", SUMIFS('SW Data'!$G:$G, 'SW Data'!$A:$A, I$8, 'SW Data'!$E:$E, $C$1, 'SW Data'!$B:$B, $A33), SUMIFS('SW Data'!$J:$J, 'SW Data'!$A:$A, I$8, 'SW Data'!$E:$E, $C$1, 'SW Data'!$B:$B, $A33))),
   IF($C$3="Full Time", SUMIFS('SW Data'!$F:$F, 'SW Data'!$A:$A, I$8, 'SW Data'!$E:$E, $C$1, 'SW Data'!$B:$B, $A33, 'SW Data'!$D:$D, $C$2), IF($C$3="Part Time", SUMIFS('SW Data'!$G:$G, 'SW Data'!$A:$A, I$8, 'SW Data'!$E:$E, $C$1, 'SW Data'!$B:$B, $A33, 'SW Data'!$D:$D, $C$2), SUMIFS('SW Data'!$J:$J, 'SW Data'!$A:$A, I$8, 'SW Data'!$E:$E, $C$1, 'SW Data'!$B:$B, $A33, 'SW Data'!$D:$D, $C$2))))),
 0)</f>
        <v>196</v>
      </c>
      <c r="J33" s="54">
        <f>IF(AND($C$1&lt;&gt;"", $C$2&lt;&gt;"", $C$3&lt;&gt;""),
 IF($C$1="All Fieldwork Services Teams",
  IF($C$2="All Social Workers",
   IF($C$3="Full Time", SUMIFS('SW Data'!$F:$F, 'SW Data'!$A:$A, J$8, 'SW Data'!$B:$B, $A33), IF($C$3="Part Time", SUMIFS('SW Data'!$G:$G, 'SW Data'!$A:$A, J$8, 'SW Data'!$B:$B, $A33),SUMIFS('SW Data'!$J:$J, 'SW Data'!$A:$A, J$8, 'SW Data'!$B:$B, $A33))),
   IF($C$3="Full Time", SUMIFS('SW Data'!$F:$F, 'SW Data'!$A:$A, J$8, 'SW Data'!$B:$B, $A33, 'SW Data'!$D:$D, $C$2), IF($C$3="Part Time", SUMIFS('SW Data'!$G:$G, 'SW Data'!$A:$A, J$8, 'SW Data'!$B:$B, $A33, 'SW Data'!$D:$D, $C$2), SUMIFS('SW Data'!$J:$J, 'SW Data'!$A:$A, J$8, 'SW Data'!$B:$B, $A33, 'SW Data'!$D:$D, $C$2)))),
  IF($C$2="All Social Workers",
   IF($C$3="Full Time", SUMIFS('SW Data'!$F:$F, 'SW Data'!$A:$A, J$8, 'SW Data'!$E:$E, $C$1, 'SW Data'!$B:$B, $A33), IF($C$3="Part Time", SUMIFS('SW Data'!$G:$G, 'SW Data'!$A:$A, J$8, 'SW Data'!$E:$E, $C$1, 'SW Data'!$B:$B, $A33), SUMIFS('SW Data'!$J:$J, 'SW Data'!$A:$A, J$8, 'SW Data'!$E:$E, $C$1, 'SW Data'!$B:$B, $A33))),
   IF($C$3="Full Time", SUMIFS('SW Data'!$F:$F, 'SW Data'!$A:$A, J$8, 'SW Data'!$E:$E, $C$1, 'SW Data'!$B:$B, $A33, 'SW Data'!$D:$D, $C$2), IF($C$3="Part Time", SUMIFS('SW Data'!$G:$G, 'SW Data'!$A:$A, J$8, 'SW Data'!$E:$E, $C$1, 'SW Data'!$B:$B, $A33, 'SW Data'!$D:$D, $C$2), SUMIFS('SW Data'!$J:$J, 'SW Data'!$A:$A, J$8, 'SW Data'!$E:$E, $C$1, 'SW Data'!$B:$B, $A33, 'SW Data'!$D:$D, $C$2))))),
 0)</f>
        <v>230</v>
      </c>
      <c r="K33" s="54">
        <f>IF(AND($C$1&lt;&gt;"", $C$2&lt;&gt;"", $C$3&lt;&gt;""),
 IF($C$1="All Fieldwork Services Teams",
  IF($C$2="All Social Workers",
   IF($C$3="Full Time", SUMIFS('SW Data'!$F:$F, 'SW Data'!$A:$A, K$8, 'SW Data'!$B:$B, $A33), IF($C$3="Part Time", SUMIFS('SW Data'!$G:$G, 'SW Data'!$A:$A, K$8, 'SW Data'!$B:$B, $A33),SUMIFS('SW Data'!$J:$J, 'SW Data'!$A:$A, K$8, 'SW Data'!$B:$B, $A33))),
   IF($C$3="Full Time", SUMIFS('SW Data'!$F:$F, 'SW Data'!$A:$A, K$8, 'SW Data'!$B:$B, $A33, 'SW Data'!$D:$D, $C$2), IF($C$3="Part Time", SUMIFS('SW Data'!$G:$G, 'SW Data'!$A:$A, K$8, 'SW Data'!$B:$B, $A33, 'SW Data'!$D:$D, $C$2), SUMIFS('SW Data'!$J:$J, 'SW Data'!$A:$A, K$8, 'SW Data'!$B:$B, $A33, 'SW Data'!$D:$D, $C$2)))),
  IF($C$2="All Social Workers",
   IF($C$3="Full Time", SUMIFS('SW Data'!$F:$F, 'SW Data'!$A:$A, K$8, 'SW Data'!$E:$E, $C$1, 'SW Data'!$B:$B, $A33), IF($C$3="Part Time", SUMIFS('SW Data'!$G:$G, 'SW Data'!$A:$A, K$8, 'SW Data'!$E:$E, $C$1, 'SW Data'!$B:$B, $A33), SUMIFS('SW Data'!$J:$J, 'SW Data'!$A:$A, K$8, 'SW Data'!$E:$E, $C$1, 'SW Data'!$B:$B, $A33))),
   IF($C$3="Full Time", SUMIFS('SW Data'!$F:$F, 'SW Data'!$A:$A, K$8, 'SW Data'!$E:$E, $C$1, 'SW Data'!$B:$B, $A33, 'SW Data'!$D:$D, $C$2), IF($C$3="Part Time", SUMIFS('SW Data'!$G:$G, 'SW Data'!$A:$A, K$8, 'SW Data'!$E:$E, $C$1, 'SW Data'!$B:$B, $A33, 'SW Data'!$D:$D, $C$2), SUMIFS('SW Data'!$J:$J, 'SW Data'!$A:$A, K$8, 'SW Data'!$E:$E, $C$1, 'SW Data'!$B:$B, $A33, 'SW Data'!$D:$D, $C$2))))),
 0)</f>
        <v>255</v>
      </c>
      <c r="L33" s="55"/>
    </row>
    <row r="34" spans="1:12" x14ac:dyDescent="0.25">
      <c r="A34" s="53" t="s">
        <v>41</v>
      </c>
      <c r="B34" s="54">
        <f>IF(AND($C$1&lt;&gt;"", $C$2&lt;&gt;"", $C$3&lt;&gt;""),
 IF($C$1="All Fieldwork Services Teams",
  IF($C$2="All Social Workers",
   IF($C$3="Full Time", SUMIFS('SW Data'!$F:$F, 'SW Data'!$A:$A, B$8, 'SW Data'!$B:$B, $A34), IF($C$3="Part Time", SUMIFS('SW Data'!$G:$G, 'SW Data'!$A:$A, B$8, 'SW Data'!$B:$B, $A34),SUMIFS('SW Data'!$J:$J, 'SW Data'!$A:$A, B$8, 'SW Data'!$B:$B, $A34))),
   IF($C$3="Full Time", SUMIFS('SW Data'!$F:$F, 'SW Data'!$A:$A, B$8, 'SW Data'!$B:$B, $A34, 'SW Data'!$D:$D, $C$2), IF($C$3="Part Time", SUMIFS('SW Data'!$G:$G, 'SW Data'!$A:$A, B$8, 'SW Data'!$B:$B, $A34, 'SW Data'!$D:$D, $C$2), SUMIFS('SW Data'!$J:$J, 'SW Data'!$A:$A, B$8, 'SW Data'!$B:$B, $A34, 'SW Data'!$D:$D, $C$2)))),
  IF($C$2="All Social Workers",
   IF($C$3="Full Time", SUMIFS('SW Data'!$F:$F, 'SW Data'!$A:$A, B$8, 'SW Data'!$E:$E, $C$1, 'SW Data'!$B:$B, $A34), IF($C$3="Part Time", SUMIFS('SW Data'!$G:$G, 'SW Data'!$A:$A, B$8, 'SW Data'!$E:$E, $C$1, 'SW Data'!$B:$B, $A34), SUMIFS('SW Data'!$J:$J, 'SW Data'!$A:$A, B$8, 'SW Data'!$E:$E, $C$1, 'SW Data'!$B:$B, $A34))),
   IF($C$3="Full Time", SUMIFS('SW Data'!$F:$F, 'SW Data'!$A:$A, B$8, 'SW Data'!$E:$E, $C$1, 'SW Data'!$B:$B, $A34, 'SW Data'!$D:$D, $C$2), IF($C$3="Part Time", SUMIFS('SW Data'!$G:$G, 'SW Data'!$A:$A, B$8, 'SW Data'!$E:$E, $C$1, 'SW Data'!$B:$B, $A34, 'SW Data'!$D:$D, $C$2), SUMIFS('SW Data'!$J:$J, 'SW Data'!$A:$A, B$8, 'SW Data'!$E:$E, $C$1, 'SW Data'!$B:$B, $A34, 'SW Data'!$D:$D, $C$2))))),
 0)</f>
        <v>159</v>
      </c>
      <c r="C34" s="54">
        <f>IF(AND($C$1&lt;&gt;"", $C$2&lt;&gt;"", $C$3&lt;&gt;""),
 IF($C$1="All Fieldwork Services Teams",
  IF($C$2="All Social Workers",
   IF($C$3="Full Time", SUMIFS('SW Data'!$F:$F, 'SW Data'!$A:$A, C$8, 'SW Data'!$B:$B, $A34), IF($C$3="Part Time", SUMIFS('SW Data'!$G:$G, 'SW Data'!$A:$A, C$8, 'SW Data'!$B:$B, $A34),SUMIFS('SW Data'!$J:$J, 'SW Data'!$A:$A, C$8, 'SW Data'!$B:$B, $A34))),
   IF($C$3="Full Time", SUMIFS('SW Data'!$F:$F, 'SW Data'!$A:$A, C$8, 'SW Data'!$B:$B, $A34, 'SW Data'!$D:$D, $C$2), IF($C$3="Part Time", SUMIFS('SW Data'!$G:$G, 'SW Data'!$A:$A, C$8, 'SW Data'!$B:$B, $A34, 'SW Data'!$D:$D, $C$2), SUMIFS('SW Data'!$J:$J, 'SW Data'!$A:$A, C$8, 'SW Data'!$B:$B, $A34, 'SW Data'!$D:$D, $C$2)))),
  IF($C$2="All Social Workers",
   IF($C$3="Full Time", SUMIFS('SW Data'!$F:$F, 'SW Data'!$A:$A, C$8, 'SW Data'!$E:$E, $C$1, 'SW Data'!$B:$B, $A34), IF($C$3="Part Time", SUMIFS('SW Data'!$G:$G, 'SW Data'!$A:$A, C$8, 'SW Data'!$E:$E, $C$1, 'SW Data'!$B:$B, $A34), SUMIFS('SW Data'!$J:$J, 'SW Data'!$A:$A, C$8, 'SW Data'!$E:$E, $C$1, 'SW Data'!$B:$B, $A34))),
   IF($C$3="Full Time", SUMIFS('SW Data'!$F:$F, 'SW Data'!$A:$A, C$8, 'SW Data'!$E:$E, $C$1, 'SW Data'!$B:$B, $A34, 'SW Data'!$D:$D, $C$2), IF($C$3="Part Time", SUMIFS('SW Data'!$G:$G, 'SW Data'!$A:$A, C$8, 'SW Data'!$E:$E, $C$1, 'SW Data'!$B:$B, $A34, 'SW Data'!$D:$D, $C$2), SUMIFS('SW Data'!$J:$J, 'SW Data'!$A:$A, C$8, 'SW Data'!$E:$E, $C$1, 'SW Data'!$B:$B, $A34, 'SW Data'!$D:$D, $C$2))))),
 0)</f>
        <v>132</v>
      </c>
      <c r="D34" s="54">
        <f>IF(AND($C$1&lt;&gt;"", $C$2&lt;&gt;"", $C$3&lt;&gt;""),
 IF($C$1="All Fieldwork Services Teams",
  IF($C$2="All Social Workers",
   IF($C$3="Full Time", SUMIFS('SW Data'!$F:$F, 'SW Data'!$A:$A, D$8, 'SW Data'!$B:$B, $A34), IF($C$3="Part Time", SUMIFS('SW Data'!$G:$G, 'SW Data'!$A:$A, D$8, 'SW Data'!$B:$B, $A34),SUMIFS('SW Data'!$J:$J, 'SW Data'!$A:$A, D$8, 'SW Data'!$B:$B, $A34))),
   IF($C$3="Full Time", SUMIFS('SW Data'!$F:$F, 'SW Data'!$A:$A, D$8, 'SW Data'!$B:$B, $A34, 'SW Data'!$D:$D, $C$2), IF($C$3="Part Time", SUMIFS('SW Data'!$G:$G, 'SW Data'!$A:$A, D$8, 'SW Data'!$B:$B, $A34, 'SW Data'!$D:$D, $C$2), SUMIFS('SW Data'!$J:$J, 'SW Data'!$A:$A, D$8, 'SW Data'!$B:$B, $A34, 'SW Data'!$D:$D, $C$2)))),
  IF($C$2="All Social Workers",
   IF($C$3="Full Time", SUMIFS('SW Data'!$F:$F, 'SW Data'!$A:$A, D$8, 'SW Data'!$E:$E, $C$1, 'SW Data'!$B:$B, $A34), IF($C$3="Part Time", SUMIFS('SW Data'!$G:$G, 'SW Data'!$A:$A, D$8, 'SW Data'!$E:$E, $C$1, 'SW Data'!$B:$B, $A34), SUMIFS('SW Data'!$J:$J, 'SW Data'!$A:$A, D$8, 'SW Data'!$E:$E, $C$1, 'SW Data'!$B:$B, $A34))),
   IF($C$3="Full Time", SUMIFS('SW Data'!$F:$F, 'SW Data'!$A:$A, D$8, 'SW Data'!$E:$E, $C$1, 'SW Data'!$B:$B, $A34, 'SW Data'!$D:$D, $C$2), IF($C$3="Part Time", SUMIFS('SW Data'!$G:$G, 'SW Data'!$A:$A, D$8, 'SW Data'!$E:$E, $C$1, 'SW Data'!$B:$B, $A34, 'SW Data'!$D:$D, $C$2), SUMIFS('SW Data'!$J:$J, 'SW Data'!$A:$A, D$8, 'SW Data'!$E:$E, $C$1, 'SW Data'!$B:$B, $A34, 'SW Data'!$D:$D, $C$2))))),
 0)</f>
        <v>143</v>
      </c>
      <c r="E34" s="54">
        <f>IF(AND($C$1&lt;&gt;"", $C$2&lt;&gt;"", $C$3&lt;&gt;""),
 IF($C$1="All Fieldwork Services Teams",
  IF($C$2="All Social Workers",
   IF($C$3="Full Time", SUMIFS('SW Data'!$F:$F, 'SW Data'!$A:$A, E$8, 'SW Data'!$B:$B, $A34), IF($C$3="Part Time", SUMIFS('SW Data'!$G:$G, 'SW Data'!$A:$A, E$8, 'SW Data'!$B:$B, $A34),SUMIFS('SW Data'!$J:$J, 'SW Data'!$A:$A, E$8, 'SW Data'!$B:$B, $A34))),
   IF($C$3="Full Time", SUMIFS('SW Data'!$F:$F, 'SW Data'!$A:$A, E$8, 'SW Data'!$B:$B, $A34, 'SW Data'!$D:$D, $C$2), IF($C$3="Part Time", SUMIFS('SW Data'!$G:$G, 'SW Data'!$A:$A, E$8, 'SW Data'!$B:$B, $A34, 'SW Data'!$D:$D, $C$2), SUMIFS('SW Data'!$J:$J, 'SW Data'!$A:$A, E$8, 'SW Data'!$B:$B, $A34, 'SW Data'!$D:$D, $C$2)))),
  IF($C$2="All Social Workers",
   IF($C$3="Full Time", SUMIFS('SW Data'!$F:$F, 'SW Data'!$A:$A, E$8, 'SW Data'!$E:$E, $C$1, 'SW Data'!$B:$B, $A34), IF($C$3="Part Time", SUMIFS('SW Data'!$G:$G, 'SW Data'!$A:$A, E$8, 'SW Data'!$E:$E, $C$1, 'SW Data'!$B:$B, $A34), SUMIFS('SW Data'!$J:$J, 'SW Data'!$A:$A, E$8, 'SW Data'!$E:$E, $C$1, 'SW Data'!$B:$B, $A34))),
   IF($C$3="Full Time", SUMIFS('SW Data'!$F:$F, 'SW Data'!$A:$A, E$8, 'SW Data'!$E:$E, $C$1, 'SW Data'!$B:$B, $A34, 'SW Data'!$D:$D, $C$2), IF($C$3="Part Time", SUMIFS('SW Data'!$G:$G, 'SW Data'!$A:$A, E$8, 'SW Data'!$E:$E, $C$1, 'SW Data'!$B:$B, $A34, 'SW Data'!$D:$D, $C$2), SUMIFS('SW Data'!$J:$J, 'SW Data'!$A:$A, E$8, 'SW Data'!$E:$E, $C$1, 'SW Data'!$B:$B, $A34, 'SW Data'!$D:$D, $C$2))))),
 0)</f>
        <v>146</v>
      </c>
      <c r="F34" s="54">
        <f>IF(AND($C$1&lt;&gt;"", $C$2&lt;&gt;"", $C$3&lt;&gt;""),
 IF($C$1="All Fieldwork Services Teams",
  IF($C$2="All Social Workers",
   IF($C$3="Full Time", SUMIFS('SW Data'!$F:$F, 'SW Data'!$A:$A, F$8, 'SW Data'!$B:$B, $A34), IF($C$3="Part Time", SUMIFS('SW Data'!$G:$G, 'SW Data'!$A:$A, F$8, 'SW Data'!$B:$B, $A34),SUMIFS('SW Data'!$J:$J, 'SW Data'!$A:$A, F$8, 'SW Data'!$B:$B, $A34))),
   IF($C$3="Full Time", SUMIFS('SW Data'!$F:$F, 'SW Data'!$A:$A, F$8, 'SW Data'!$B:$B, $A34, 'SW Data'!$D:$D, $C$2), IF($C$3="Part Time", SUMIFS('SW Data'!$G:$G, 'SW Data'!$A:$A, F$8, 'SW Data'!$B:$B, $A34, 'SW Data'!$D:$D, $C$2), SUMIFS('SW Data'!$J:$J, 'SW Data'!$A:$A, F$8, 'SW Data'!$B:$B, $A34, 'SW Data'!$D:$D, $C$2)))),
  IF($C$2="All Social Workers",
   IF($C$3="Full Time", SUMIFS('SW Data'!$F:$F, 'SW Data'!$A:$A, F$8, 'SW Data'!$E:$E, $C$1, 'SW Data'!$B:$B, $A34), IF($C$3="Part Time", SUMIFS('SW Data'!$G:$G, 'SW Data'!$A:$A, F$8, 'SW Data'!$E:$E, $C$1, 'SW Data'!$B:$B, $A34), SUMIFS('SW Data'!$J:$J, 'SW Data'!$A:$A, F$8, 'SW Data'!$E:$E, $C$1, 'SW Data'!$B:$B, $A34))),
   IF($C$3="Full Time", SUMIFS('SW Data'!$F:$F, 'SW Data'!$A:$A, F$8, 'SW Data'!$E:$E, $C$1, 'SW Data'!$B:$B, $A34, 'SW Data'!$D:$D, $C$2), IF($C$3="Part Time", SUMIFS('SW Data'!$G:$G, 'SW Data'!$A:$A, F$8, 'SW Data'!$E:$E, $C$1, 'SW Data'!$B:$B, $A34, 'SW Data'!$D:$D, $C$2), SUMIFS('SW Data'!$J:$J, 'SW Data'!$A:$A, F$8, 'SW Data'!$E:$E, $C$1, 'SW Data'!$B:$B, $A34, 'SW Data'!$D:$D, $C$2))))),
 0)</f>
        <v>139</v>
      </c>
      <c r="G34" s="54">
        <f>IF(AND($C$1&lt;&gt;"", $C$2&lt;&gt;"", $C$3&lt;&gt;""),
 IF($C$1="All Fieldwork Services Teams",
  IF($C$2="All Social Workers",
   IF($C$3="Full Time", SUMIFS('SW Data'!$F:$F, 'SW Data'!$A:$A, G$8, 'SW Data'!$B:$B, $A34), IF($C$3="Part Time", SUMIFS('SW Data'!$G:$G, 'SW Data'!$A:$A, G$8, 'SW Data'!$B:$B, $A34),SUMIFS('SW Data'!$J:$J, 'SW Data'!$A:$A, G$8, 'SW Data'!$B:$B, $A34))),
   IF($C$3="Full Time", SUMIFS('SW Data'!$F:$F, 'SW Data'!$A:$A, G$8, 'SW Data'!$B:$B, $A34, 'SW Data'!$D:$D, $C$2), IF($C$3="Part Time", SUMIFS('SW Data'!$G:$G, 'SW Data'!$A:$A, G$8, 'SW Data'!$B:$B, $A34, 'SW Data'!$D:$D, $C$2), SUMIFS('SW Data'!$J:$J, 'SW Data'!$A:$A, G$8, 'SW Data'!$B:$B, $A34, 'SW Data'!$D:$D, $C$2)))),
  IF($C$2="All Social Workers",
   IF($C$3="Full Time", SUMIFS('SW Data'!$F:$F, 'SW Data'!$A:$A, G$8, 'SW Data'!$E:$E, $C$1, 'SW Data'!$B:$B, $A34), IF($C$3="Part Time", SUMIFS('SW Data'!$G:$G, 'SW Data'!$A:$A, G$8, 'SW Data'!$E:$E, $C$1, 'SW Data'!$B:$B, $A34), SUMIFS('SW Data'!$J:$J, 'SW Data'!$A:$A, G$8, 'SW Data'!$E:$E, $C$1, 'SW Data'!$B:$B, $A34))),
   IF($C$3="Full Time", SUMIFS('SW Data'!$F:$F, 'SW Data'!$A:$A, G$8, 'SW Data'!$E:$E, $C$1, 'SW Data'!$B:$B, $A34, 'SW Data'!$D:$D, $C$2), IF($C$3="Part Time", SUMIFS('SW Data'!$G:$G, 'SW Data'!$A:$A, G$8, 'SW Data'!$E:$E, $C$1, 'SW Data'!$B:$B, $A34, 'SW Data'!$D:$D, $C$2), SUMIFS('SW Data'!$J:$J, 'SW Data'!$A:$A, G$8, 'SW Data'!$E:$E, $C$1, 'SW Data'!$B:$B, $A34, 'SW Data'!$D:$D, $C$2))))),
 0)</f>
        <v>138</v>
      </c>
      <c r="H34" s="54">
        <f>IF(AND($C$1&lt;&gt;"", $C$2&lt;&gt;"", $C$3&lt;&gt;""),
 IF($C$1="All Fieldwork Services Teams",
  IF($C$2="All Social Workers",
   IF($C$3="Full Time", SUMIFS('SW Data'!$F:$F, 'SW Data'!$A:$A, H$8, 'SW Data'!$B:$B, $A34), IF($C$3="Part Time", SUMIFS('SW Data'!$G:$G, 'SW Data'!$A:$A, H$8, 'SW Data'!$B:$B, $A34),SUMIFS('SW Data'!$J:$J, 'SW Data'!$A:$A, H$8, 'SW Data'!$B:$B, $A34))),
   IF($C$3="Full Time", SUMIFS('SW Data'!$F:$F, 'SW Data'!$A:$A, H$8, 'SW Data'!$B:$B, $A34, 'SW Data'!$D:$D, $C$2), IF($C$3="Part Time", SUMIFS('SW Data'!$G:$G, 'SW Data'!$A:$A, H$8, 'SW Data'!$B:$B, $A34, 'SW Data'!$D:$D, $C$2), SUMIFS('SW Data'!$J:$J, 'SW Data'!$A:$A, H$8, 'SW Data'!$B:$B, $A34, 'SW Data'!$D:$D, $C$2)))),
  IF($C$2="All Social Workers",
   IF($C$3="Full Time", SUMIFS('SW Data'!$F:$F, 'SW Data'!$A:$A, H$8, 'SW Data'!$E:$E, $C$1, 'SW Data'!$B:$B, $A34), IF($C$3="Part Time", SUMIFS('SW Data'!$G:$G, 'SW Data'!$A:$A, H$8, 'SW Data'!$E:$E, $C$1, 'SW Data'!$B:$B, $A34), SUMIFS('SW Data'!$J:$J, 'SW Data'!$A:$A, H$8, 'SW Data'!$E:$E, $C$1, 'SW Data'!$B:$B, $A34))),
   IF($C$3="Full Time", SUMIFS('SW Data'!$F:$F, 'SW Data'!$A:$A, H$8, 'SW Data'!$E:$E, $C$1, 'SW Data'!$B:$B, $A34, 'SW Data'!$D:$D, $C$2), IF($C$3="Part Time", SUMIFS('SW Data'!$G:$G, 'SW Data'!$A:$A, H$8, 'SW Data'!$E:$E, $C$1, 'SW Data'!$B:$B, $A34, 'SW Data'!$D:$D, $C$2), SUMIFS('SW Data'!$J:$J, 'SW Data'!$A:$A, H$8, 'SW Data'!$E:$E, $C$1, 'SW Data'!$B:$B, $A34, 'SW Data'!$D:$D, $C$2))))),
 0)</f>
        <v>136</v>
      </c>
      <c r="I34" s="54">
        <f>IF(AND($C$1&lt;&gt;"", $C$2&lt;&gt;"", $C$3&lt;&gt;""),
 IF($C$1="All Fieldwork Services Teams",
  IF($C$2="All Social Workers",
   IF($C$3="Full Time", SUMIFS('SW Data'!$F:$F, 'SW Data'!$A:$A, I$8, 'SW Data'!$B:$B, $A34), IF($C$3="Part Time", SUMIFS('SW Data'!$G:$G, 'SW Data'!$A:$A, I$8, 'SW Data'!$B:$B, $A34),SUMIFS('SW Data'!$J:$J, 'SW Data'!$A:$A, I$8, 'SW Data'!$B:$B, $A34))),
   IF($C$3="Full Time", SUMIFS('SW Data'!$F:$F, 'SW Data'!$A:$A, I$8, 'SW Data'!$B:$B, $A34, 'SW Data'!$D:$D, $C$2), IF($C$3="Part Time", SUMIFS('SW Data'!$G:$G, 'SW Data'!$A:$A, I$8, 'SW Data'!$B:$B, $A34, 'SW Data'!$D:$D, $C$2), SUMIFS('SW Data'!$J:$J, 'SW Data'!$A:$A, I$8, 'SW Data'!$B:$B, $A34, 'SW Data'!$D:$D, $C$2)))),
  IF($C$2="All Social Workers",
   IF($C$3="Full Time", SUMIFS('SW Data'!$F:$F, 'SW Data'!$A:$A, I$8, 'SW Data'!$E:$E, $C$1, 'SW Data'!$B:$B, $A34), IF($C$3="Part Time", SUMIFS('SW Data'!$G:$G, 'SW Data'!$A:$A, I$8, 'SW Data'!$E:$E, $C$1, 'SW Data'!$B:$B, $A34), SUMIFS('SW Data'!$J:$J, 'SW Data'!$A:$A, I$8, 'SW Data'!$E:$E, $C$1, 'SW Data'!$B:$B, $A34))),
   IF($C$3="Full Time", SUMIFS('SW Data'!$F:$F, 'SW Data'!$A:$A, I$8, 'SW Data'!$E:$E, $C$1, 'SW Data'!$B:$B, $A34, 'SW Data'!$D:$D, $C$2), IF($C$3="Part Time", SUMIFS('SW Data'!$G:$G, 'SW Data'!$A:$A, I$8, 'SW Data'!$E:$E, $C$1, 'SW Data'!$B:$B, $A34, 'SW Data'!$D:$D, $C$2), SUMIFS('SW Data'!$J:$J, 'SW Data'!$A:$A, I$8, 'SW Data'!$E:$E, $C$1, 'SW Data'!$B:$B, $A34, 'SW Data'!$D:$D, $C$2))))),
 0)</f>
        <v>135</v>
      </c>
      <c r="J34" s="54">
        <f>IF(AND($C$1&lt;&gt;"", $C$2&lt;&gt;"", $C$3&lt;&gt;""),
 IF($C$1="All Fieldwork Services Teams",
  IF($C$2="All Social Workers",
   IF($C$3="Full Time", SUMIFS('SW Data'!$F:$F, 'SW Data'!$A:$A, J$8, 'SW Data'!$B:$B, $A34), IF($C$3="Part Time", SUMIFS('SW Data'!$G:$G, 'SW Data'!$A:$A, J$8, 'SW Data'!$B:$B, $A34),SUMIFS('SW Data'!$J:$J, 'SW Data'!$A:$A, J$8, 'SW Data'!$B:$B, $A34))),
   IF($C$3="Full Time", SUMIFS('SW Data'!$F:$F, 'SW Data'!$A:$A, J$8, 'SW Data'!$B:$B, $A34, 'SW Data'!$D:$D, $C$2), IF($C$3="Part Time", SUMIFS('SW Data'!$G:$G, 'SW Data'!$A:$A, J$8, 'SW Data'!$B:$B, $A34, 'SW Data'!$D:$D, $C$2), SUMIFS('SW Data'!$J:$J, 'SW Data'!$A:$A, J$8, 'SW Data'!$B:$B, $A34, 'SW Data'!$D:$D, $C$2)))),
  IF($C$2="All Social Workers",
   IF($C$3="Full Time", SUMIFS('SW Data'!$F:$F, 'SW Data'!$A:$A, J$8, 'SW Data'!$E:$E, $C$1, 'SW Data'!$B:$B, $A34), IF($C$3="Part Time", SUMIFS('SW Data'!$G:$G, 'SW Data'!$A:$A, J$8, 'SW Data'!$E:$E, $C$1, 'SW Data'!$B:$B, $A34), SUMIFS('SW Data'!$J:$J, 'SW Data'!$A:$A, J$8, 'SW Data'!$E:$E, $C$1, 'SW Data'!$B:$B, $A34))),
   IF($C$3="Full Time", SUMIFS('SW Data'!$F:$F, 'SW Data'!$A:$A, J$8, 'SW Data'!$E:$E, $C$1, 'SW Data'!$B:$B, $A34, 'SW Data'!$D:$D, $C$2), IF($C$3="Part Time", SUMIFS('SW Data'!$G:$G, 'SW Data'!$A:$A, J$8, 'SW Data'!$E:$E, $C$1, 'SW Data'!$B:$B, $A34, 'SW Data'!$D:$D, $C$2), SUMIFS('SW Data'!$J:$J, 'SW Data'!$A:$A, J$8, 'SW Data'!$E:$E, $C$1, 'SW Data'!$B:$B, $A34, 'SW Data'!$D:$D, $C$2))))),
 0)</f>
        <v>128</v>
      </c>
      <c r="K34" s="54">
        <f>IF(AND($C$1&lt;&gt;"", $C$2&lt;&gt;"", $C$3&lt;&gt;""),
 IF($C$1="All Fieldwork Services Teams",
  IF($C$2="All Social Workers",
   IF($C$3="Full Time", SUMIFS('SW Data'!$F:$F, 'SW Data'!$A:$A, K$8, 'SW Data'!$B:$B, $A34), IF($C$3="Part Time", SUMIFS('SW Data'!$G:$G, 'SW Data'!$A:$A, K$8, 'SW Data'!$B:$B, $A34),SUMIFS('SW Data'!$J:$J, 'SW Data'!$A:$A, K$8, 'SW Data'!$B:$B, $A34))),
   IF($C$3="Full Time", SUMIFS('SW Data'!$F:$F, 'SW Data'!$A:$A, K$8, 'SW Data'!$B:$B, $A34, 'SW Data'!$D:$D, $C$2), IF($C$3="Part Time", SUMIFS('SW Data'!$G:$G, 'SW Data'!$A:$A, K$8, 'SW Data'!$B:$B, $A34, 'SW Data'!$D:$D, $C$2), SUMIFS('SW Data'!$J:$J, 'SW Data'!$A:$A, K$8, 'SW Data'!$B:$B, $A34, 'SW Data'!$D:$D, $C$2)))),
  IF($C$2="All Social Workers",
   IF($C$3="Full Time", SUMIFS('SW Data'!$F:$F, 'SW Data'!$A:$A, K$8, 'SW Data'!$E:$E, $C$1, 'SW Data'!$B:$B, $A34), IF($C$3="Part Time", SUMIFS('SW Data'!$G:$G, 'SW Data'!$A:$A, K$8, 'SW Data'!$E:$E, $C$1, 'SW Data'!$B:$B, $A34), SUMIFS('SW Data'!$J:$J, 'SW Data'!$A:$A, K$8, 'SW Data'!$E:$E, $C$1, 'SW Data'!$B:$B, $A34))),
   IF($C$3="Full Time", SUMIFS('SW Data'!$F:$F, 'SW Data'!$A:$A, K$8, 'SW Data'!$E:$E, $C$1, 'SW Data'!$B:$B, $A34, 'SW Data'!$D:$D, $C$2), IF($C$3="Part Time", SUMIFS('SW Data'!$G:$G, 'SW Data'!$A:$A, K$8, 'SW Data'!$E:$E, $C$1, 'SW Data'!$B:$B, $A34, 'SW Data'!$D:$D, $C$2), SUMIFS('SW Data'!$J:$J, 'SW Data'!$A:$A, K$8, 'SW Data'!$E:$E, $C$1, 'SW Data'!$B:$B, $A34, 'SW Data'!$D:$D, $C$2))))),
 0)</f>
        <v>135</v>
      </c>
      <c r="L34" s="55"/>
    </row>
    <row r="35" spans="1:12" x14ac:dyDescent="0.25">
      <c r="A35" s="53" t="s">
        <v>42</v>
      </c>
      <c r="B35" s="54">
        <f>IF(AND($C$1&lt;&gt;"", $C$2&lt;&gt;"", $C$3&lt;&gt;""),
 IF($C$1="All Fieldwork Services Teams",
  IF($C$2="All Social Workers",
   IF($C$3="Full Time", SUMIFS('SW Data'!$F:$F, 'SW Data'!$A:$A, B$8, 'SW Data'!$B:$B, $A35), IF($C$3="Part Time", SUMIFS('SW Data'!$G:$G, 'SW Data'!$A:$A, B$8, 'SW Data'!$B:$B, $A35),SUMIFS('SW Data'!$J:$J, 'SW Data'!$A:$A, B$8, 'SW Data'!$B:$B, $A35))),
   IF($C$3="Full Time", SUMIFS('SW Data'!$F:$F, 'SW Data'!$A:$A, B$8, 'SW Data'!$B:$B, $A35, 'SW Data'!$D:$D, $C$2), IF($C$3="Part Time", SUMIFS('SW Data'!$G:$G, 'SW Data'!$A:$A, B$8, 'SW Data'!$B:$B, $A35, 'SW Data'!$D:$D, $C$2), SUMIFS('SW Data'!$J:$J, 'SW Data'!$A:$A, B$8, 'SW Data'!$B:$B, $A35, 'SW Data'!$D:$D, $C$2)))),
  IF($C$2="All Social Workers",
   IF($C$3="Full Time", SUMIFS('SW Data'!$F:$F, 'SW Data'!$A:$A, B$8, 'SW Data'!$E:$E, $C$1, 'SW Data'!$B:$B, $A35), IF($C$3="Part Time", SUMIFS('SW Data'!$G:$G, 'SW Data'!$A:$A, B$8, 'SW Data'!$E:$E, $C$1, 'SW Data'!$B:$B, $A35), SUMIFS('SW Data'!$J:$J, 'SW Data'!$A:$A, B$8, 'SW Data'!$E:$E, $C$1, 'SW Data'!$B:$B, $A35))),
   IF($C$3="Full Time", SUMIFS('SW Data'!$F:$F, 'SW Data'!$A:$A, B$8, 'SW Data'!$E:$E, $C$1, 'SW Data'!$B:$B, $A35, 'SW Data'!$D:$D, $C$2), IF($C$3="Part Time", SUMIFS('SW Data'!$G:$G, 'SW Data'!$A:$A, B$8, 'SW Data'!$E:$E, $C$1, 'SW Data'!$B:$B, $A35, 'SW Data'!$D:$D, $C$2), SUMIFS('SW Data'!$J:$J, 'SW Data'!$A:$A, B$8, 'SW Data'!$E:$E, $C$1, 'SW Data'!$B:$B, $A35, 'SW Data'!$D:$D, $C$2))))),
 0)</f>
        <v>23</v>
      </c>
      <c r="C35" s="54">
        <f>IF(AND($C$1&lt;&gt;"", $C$2&lt;&gt;"", $C$3&lt;&gt;""),
 IF($C$1="All Fieldwork Services Teams",
  IF($C$2="All Social Workers",
   IF($C$3="Full Time", SUMIFS('SW Data'!$F:$F, 'SW Data'!$A:$A, C$8, 'SW Data'!$B:$B, $A35), IF($C$3="Part Time", SUMIFS('SW Data'!$G:$G, 'SW Data'!$A:$A, C$8, 'SW Data'!$B:$B, $A35),SUMIFS('SW Data'!$J:$J, 'SW Data'!$A:$A, C$8, 'SW Data'!$B:$B, $A35))),
   IF($C$3="Full Time", SUMIFS('SW Data'!$F:$F, 'SW Data'!$A:$A, C$8, 'SW Data'!$B:$B, $A35, 'SW Data'!$D:$D, $C$2), IF($C$3="Part Time", SUMIFS('SW Data'!$G:$G, 'SW Data'!$A:$A, C$8, 'SW Data'!$B:$B, $A35, 'SW Data'!$D:$D, $C$2), SUMIFS('SW Data'!$J:$J, 'SW Data'!$A:$A, C$8, 'SW Data'!$B:$B, $A35, 'SW Data'!$D:$D, $C$2)))),
  IF($C$2="All Social Workers",
   IF($C$3="Full Time", SUMIFS('SW Data'!$F:$F, 'SW Data'!$A:$A, C$8, 'SW Data'!$E:$E, $C$1, 'SW Data'!$B:$B, $A35), IF($C$3="Part Time", SUMIFS('SW Data'!$G:$G, 'SW Data'!$A:$A, C$8, 'SW Data'!$E:$E, $C$1, 'SW Data'!$B:$B, $A35), SUMIFS('SW Data'!$J:$J, 'SW Data'!$A:$A, C$8, 'SW Data'!$E:$E, $C$1, 'SW Data'!$B:$B, $A35))),
   IF($C$3="Full Time", SUMIFS('SW Data'!$F:$F, 'SW Data'!$A:$A, C$8, 'SW Data'!$E:$E, $C$1, 'SW Data'!$B:$B, $A35, 'SW Data'!$D:$D, $C$2), IF($C$3="Part Time", SUMIFS('SW Data'!$G:$G, 'SW Data'!$A:$A, C$8, 'SW Data'!$E:$E, $C$1, 'SW Data'!$B:$B, $A35, 'SW Data'!$D:$D, $C$2), SUMIFS('SW Data'!$J:$J, 'SW Data'!$A:$A, C$8, 'SW Data'!$E:$E, $C$1, 'SW Data'!$B:$B, $A35, 'SW Data'!$D:$D, $C$2))))),
 0)</f>
        <v>26</v>
      </c>
      <c r="D35" s="54">
        <f>IF(AND($C$1&lt;&gt;"", $C$2&lt;&gt;"", $C$3&lt;&gt;""),
 IF($C$1="All Fieldwork Services Teams",
  IF($C$2="All Social Workers",
   IF($C$3="Full Time", SUMIFS('SW Data'!$F:$F, 'SW Data'!$A:$A, D$8, 'SW Data'!$B:$B, $A35), IF($C$3="Part Time", SUMIFS('SW Data'!$G:$G, 'SW Data'!$A:$A, D$8, 'SW Data'!$B:$B, $A35),SUMIFS('SW Data'!$J:$J, 'SW Data'!$A:$A, D$8, 'SW Data'!$B:$B, $A35))),
   IF($C$3="Full Time", SUMIFS('SW Data'!$F:$F, 'SW Data'!$A:$A, D$8, 'SW Data'!$B:$B, $A35, 'SW Data'!$D:$D, $C$2), IF($C$3="Part Time", SUMIFS('SW Data'!$G:$G, 'SW Data'!$A:$A, D$8, 'SW Data'!$B:$B, $A35, 'SW Data'!$D:$D, $C$2), SUMIFS('SW Data'!$J:$J, 'SW Data'!$A:$A, D$8, 'SW Data'!$B:$B, $A35, 'SW Data'!$D:$D, $C$2)))),
  IF($C$2="All Social Workers",
   IF($C$3="Full Time", SUMIFS('SW Data'!$F:$F, 'SW Data'!$A:$A, D$8, 'SW Data'!$E:$E, $C$1, 'SW Data'!$B:$B, $A35), IF($C$3="Part Time", SUMIFS('SW Data'!$G:$G, 'SW Data'!$A:$A, D$8, 'SW Data'!$E:$E, $C$1, 'SW Data'!$B:$B, $A35), SUMIFS('SW Data'!$J:$J, 'SW Data'!$A:$A, D$8, 'SW Data'!$E:$E, $C$1, 'SW Data'!$B:$B, $A35))),
   IF($C$3="Full Time", SUMIFS('SW Data'!$F:$F, 'SW Data'!$A:$A, D$8, 'SW Data'!$E:$E, $C$1, 'SW Data'!$B:$B, $A35, 'SW Data'!$D:$D, $C$2), IF($C$3="Part Time", SUMIFS('SW Data'!$G:$G, 'SW Data'!$A:$A, D$8, 'SW Data'!$E:$E, $C$1, 'SW Data'!$B:$B, $A35, 'SW Data'!$D:$D, $C$2), SUMIFS('SW Data'!$J:$J, 'SW Data'!$A:$A, D$8, 'SW Data'!$E:$E, $C$1, 'SW Data'!$B:$B, $A35, 'SW Data'!$D:$D, $C$2))))),
 0)</f>
        <v>28</v>
      </c>
      <c r="E35" s="54">
        <f>IF(AND($C$1&lt;&gt;"", $C$2&lt;&gt;"", $C$3&lt;&gt;""),
 IF($C$1="All Fieldwork Services Teams",
  IF($C$2="All Social Workers",
   IF($C$3="Full Time", SUMIFS('SW Data'!$F:$F, 'SW Data'!$A:$A, E$8, 'SW Data'!$B:$B, $A35), IF($C$3="Part Time", SUMIFS('SW Data'!$G:$G, 'SW Data'!$A:$A, E$8, 'SW Data'!$B:$B, $A35),SUMIFS('SW Data'!$J:$J, 'SW Data'!$A:$A, E$8, 'SW Data'!$B:$B, $A35))),
   IF($C$3="Full Time", SUMIFS('SW Data'!$F:$F, 'SW Data'!$A:$A, E$8, 'SW Data'!$B:$B, $A35, 'SW Data'!$D:$D, $C$2), IF($C$3="Part Time", SUMIFS('SW Data'!$G:$G, 'SW Data'!$A:$A, E$8, 'SW Data'!$B:$B, $A35, 'SW Data'!$D:$D, $C$2), SUMIFS('SW Data'!$J:$J, 'SW Data'!$A:$A, E$8, 'SW Data'!$B:$B, $A35, 'SW Data'!$D:$D, $C$2)))),
  IF($C$2="All Social Workers",
   IF($C$3="Full Time", SUMIFS('SW Data'!$F:$F, 'SW Data'!$A:$A, E$8, 'SW Data'!$E:$E, $C$1, 'SW Data'!$B:$B, $A35), IF($C$3="Part Time", SUMIFS('SW Data'!$G:$G, 'SW Data'!$A:$A, E$8, 'SW Data'!$E:$E, $C$1, 'SW Data'!$B:$B, $A35), SUMIFS('SW Data'!$J:$J, 'SW Data'!$A:$A, E$8, 'SW Data'!$E:$E, $C$1, 'SW Data'!$B:$B, $A35))),
   IF($C$3="Full Time", SUMIFS('SW Data'!$F:$F, 'SW Data'!$A:$A, E$8, 'SW Data'!$E:$E, $C$1, 'SW Data'!$B:$B, $A35, 'SW Data'!$D:$D, $C$2), IF($C$3="Part Time", SUMIFS('SW Data'!$G:$G, 'SW Data'!$A:$A, E$8, 'SW Data'!$E:$E, $C$1, 'SW Data'!$B:$B, $A35, 'SW Data'!$D:$D, $C$2), SUMIFS('SW Data'!$J:$J, 'SW Data'!$A:$A, E$8, 'SW Data'!$E:$E, $C$1, 'SW Data'!$B:$B, $A35, 'SW Data'!$D:$D, $C$2))))),
 0)</f>
        <v>28</v>
      </c>
      <c r="F35" s="54">
        <f>IF(AND($C$1&lt;&gt;"", $C$2&lt;&gt;"", $C$3&lt;&gt;""),
 IF($C$1="All Fieldwork Services Teams",
  IF($C$2="All Social Workers",
   IF($C$3="Full Time", SUMIFS('SW Data'!$F:$F, 'SW Data'!$A:$A, F$8, 'SW Data'!$B:$B, $A35), IF($C$3="Part Time", SUMIFS('SW Data'!$G:$G, 'SW Data'!$A:$A, F$8, 'SW Data'!$B:$B, $A35),SUMIFS('SW Data'!$J:$J, 'SW Data'!$A:$A, F$8, 'SW Data'!$B:$B, $A35))),
   IF($C$3="Full Time", SUMIFS('SW Data'!$F:$F, 'SW Data'!$A:$A, F$8, 'SW Data'!$B:$B, $A35, 'SW Data'!$D:$D, $C$2), IF($C$3="Part Time", SUMIFS('SW Data'!$G:$G, 'SW Data'!$A:$A, F$8, 'SW Data'!$B:$B, $A35, 'SW Data'!$D:$D, $C$2), SUMIFS('SW Data'!$J:$J, 'SW Data'!$A:$A, F$8, 'SW Data'!$B:$B, $A35, 'SW Data'!$D:$D, $C$2)))),
  IF($C$2="All Social Workers",
   IF($C$3="Full Time", SUMIFS('SW Data'!$F:$F, 'SW Data'!$A:$A, F$8, 'SW Data'!$E:$E, $C$1, 'SW Data'!$B:$B, $A35), IF($C$3="Part Time", SUMIFS('SW Data'!$G:$G, 'SW Data'!$A:$A, F$8, 'SW Data'!$E:$E, $C$1, 'SW Data'!$B:$B, $A35), SUMIFS('SW Data'!$J:$J, 'SW Data'!$A:$A, F$8, 'SW Data'!$E:$E, $C$1, 'SW Data'!$B:$B, $A35))),
   IF($C$3="Full Time", SUMIFS('SW Data'!$F:$F, 'SW Data'!$A:$A, F$8, 'SW Data'!$E:$E, $C$1, 'SW Data'!$B:$B, $A35, 'SW Data'!$D:$D, $C$2), IF($C$3="Part Time", SUMIFS('SW Data'!$G:$G, 'SW Data'!$A:$A, F$8, 'SW Data'!$E:$E, $C$1, 'SW Data'!$B:$B, $A35, 'SW Data'!$D:$D, $C$2), SUMIFS('SW Data'!$J:$J, 'SW Data'!$A:$A, F$8, 'SW Data'!$E:$E, $C$1, 'SW Data'!$B:$B, $A35, 'SW Data'!$D:$D, $C$2))))),
 0)</f>
        <v>27</v>
      </c>
      <c r="G35" s="54">
        <f>IF(AND($C$1&lt;&gt;"", $C$2&lt;&gt;"", $C$3&lt;&gt;""),
 IF($C$1="All Fieldwork Services Teams",
  IF($C$2="All Social Workers",
   IF($C$3="Full Time", SUMIFS('SW Data'!$F:$F, 'SW Data'!$A:$A, G$8, 'SW Data'!$B:$B, $A35), IF($C$3="Part Time", SUMIFS('SW Data'!$G:$G, 'SW Data'!$A:$A, G$8, 'SW Data'!$B:$B, $A35),SUMIFS('SW Data'!$J:$J, 'SW Data'!$A:$A, G$8, 'SW Data'!$B:$B, $A35))),
   IF($C$3="Full Time", SUMIFS('SW Data'!$F:$F, 'SW Data'!$A:$A, G$8, 'SW Data'!$B:$B, $A35, 'SW Data'!$D:$D, $C$2), IF($C$3="Part Time", SUMIFS('SW Data'!$G:$G, 'SW Data'!$A:$A, G$8, 'SW Data'!$B:$B, $A35, 'SW Data'!$D:$D, $C$2), SUMIFS('SW Data'!$J:$J, 'SW Data'!$A:$A, G$8, 'SW Data'!$B:$B, $A35, 'SW Data'!$D:$D, $C$2)))),
  IF($C$2="All Social Workers",
   IF($C$3="Full Time", SUMIFS('SW Data'!$F:$F, 'SW Data'!$A:$A, G$8, 'SW Data'!$E:$E, $C$1, 'SW Data'!$B:$B, $A35), IF($C$3="Part Time", SUMIFS('SW Data'!$G:$G, 'SW Data'!$A:$A, G$8, 'SW Data'!$E:$E, $C$1, 'SW Data'!$B:$B, $A35), SUMIFS('SW Data'!$J:$J, 'SW Data'!$A:$A, G$8, 'SW Data'!$E:$E, $C$1, 'SW Data'!$B:$B, $A35))),
   IF($C$3="Full Time", SUMIFS('SW Data'!$F:$F, 'SW Data'!$A:$A, G$8, 'SW Data'!$E:$E, $C$1, 'SW Data'!$B:$B, $A35, 'SW Data'!$D:$D, $C$2), IF($C$3="Part Time", SUMIFS('SW Data'!$G:$G, 'SW Data'!$A:$A, G$8, 'SW Data'!$E:$E, $C$1, 'SW Data'!$B:$B, $A35, 'SW Data'!$D:$D, $C$2), SUMIFS('SW Data'!$J:$J, 'SW Data'!$A:$A, G$8, 'SW Data'!$E:$E, $C$1, 'SW Data'!$B:$B, $A35, 'SW Data'!$D:$D, $C$2))))),
 0)</f>
        <v>24</v>
      </c>
      <c r="H35" s="54">
        <f>IF(AND($C$1&lt;&gt;"", $C$2&lt;&gt;"", $C$3&lt;&gt;""),
 IF($C$1="All Fieldwork Services Teams",
  IF($C$2="All Social Workers",
   IF($C$3="Full Time", SUMIFS('SW Data'!$F:$F, 'SW Data'!$A:$A, H$8, 'SW Data'!$B:$B, $A35), IF($C$3="Part Time", SUMIFS('SW Data'!$G:$G, 'SW Data'!$A:$A, H$8, 'SW Data'!$B:$B, $A35),SUMIFS('SW Data'!$J:$J, 'SW Data'!$A:$A, H$8, 'SW Data'!$B:$B, $A35))),
   IF($C$3="Full Time", SUMIFS('SW Data'!$F:$F, 'SW Data'!$A:$A, H$8, 'SW Data'!$B:$B, $A35, 'SW Data'!$D:$D, $C$2), IF($C$3="Part Time", SUMIFS('SW Data'!$G:$G, 'SW Data'!$A:$A, H$8, 'SW Data'!$B:$B, $A35, 'SW Data'!$D:$D, $C$2), SUMIFS('SW Data'!$J:$J, 'SW Data'!$A:$A, H$8, 'SW Data'!$B:$B, $A35, 'SW Data'!$D:$D, $C$2)))),
  IF($C$2="All Social Workers",
   IF($C$3="Full Time", SUMIFS('SW Data'!$F:$F, 'SW Data'!$A:$A, H$8, 'SW Data'!$E:$E, $C$1, 'SW Data'!$B:$B, $A35), IF($C$3="Part Time", SUMIFS('SW Data'!$G:$G, 'SW Data'!$A:$A, H$8, 'SW Data'!$E:$E, $C$1, 'SW Data'!$B:$B, $A35), SUMIFS('SW Data'!$J:$J, 'SW Data'!$A:$A, H$8, 'SW Data'!$E:$E, $C$1, 'SW Data'!$B:$B, $A35))),
   IF($C$3="Full Time", SUMIFS('SW Data'!$F:$F, 'SW Data'!$A:$A, H$8, 'SW Data'!$E:$E, $C$1, 'SW Data'!$B:$B, $A35, 'SW Data'!$D:$D, $C$2), IF($C$3="Part Time", SUMIFS('SW Data'!$G:$G, 'SW Data'!$A:$A, H$8, 'SW Data'!$E:$E, $C$1, 'SW Data'!$B:$B, $A35, 'SW Data'!$D:$D, $C$2), SUMIFS('SW Data'!$J:$J, 'SW Data'!$A:$A, H$8, 'SW Data'!$E:$E, $C$1, 'SW Data'!$B:$B, $A35, 'SW Data'!$D:$D, $C$2))))),
 0)</f>
        <v>24</v>
      </c>
      <c r="I35" s="54">
        <f>IF(AND($C$1&lt;&gt;"", $C$2&lt;&gt;"", $C$3&lt;&gt;""),
 IF($C$1="All Fieldwork Services Teams",
  IF($C$2="All Social Workers",
   IF($C$3="Full Time", SUMIFS('SW Data'!$F:$F, 'SW Data'!$A:$A, I$8, 'SW Data'!$B:$B, $A35), IF($C$3="Part Time", SUMIFS('SW Data'!$G:$G, 'SW Data'!$A:$A, I$8, 'SW Data'!$B:$B, $A35),SUMIFS('SW Data'!$J:$J, 'SW Data'!$A:$A, I$8, 'SW Data'!$B:$B, $A35))),
   IF($C$3="Full Time", SUMIFS('SW Data'!$F:$F, 'SW Data'!$A:$A, I$8, 'SW Data'!$B:$B, $A35, 'SW Data'!$D:$D, $C$2), IF($C$3="Part Time", SUMIFS('SW Data'!$G:$G, 'SW Data'!$A:$A, I$8, 'SW Data'!$B:$B, $A35, 'SW Data'!$D:$D, $C$2), SUMIFS('SW Data'!$J:$J, 'SW Data'!$A:$A, I$8, 'SW Data'!$B:$B, $A35, 'SW Data'!$D:$D, $C$2)))),
  IF($C$2="All Social Workers",
   IF($C$3="Full Time", SUMIFS('SW Data'!$F:$F, 'SW Data'!$A:$A, I$8, 'SW Data'!$E:$E, $C$1, 'SW Data'!$B:$B, $A35), IF($C$3="Part Time", SUMIFS('SW Data'!$G:$G, 'SW Data'!$A:$A, I$8, 'SW Data'!$E:$E, $C$1, 'SW Data'!$B:$B, $A35), SUMIFS('SW Data'!$J:$J, 'SW Data'!$A:$A, I$8, 'SW Data'!$E:$E, $C$1, 'SW Data'!$B:$B, $A35))),
   IF($C$3="Full Time", SUMIFS('SW Data'!$F:$F, 'SW Data'!$A:$A, I$8, 'SW Data'!$E:$E, $C$1, 'SW Data'!$B:$B, $A35, 'SW Data'!$D:$D, $C$2), IF($C$3="Part Time", SUMIFS('SW Data'!$G:$G, 'SW Data'!$A:$A, I$8, 'SW Data'!$E:$E, $C$1, 'SW Data'!$B:$B, $A35, 'SW Data'!$D:$D, $C$2), SUMIFS('SW Data'!$J:$J, 'SW Data'!$A:$A, I$8, 'SW Data'!$E:$E, $C$1, 'SW Data'!$B:$B, $A35, 'SW Data'!$D:$D, $C$2))))),
 0)</f>
        <v>32</v>
      </c>
      <c r="J35" s="54">
        <f>IF(AND($C$1&lt;&gt;"", $C$2&lt;&gt;"", $C$3&lt;&gt;""),
 IF($C$1="All Fieldwork Services Teams",
  IF($C$2="All Social Workers",
   IF($C$3="Full Time", SUMIFS('SW Data'!$F:$F, 'SW Data'!$A:$A, J$8, 'SW Data'!$B:$B, $A35), IF($C$3="Part Time", SUMIFS('SW Data'!$G:$G, 'SW Data'!$A:$A, J$8, 'SW Data'!$B:$B, $A35),SUMIFS('SW Data'!$J:$J, 'SW Data'!$A:$A, J$8, 'SW Data'!$B:$B, $A35))),
   IF($C$3="Full Time", SUMIFS('SW Data'!$F:$F, 'SW Data'!$A:$A, J$8, 'SW Data'!$B:$B, $A35, 'SW Data'!$D:$D, $C$2), IF($C$3="Part Time", SUMIFS('SW Data'!$G:$G, 'SW Data'!$A:$A, J$8, 'SW Data'!$B:$B, $A35, 'SW Data'!$D:$D, $C$2), SUMIFS('SW Data'!$J:$J, 'SW Data'!$A:$A, J$8, 'SW Data'!$B:$B, $A35, 'SW Data'!$D:$D, $C$2)))),
  IF($C$2="All Social Workers",
   IF($C$3="Full Time", SUMIFS('SW Data'!$F:$F, 'SW Data'!$A:$A, J$8, 'SW Data'!$E:$E, $C$1, 'SW Data'!$B:$B, $A35), IF($C$3="Part Time", SUMIFS('SW Data'!$G:$G, 'SW Data'!$A:$A, J$8, 'SW Data'!$E:$E, $C$1, 'SW Data'!$B:$B, $A35), SUMIFS('SW Data'!$J:$J, 'SW Data'!$A:$A, J$8, 'SW Data'!$E:$E, $C$1, 'SW Data'!$B:$B, $A35))),
   IF($C$3="Full Time", SUMIFS('SW Data'!$F:$F, 'SW Data'!$A:$A, J$8, 'SW Data'!$E:$E, $C$1, 'SW Data'!$B:$B, $A35, 'SW Data'!$D:$D, $C$2), IF($C$3="Part Time", SUMIFS('SW Data'!$G:$G, 'SW Data'!$A:$A, J$8, 'SW Data'!$E:$E, $C$1, 'SW Data'!$B:$B, $A35, 'SW Data'!$D:$D, $C$2), SUMIFS('SW Data'!$J:$J, 'SW Data'!$A:$A, J$8, 'SW Data'!$E:$E, $C$1, 'SW Data'!$B:$B, $A35, 'SW Data'!$D:$D, $C$2))))),
 0)</f>
        <v>37</v>
      </c>
      <c r="K35" s="54">
        <f>IF(AND($C$1&lt;&gt;"", $C$2&lt;&gt;"", $C$3&lt;&gt;""),
 IF($C$1="All Fieldwork Services Teams",
  IF($C$2="All Social Workers",
   IF($C$3="Full Time", SUMIFS('SW Data'!$F:$F, 'SW Data'!$A:$A, K$8, 'SW Data'!$B:$B, $A35), IF($C$3="Part Time", SUMIFS('SW Data'!$G:$G, 'SW Data'!$A:$A, K$8, 'SW Data'!$B:$B, $A35),SUMIFS('SW Data'!$J:$J, 'SW Data'!$A:$A, K$8, 'SW Data'!$B:$B, $A35))),
   IF($C$3="Full Time", SUMIFS('SW Data'!$F:$F, 'SW Data'!$A:$A, K$8, 'SW Data'!$B:$B, $A35, 'SW Data'!$D:$D, $C$2), IF($C$3="Part Time", SUMIFS('SW Data'!$G:$G, 'SW Data'!$A:$A, K$8, 'SW Data'!$B:$B, $A35, 'SW Data'!$D:$D, $C$2), SUMIFS('SW Data'!$J:$J, 'SW Data'!$A:$A, K$8, 'SW Data'!$B:$B, $A35, 'SW Data'!$D:$D, $C$2)))),
  IF($C$2="All Social Workers",
   IF($C$3="Full Time", SUMIFS('SW Data'!$F:$F, 'SW Data'!$A:$A, K$8, 'SW Data'!$E:$E, $C$1, 'SW Data'!$B:$B, $A35), IF($C$3="Part Time", SUMIFS('SW Data'!$G:$G, 'SW Data'!$A:$A, K$8, 'SW Data'!$E:$E, $C$1, 'SW Data'!$B:$B, $A35), SUMIFS('SW Data'!$J:$J, 'SW Data'!$A:$A, K$8, 'SW Data'!$E:$E, $C$1, 'SW Data'!$B:$B, $A35))),
   IF($C$3="Full Time", SUMIFS('SW Data'!$F:$F, 'SW Data'!$A:$A, K$8, 'SW Data'!$E:$E, $C$1, 'SW Data'!$B:$B, $A35, 'SW Data'!$D:$D, $C$2), IF($C$3="Part Time", SUMIFS('SW Data'!$G:$G, 'SW Data'!$A:$A, K$8, 'SW Data'!$E:$E, $C$1, 'SW Data'!$B:$B, $A35, 'SW Data'!$D:$D, $C$2), SUMIFS('SW Data'!$J:$J, 'SW Data'!$A:$A, K$8, 'SW Data'!$E:$E, $C$1, 'SW Data'!$B:$B, $A35, 'SW Data'!$D:$D, $C$2))))),
 0)</f>
        <v>31</v>
      </c>
      <c r="L35" s="55"/>
    </row>
    <row r="36" spans="1:12" x14ac:dyDescent="0.25">
      <c r="A36" s="53" t="s">
        <v>43</v>
      </c>
      <c r="B36" s="54">
        <f>IF(AND($C$1&lt;&gt;"", $C$2&lt;&gt;"", $C$3&lt;&gt;""),
 IF($C$1="All Fieldwork Services Teams",
  IF($C$2="All Social Workers",
   IF($C$3="Full Time", SUMIFS('SW Data'!$F:$F, 'SW Data'!$A:$A, B$8, 'SW Data'!$B:$B, $A36), IF($C$3="Part Time", SUMIFS('SW Data'!$G:$G, 'SW Data'!$A:$A, B$8, 'SW Data'!$B:$B, $A36),SUMIFS('SW Data'!$J:$J, 'SW Data'!$A:$A, B$8, 'SW Data'!$B:$B, $A36))),
   IF($C$3="Full Time", SUMIFS('SW Data'!$F:$F, 'SW Data'!$A:$A, B$8, 'SW Data'!$B:$B, $A36, 'SW Data'!$D:$D, $C$2), IF($C$3="Part Time", SUMIFS('SW Data'!$G:$G, 'SW Data'!$A:$A, B$8, 'SW Data'!$B:$B, $A36, 'SW Data'!$D:$D, $C$2), SUMIFS('SW Data'!$J:$J, 'SW Data'!$A:$A, B$8, 'SW Data'!$B:$B, $A36, 'SW Data'!$D:$D, $C$2)))),
  IF($C$2="All Social Workers",
   IF($C$3="Full Time", SUMIFS('SW Data'!$F:$F, 'SW Data'!$A:$A, B$8, 'SW Data'!$E:$E, $C$1, 'SW Data'!$B:$B, $A36), IF($C$3="Part Time", SUMIFS('SW Data'!$G:$G, 'SW Data'!$A:$A, B$8, 'SW Data'!$E:$E, $C$1, 'SW Data'!$B:$B, $A36), SUMIFS('SW Data'!$J:$J, 'SW Data'!$A:$A, B$8, 'SW Data'!$E:$E, $C$1, 'SW Data'!$B:$B, $A36))),
   IF($C$3="Full Time", SUMIFS('SW Data'!$F:$F, 'SW Data'!$A:$A, B$8, 'SW Data'!$E:$E, $C$1, 'SW Data'!$B:$B, $A36, 'SW Data'!$D:$D, $C$2), IF($C$3="Part Time", SUMIFS('SW Data'!$G:$G, 'SW Data'!$A:$A, B$8, 'SW Data'!$E:$E, $C$1, 'SW Data'!$B:$B, $A36, 'SW Data'!$D:$D, $C$2), SUMIFS('SW Data'!$J:$J, 'SW Data'!$A:$A, B$8, 'SW Data'!$E:$E, $C$1, 'SW Data'!$B:$B, $A36, 'SW Data'!$D:$D, $C$2))))),
 0)</f>
        <v>132</v>
      </c>
      <c r="C36" s="54">
        <f>IF(AND($C$1&lt;&gt;"", $C$2&lt;&gt;"", $C$3&lt;&gt;""),
 IF($C$1="All Fieldwork Services Teams",
  IF($C$2="All Social Workers",
   IF($C$3="Full Time", SUMIFS('SW Data'!$F:$F, 'SW Data'!$A:$A, C$8, 'SW Data'!$B:$B, $A36), IF($C$3="Part Time", SUMIFS('SW Data'!$G:$G, 'SW Data'!$A:$A, C$8, 'SW Data'!$B:$B, $A36),SUMIFS('SW Data'!$J:$J, 'SW Data'!$A:$A, C$8, 'SW Data'!$B:$B, $A36))),
   IF($C$3="Full Time", SUMIFS('SW Data'!$F:$F, 'SW Data'!$A:$A, C$8, 'SW Data'!$B:$B, $A36, 'SW Data'!$D:$D, $C$2), IF($C$3="Part Time", SUMIFS('SW Data'!$G:$G, 'SW Data'!$A:$A, C$8, 'SW Data'!$B:$B, $A36, 'SW Data'!$D:$D, $C$2), SUMIFS('SW Data'!$J:$J, 'SW Data'!$A:$A, C$8, 'SW Data'!$B:$B, $A36, 'SW Data'!$D:$D, $C$2)))),
  IF($C$2="All Social Workers",
   IF($C$3="Full Time", SUMIFS('SW Data'!$F:$F, 'SW Data'!$A:$A, C$8, 'SW Data'!$E:$E, $C$1, 'SW Data'!$B:$B, $A36), IF($C$3="Part Time", SUMIFS('SW Data'!$G:$G, 'SW Data'!$A:$A, C$8, 'SW Data'!$E:$E, $C$1, 'SW Data'!$B:$B, $A36), SUMIFS('SW Data'!$J:$J, 'SW Data'!$A:$A, C$8, 'SW Data'!$E:$E, $C$1, 'SW Data'!$B:$B, $A36))),
   IF($C$3="Full Time", SUMIFS('SW Data'!$F:$F, 'SW Data'!$A:$A, C$8, 'SW Data'!$E:$E, $C$1, 'SW Data'!$B:$B, $A36, 'SW Data'!$D:$D, $C$2), IF($C$3="Part Time", SUMIFS('SW Data'!$G:$G, 'SW Data'!$A:$A, C$8, 'SW Data'!$E:$E, $C$1, 'SW Data'!$B:$B, $A36, 'SW Data'!$D:$D, $C$2), SUMIFS('SW Data'!$J:$J, 'SW Data'!$A:$A, C$8, 'SW Data'!$E:$E, $C$1, 'SW Data'!$B:$B, $A36, 'SW Data'!$D:$D, $C$2))))),
 0)</f>
        <v>131</v>
      </c>
      <c r="D36" s="54">
        <f>IF(AND($C$1&lt;&gt;"", $C$2&lt;&gt;"", $C$3&lt;&gt;""),
 IF($C$1="All Fieldwork Services Teams",
  IF($C$2="All Social Workers",
   IF($C$3="Full Time", SUMIFS('SW Data'!$F:$F, 'SW Data'!$A:$A, D$8, 'SW Data'!$B:$B, $A36), IF($C$3="Part Time", SUMIFS('SW Data'!$G:$G, 'SW Data'!$A:$A, D$8, 'SW Data'!$B:$B, $A36),SUMIFS('SW Data'!$J:$J, 'SW Data'!$A:$A, D$8, 'SW Data'!$B:$B, $A36))),
   IF($C$3="Full Time", SUMIFS('SW Data'!$F:$F, 'SW Data'!$A:$A, D$8, 'SW Data'!$B:$B, $A36, 'SW Data'!$D:$D, $C$2), IF($C$3="Part Time", SUMIFS('SW Data'!$G:$G, 'SW Data'!$A:$A, D$8, 'SW Data'!$B:$B, $A36, 'SW Data'!$D:$D, $C$2), SUMIFS('SW Data'!$J:$J, 'SW Data'!$A:$A, D$8, 'SW Data'!$B:$B, $A36, 'SW Data'!$D:$D, $C$2)))),
  IF($C$2="All Social Workers",
   IF($C$3="Full Time", SUMIFS('SW Data'!$F:$F, 'SW Data'!$A:$A, D$8, 'SW Data'!$E:$E, $C$1, 'SW Data'!$B:$B, $A36), IF($C$3="Part Time", SUMIFS('SW Data'!$G:$G, 'SW Data'!$A:$A, D$8, 'SW Data'!$E:$E, $C$1, 'SW Data'!$B:$B, $A36), SUMIFS('SW Data'!$J:$J, 'SW Data'!$A:$A, D$8, 'SW Data'!$E:$E, $C$1, 'SW Data'!$B:$B, $A36))),
   IF($C$3="Full Time", SUMIFS('SW Data'!$F:$F, 'SW Data'!$A:$A, D$8, 'SW Data'!$E:$E, $C$1, 'SW Data'!$B:$B, $A36, 'SW Data'!$D:$D, $C$2), IF($C$3="Part Time", SUMIFS('SW Data'!$G:$G, 'SW Data'!$A:$A, D$8, 'SW Data'!$E:$E, $C$1, 'SW Data'!$B:$B, $A36, 'SW Data'!$D:$D, $C$2), SUMIFS('SW Data'!$J:$J, 'SW Data'!$A:$A, D$8, 'SW Data'!$E:$E, $C$1, 'SW Data'!$B:$B, $A36, 'SW Data'!$D:$D, $C$2))))),
 0)</f>
        <v>128</v>
      </c>
      <c r="E36" s="54">
        <f>IF(AND($C$1&lt;&gt;"", $C$2&lt;&gt;"", $C$3&lt;&gt;""),
 IF($C$1="All Fieldwork Services Teams",
  IF($C$2="All Social Workers",
   IF($C$3="Full Time", SUMIFS('SW Data'!$F:$F, 'SW Data'!$A:$A, E$8, 'SW Data'!$B:$B, $A36), IF($C$3="Part Time", SUMIFS('SW Data'!$G:$G, 'SW Data'!$A:$A, E$8, 'SW Data'!$B:$B, $A36),SUMIFS('SW Data'!$J:$J, 'SW Data'!$A:$A, E$8, 'SW Data'!$B:$B, $A36))),
   IF($C$3="Full Time", SUMIFS('SW Data'!$F:$F, 'SW Data'!$A:$A, E$8, 'SW Data'!$B:$B, $A36, 'SW Data'!$D:$D, $C$2), IF($C$3="Part Time", SUMIFS('SW Data'!$G:$G, 'SW Data'!$A:$A, E$8, 'SW Data'!$B:$B, $A36, 'SW Data'!$D:$D, $C$2), SUMIFS('SW Data'!$J:$J, 'SW Data'!$A:$A, E$8, 'SW Data'!$B:$B, $A36, 'SW Data'!$D:$D, $C$2)))),
  IF($C$2="All Social Workers",
   IF($C$3="Full Time", SUMIFS('SW Data'!$F:$F, 'SW Data'!$A:$A, E$8, 'SW Data'!$E:$E, $C$1, 'SW Data'!$B:$B, $A36), IF($C$3="Part Time", SUMIFS('SW Data'!$G:$G, 'SW Data'!$A:$A, E$8, 'SW Data'!$E:$E, $C$1, 'SW Data'!$B:$B, $A36), SUMIFS('SW Data'!$J:$J, 'SW Data'!$A:$A, E$8, 'SW Data'!$E:$E, $C$1, 'SW Data'!$B:$B, $A36))),
   IF($C$3="Full Time", SUMIFS('SW Data'!$F:$F, 'SW Data'!$A:$A, E$8, 'SW Data'!$E:$E, $C$1, 'SW Data'!$B:$B, $A36, 'SW Data'!$D:$D, $C$2), IF($C$3="Part Time", SUMIFS('SW Data'!$G:$G, 'SW Data'!$A:$A, E$8, 'SW Data'!$E:$E, $C$1, 'SW Data'!$B:$B, $A36, 'SW Data'!$D:$D, $C$2), SUMIFS('SW Data'!$J:$J, 'SW Data'!$A:$A, E$8, 'SW Data'!$E:$E, $C$1, 'SW Data'!$B:$B, $A36, 'SW Data'!$D:$D, $C$2))))),
 0)</f>
        <v>108</v>
      </c>
      <c r="F36" s="54">
        <f>IF(AND($C$1&lt;&gt;"", $C$2&lt;&gt;"", $C$3&lt;&gt;""),
 IF($C$1="All Fieldwork Services Teams",
  IF($C$2="All Social Workers",
   IF($C$3="Full Time", SUMIFS('SW Data'!$F:$F, 'SW Data'!$A:$A, F$8, 'SW Data'!$B:$B, $A36), IF($C$3="Part Time", SUMIFS('SW Data'!$G:$G, 'SW Data'!$A:$A, F$8, 'SW Data'!$B:$B, $A36),SUMIFS('SW Data'!$J:$J, 'SW Data'!$A:$A, F$8, 'SW Data'!$B:$B, $A36))),
   IF($C$3="Full Time", SUMIFS('SW Data'!$F:$F, 'SW Data'!$A:$A, F$8, 'SW Data'!$B:$B, $A36, 'SW Data'!$D:$D, $C$2), IF($C$3="Part Time", SUMIFS('SW Data'!$G:$G, 'SW Data'!$A:$A, F$8, 'SW Data'!$B:$B, $A36, 'SW Data'!$D:$D, $C$2), SUMIFS('SW Data'!$J:$J, 'SW Data'!$A:$A, F$8, 'SW Data'!$B:$B, $A36, 'SW Data'!$D:$D, $C$2)))),
  IF($C$2="All Social Workers",
   IF($C$3="Full Time", SUMIFS('SW Data'!$F:$F, 'SW Data'!$A:$A, F$8, 'SW Data'!$E:$E, $C$1, 'SW Data'!$B:$B, $A36), IF($C$3="Part Time", SUMIFS('SW Data'!$G:$G, 'SW Data'!$A:$A, F$8, 'SW Data'!$E:$E, $C$1, 'SW Data'!$B:$B, $A36), SUMIFS('SW Data'!$J:$J, 'SW Data'!$A:$A, F$8, 'SW Data'!$E:$E, $C$1, 'SW Data'!$B:$B, $A36))),
   IF($C$3="Full Time", SUMIFS('SW Data'!$F:$F, 'SW Data'!$A:$A, F$8, 'SW Data'!$E:$E, $C$1, 'SW Data'!$B:$B, $A36, 'SW Data'!$D:$D, $C$2), IF($C$3="Part Time", SUMIFS('SW Data'!$G:$G, 'SW Data'!$A:$A, F$8, 'SW Data'!$E:$E, $C$1, 'SW Data'!$B:$B, $A36, 'SW Data'!$D:$D, $C$2), SUMIFS('SW Data'!$J:$J, 'SW Data'!$A:$A, F$8, 'SW Data'!$E:$E, $C$1, 'SW Data'!$B:$B, $A36, 'SW Data'!$D:$D, $C$2))))),
 0)</f>
        <v>120</v>
      </c>
      <c r="G36" s="54">
        <f>IF(AND($C$1&lt;&gt;"", $C$2&lt;&gt;"", $C$3&lt;&gt;""),
 IF($C$1="All Fieldwork Services Teams",
  IF($C$2="All Social Workers",
   IF($C$3="Full Time", SUMIFS('SW Data'!$F:$F, 'SW Data'!$A:$A, G$8, 'SW Data'!$B:$B, $A36), IF($C$3="Part Time", SUMIFS('SW Data'!$G:$G, 'SW Data'!$A:$A, G$8, 'SW Data'!$B:$B, $A36),SUMIFS('SW Data'!$J:$J, 'SW Data'!$A:$A, G$8, 'SW Data'!$B:$B, $A36))),
   IF($C$3="Full Time", SUMIFS('SW Data'!$F:$F, 'SW Data'!$A:$A, G$8, 'SW Data'!$B:$B, $A36, 'SW Data'!$D:$D, $C$2), IF($C$3="Part Time", SUMIFS('SW Data'!$G:$G, 'SW Data'!$A:$A, G$8, 'SW Data'!$B:$B, $A36, 'SW Data'!$D:$D, $C$2), SUMIFS('SW Data'!$J:$J, 'SW Data'!$A:$A, G$8, 'SW Data'!$B:$B, $A36, 'SW Data'!$D:$D, $C$2)))),
  IF($C$2="All Social Workers",
   IF($C$3="Full Time", SUMIFS('SW Data'!$F:$F, 'SW Data'!$A:$A, G$8, 'SW Data'!$E:$E, $C$1, 'SW Data'!$B:$B, $A36), IF($C$3="Part Time", SUMIFS('SW Data'!$G:$G, 'SW Data'!$A:$A, G$8, 'SW Data'!$E:$E, $C$1, 'SW Data'!$B:$B, $A36), SUMIFS('SW Data'!$J:$J, 'SW Data'!$A:$A, G$8, 'SW Data'!$E:$E, $C$1, 'SW Data'!$B:$B, $A36))),
   IF($C$3="Full Time", SUMIFS('SW Data'!$F:$F, 'SW Data'!$A:$A, G$8, 'SW Data'!$E:$E, $C$1, 'SW Data'!$B:$B, $A36, 'SW Data'!$D:$D, $C$2), IF($C$3="Part Time", SUMIFS('SW Data'!$G:$G, 'SW Data'!$A:$A, G$8, 'SW Data'!$E:$E, $C$1, 'SW Data'!$B:$B, $A36, 'SW Data'!$D:$D, $C$2), SUMIFS('SW Data'!$J:$J, 'SW Data'!$A:$A, G$8, 'SW Data'!$E:$E, $C$1, 'SW Data'!$B:$B, $A36, 'SW Data'!$D:$D, $C$2))))),
 0)</f>
        <v>122</v>
      </c>
      <c r="H36" s="54">
        <f>IF(AND($C$1&lt;&gt;"", $C$2&lt;&gt;"", $C$3&lt;&gt;""),
 IF($C$1="All Fieldwork Services Teams",
  IF($C$2="All Social Workers",
   IF($C$3="Full Time", SUMIFS('SW Data'!$F:$F, 'SW Data'!$A:$A, H$8, 'SW Data'!$B:$B, $A36), IF($C$3="Part Time", SUMIFS('SW Data'!$G:$G, 'SW Data'!$A:$A, H$8, 'SW Data'!$B:$B, $A36),SUMIFS('SW Data'!$J:$J, 'SW Data'!$A:$A, H$8, 'SW Data'!$B:$B, $A36))),
   IF($C$3="Full Time", SUMIFS('SW Data'!$F:$F, 'SW Data'!$A:$A, H$8, 'SW Data'!$B:$B, $A36, 'SW Data'!$D:$D, $C$2), IF($C$3="Part Time", SUMIFS('SW Data'!$G:$G, 'SW Data'!$A:$A, H$8, 'SW Data'!$B:$B, $A36, 'SW Data'!$D:$D, $C$2), SUMIFS('SW Data'!$J:$J, 'SW Data'!$A:$A, H$8, 'SW Data'!$B:$B, $A36, 'SW Data'!$D:$D, $C$2)))),
  IF($C$2="All Social Workers",
   IF($C$3="Full Time", SUMIFS('SW Data'!$F:$F, 'SW Data'!$A:$A, H$8, 'SW Data'!$E:$E, $C$1, 'SW Data'!$B:$B, $A36), IF($C$3="Part Time", SUMIFS('SW Data'!$G:$G, 'SW Data'!$A:$A, H$8, 'SW Data'!$E:$E, $C$1, 'SW Data'!$B:$B, $A36), SUMIFS('SW Data'!$J:$J, 'SW Data'!$A:$A, H$8, 'SW Data'!$E:$E, $C$1, 'SW Data'!$B:$B, $A36))),
   IF($C$3="Full Time", SUMIFS('SW Data'!$F:$F, 'SW Data'!$A:$A, H$8, 'SW Data'!$E:$E, $C$1, 'SW Data'!$B:$B, $A36, 'SW Data'!$D:$D, $C$2), IF($C$3="Part Time", SUMIFS('SW Data'!$G:$G, 'SW Data'!$A:$A, H$8, 'SW Data'!$E:$E, $C$1, 'SW Data'!$B:$B, $A36, 'SW Data'!$D:$D, $C$2), SUMIFS('SW Data'!$J:$J, 'SW Data'!$A:$A, H$8, 'SW Data'!$E:$E, $C$1, 'SW Data'!$B:$B, $A36, 'SW Data'!$D:$D, $C$2))))),
 0)</f>
        <v>113</v>
      </c>
      <c r="I36" s="54">
        <f>IF(AND($C$1&lt;&gt;"", $C$2&lt;&gt;"", $C$3&lt;&gt;""),
 IF($C$1="All Fieldwork Services Teams",
  IF($C$2="All Social Workers",
   IF($C$3="Full Time", SUMIFS('SW Data'!$F:$F, 'SW Data'!$A:$A, I$8, 'SW Data'!$B:$B, $A36), IF($C$3="Part Time", SUMIFS('SW Data'!$G:$G, 'SW Data'!$A:$A, I$8, 'SW Data'!$B:$B, $A36),SUMIFS('SW Data'!$J:$J, 'SW Data'!$A:$A, I$8, 'SW Data'!$B:$B, $A36))),
   IF($C$3="Full Time", SUMIFS('SW Data'!$F:$F, 'SW Data'!$A:$A, I$8, 'SW Data'!$B:$B, $A36, 'SW Data'!$D:$D, $C$2), IF($C$3="Part Time", SUMIFS('SW Data'!$G:$G, 'SW Data'!$A:$A, I$8, 'SW Data'!$B:$B, $A36, 'SW Data'!$D:$D, $C$2), SUMIFS('SW Data'!$J:$J, 'SW Data'!$A:$A, I$8, 'SW Data'!$B:$B, $A36, 'SW Data'!$D:$D, $C$2)))),
  IF($C$2="All Social Workers",
   IF($C$3="Full Time", SUMIFS('SW Data'!$F:$F, 'SW Data'!$A:$A, I$8, 'SW Data'!$E:$E, $C$1, 'SW Data'!$B:$B, $A36), IF($C$3="Part Time", SUMIFS('SW Data'!$G:$G, 'SW Data'!$A:$A, I$8, 'SW Data'!$E:$E, $C$1, 'SW Data'!$B:$B, $A36), SUMIFS('SW Data'!$J:$J, 'SW Data'!$A:$A, I$8, 'SW Data'!$E:$E, $C$1, 'SW Data'!$B:$B, $A36))),
   IF($C$3="Full Time", SUMIFS('SW Data'!$F:$F, 'SW Data'!$A:$A, I$8, 'SW Data'!$E:$E, $C$1, 'SW Data'!$B:$B, $A36, 'SW Data'!$D:$D, $C$2), IF($C$3="Part Time", SUMIFS('SW Data'!$G:$G, 'SW Data'!$A:$A, I$8, 'SW Data'!$E:$E, $C$1, 'SW Data'!$B:$B, $A36, 'SW Data'!$D:$D, $C$2), SUMIFS('SW Data'!$J:$J, 'SW Data'!$A:$A, I$8, 'SW Data'!$E:$E, $C$1, 'SW Data'!$B:$B, $A36, 'SW Data'!$D:$D, $C$2))))),
 0)</f>
        <v>125</v>
      </c>
      <c r="J36" s="54">
        <f>IF(AND($C$1&lt;&gt;"", $C$2&lt;&gt;"", $C$3&lt;&gt;""),
 IF($C$1="All Fieldwork Services Teams",
  IF($C$2="All Social Workers",
   IF($C$3="Full Time", SUMIFS('SW Data'!$F:$F, 'SW Data'!$A:$A, J$8, 'SW Data'!$B:$B, $A36), IF($C$3="Part Time", SUMIFS('SW Data'!$G:$G, 'SW Data'!$A:$A, J$8, 'SW Data'!$B:$B, $A36),SUMIFS('SW Data'!$J:$J, 'SW Data'!$A:$A, J$8, 'SW Data'!$B:$B, $A36))),
   IF($C$3="Full Time", SUMIFS('SW Data'!$F:$F, 'SW Data'!$A:$A, J$8, 'SW Data'!$B:$B, $A36, 'SW Data'!$D:$D, $C$2), IF($C$3="Part Time", SUMIFS('SW Data'!$G:$G, 'SW Data'!$A:$A, J$8, 'SW Data'!$B:$B, $A36, 'SW Data'!$D:$D, $C$2), SUMIFS('SW Data'!$J:$J, 'SW Data'!$A:$A, J$8, 'SW Data'!$B:$B, $A36, 'SW Data'!$D:$D, $C$2)))),
  IF($C$2="All Social Workers",
   IF($C$3="Full Time", SUMIFS('SW Data'!$F:$F, 'SW Data'!$A:$A, J$8, 'SW Data'!$E:$E, $C$1, 'SW Data'!$B:$B, $A36), IF($C$3="Part Time", SUMIFS('SW Data'!$G:$G, 'SW Data'!$A:$A, J$8, 'SW Data'!$E:$E, $C$1, 'SW Data'!$B:$B, $A36), SUMIFS('SW Data'!$J:$J, 'SW Data'!$A:$A, J$8, 'SW Data'!$E:$E, $C$1, 'SW Data'!$B:$B, $A36))),
   IF($C$3="Full Time", SUMIFS('SW Data'!$F:$F, 'SW Data'!$A:$A, J$8, 'SW Data'!$E:$E, $C$1, 'SW Data'!$B:$B, $A36, 'SW Data'!$D:$D, $C$2), IF($C$3="Part Time", SUMIFS('SW Data'!$G:$G, 'SW Data'!$A:$A, J$8, 'SW Data'!$E:$E, $C$1, 'SW Data'!$B:$B, $A36, 'SW Data'!$D:$D, $C$2), SUMIFS('SW Data'!$J:$J, 'SW Data'!$A:$A, J$8, 'SW Data'!$E:$E, $C$1, 'SW Data'!$B:$B, $A36, 'SW Data'!$D:$D, $C$2))))),
 0)</f>
        <v>126</v>
      </c>
      <c r="K36" s="54">
        <f>IF(AND($C$1&lt;&gt;"", $C$2&lt;&gt;"", $C$3&lt;&gt;""),
 IF($C$1="All Fieldwork Services Teams",
  IF($C$2="All Social Workers",
   IF($C$3="Full Time", SUMIFS('SW Data'!$F:$F, 'SW Data'!$A:$A, K$8, 'SW Data'!$B:$B, $A36), IF($C$3="Part Time", SUMIFS('SW Data'!$G:$G, 'SW Data'!$A:$A, K$8, 'SW Data'!$B:$B, $A36),SUMIFS('SW Data'!$J:$J, 'SW Data'!$A:$A, K$8, 'SW Data'!$B:$B, $A36))),
   IF($C$3="Full Time", SUMIFS('SW Data'!$F:$F, 'SW Data'!$A:$A, K$8, 'SW Data'!$B:$B, $A36, 'SW Data'!$D:$D, $C$2), IF($C$3="Part Time", SUMIFS('SW Data'!$G:$G, 'SW Data'!$A:$A, K$8, 'SW Data'!$B:$B, $A36, 'SW Data'!$D:$D, $C$2), SUMIFS('SW Data'!$J:$J, 'SW Data'!$A:$A, K$8, 'SW Data'!$B:$B, $A36, 'SW Data'!$D:$D, $C$2)))),
  IF($C$2="All Social Workers",
   IF($C$3="Full Time", SUMIFS('SW Data'!$F:$F, 'SW Data'!$A:$A, K$8, 'SW Data'!$E:$E, $C$1, 'SW Data'!$B:$B, $A36), IF($C$3="Part Time", SUMIFS('SW Data'!$G:$G, 'SW Data'!$A:$A, K$8, 'SW Data'!$E:$E, $C$1, 'SW Data'!$B:$B, $A36), SUMIFS('SW Data'!$J:$J, 'SW Data'!$A:$A, K$8, 'SW Data'!$E:$E, $C$1, 'SW Data'!$B:$B, $A36))),
   IF($C$3="Full Time", SUMIFS('SW Data'!$F:$F, 'SW Data'!$A:$A, K$8, 'SW Data'!$E:$E, $C$1, 'SW Data'!$B:$B, $A36, 'SW Data'!$D:$D, $C$2), IF($C$3="Part Time", SUMIFS('SW Data'!$G:$G, 'SW Data'!$A:$A, K$8, 'SW Data'!$E:$E, $C$1, 'SW Data'!$B:$B, $A36, 'SW Data'!$D:$D, $C$2), SUMIFS('SW Data'!$J:$J, 'SW Data'!$A:$A, K$8, 'SW Data'!$E:$E, $C$1, 'SW Data'!$B:$B, $A36, 'SW Data'!$D:$D, $C$2))))),
 0)</f>
        <v>116</v>
      </c>
      <c r="L36" s="55"/>
    </row>
    <row r="37" spans="1:12" x14ac:dyDescent="0.25">
      <c r="A37" s="53" t="s">
        <v>44</v>
      </c>
      <c r="B37" s="54">
        <f>IF(AND($C$1&lt;&gt;"", $C$2&lt;&gt;"", $C$3&lt;&gt;""),
 IF($C$1="All Fieldwork Services Teams",
  IF($C$2="All Social Workers",
   IF($C$3="Full Time", SUMIFS('SW Data'!$F:$F, 'SW Data'!$A:$A, B$8, 'SW Data'!$B:$B, $A37), IF($C$3="Part Time", SUMIFS('SW Data'!$G:$G, 'SW Data'!$A:$A, B$8, 'SW Data'!$B:$B, $A37),SUMIFS('SW Data'!$J:$J, 'SW Data'!$A:$A, B$8, 'SW Data'!$B:$B, $A37))),
   IF($C$3="Full Time", SUMIFS('SW Data'!$F:$F, 'SW Data'!$A:$A, B$8, 'SW Data'!$B:$B, $A37, 'SW Data'!$D:$D, $C$2), IF($C$3="Part Time", SUMIFS('SW Data'!$G:$G, 'SW Data'!$A:$A, B$8, 'SW Data'!$B:$B, $A37, 'SW Data'!$D:$D, $C$2), SUMIFS('SW Data'!$J:$J, 'SW Data'!$A:$A, B$8, 'SW Data'!$B:$B, $A37, 'SW Data'!$D:$D, $C$2)))),
  IF($C$2="All Social Workers",
   IF($C$3="Full Time", SUMIFS('SW Data'!$F:$F, 'SW Data'!$A:$A, B$8, 'SW Data'!$E:$E, $C$1, 'SW Data'!$B:$B, $A37), IF($C$3="Part Time", SUMIFS('SW Data'!$G:$G, 'SW Data'!$A:$A, B$8, 'SW Data'!$E:$E, $C$1, 'SW Data'!$B:$B, $A37), SUMIFS('SW Data'!$J:$J, 'SW Data'!$A:$A, B$8, 'SW Data'!$E:$E, $C$1, 'SW Data'!$B:$B, $A37))),
   IF($C$3="Full Time", SUMIFS('SW Data'!$F:$F, 'SW Data'!$A:$A, B$8, 'SW Data'!$E:$E, $C$1, 'SW Data'!$B:$B, $A37, 'SW Data'!$D:$D, $C$2), IF($C$3="Part Time", SUMIFS('SW Data'!$G:$G, 'SW Data'!$A:$A, B$8, 'SW Data'!$E:$E, $C$1, 'SW Data'!$B:$B, $A37, 'SW Data'!$D:$D, $C$2), SUMIFS('SW Data'!$J:$J, 'SW Data'!$A:$A, B$8, 'SW Data'!$E:$E, $C$1, 'SW Data'!$B:$B, $A37, 'SW Data'!$D:$D, $C$2))))),
 0)</f>
        <v>308</v>
      </c>
      <c r="C37" s="54">
        <f>IF(AND($C$1&lt;&gt;"", $C$2&lt;&gt;"", $C$3&lt;&gt;""),
 IF($C$1="All Fieldwork Services Teams",
  IF($C$2="All Social Workers",
   IF($C$3="Full Time", SUMIFS('SW Data'!$F:$F, 'SW Data'!$A:$A, C$8, 'SW Data'!$B:$B, $A37), IF($C$3="Part Time", SUMIFS('SW Data'!$G:$G, 'SW Data'!$A:$A, C$8, 'SW Data'!$B:$B, $A37),SUMIFS('SW Data'!$J:$J, 'SW Data'!$A:$A, C$8, 'SW Data'!$B:$B, $A37))),
   IF($C$3="Full Time", SUMIFS('SW Data'!$F:$F, 'SW Data'!$A:$A, C$8, 'SW Data'!$B:$B, $A37, 'SW Data'!$D:$D, $C$2), IF($C$3="Part Time", SUMIFS('SW Data'!$G:$G, 'SW Data'!$A:$A, C$8, 'SW Data'!$B:$B, $A37, 'SW Data'!$D:$D, $C$2), SUMIFS('SW Data'!$J:$J, 'SW Data'!$A:$A, C$8, 'SW Data'!$B:$B, $A37, 'SW Data'!$D:$D, $C$2)))),
  IF($C$2="All Social Workers",
   IF($C$3="Full Time", SUMIFS('SW Data'!$F:$F, 'SW Data'!$A:$A, C$8, 'SW Data'!$E:$E, $C$1, 'SW Data'!$B:$B, $A37), IF($C$3="Part Time", SUMIFS('SW Data'!$G:$G, 'SW Data'!$A:$A, C$8, 'SW Data'!$E:$E, $C$1, 'SW Data'!$B:$B, $A37), SUMIFS('SW Data'!$J:$J, 'SW Data'!$A:$A, C$8, 'SW Data'!$E:$E, $C$1, 'SW Data'!$B:$B, $A37))),
   IF($C$3="Full Time", SUMIFS('SW Data'!$F:$F, 'SW Data'!$A:$A, C$8, 'SW Data'!$E:$E, $C$1, 'SW Data'!$B:$B, $A37, 'SW Data'!$D:$D, $C$2), IF($C$3="Part Time", SUMIFS('SW Data'!$G:$G, 'SW Data'!$A:$A, C$8, 'SW Data'!$E:$E, $C$1, 'SW Data'!$B:$B, $A37, 'SW Data'!$D:$D, $C$2), SUMIFS('SW Data'!$J:$J, 'SW Data'!$A:$A, C$8, 'SW Data'!$E:$E, $C$1, 'SW Data'!$B:$B, $A37, 'SW Data'!$D:$D, $C$2))))),
 0)</f>
        <v>301</v>
      </c>
      <c r="D37" s="54">
        <f>IF(AND($C$1&lt;&gt;"", $C$2&lt;&gt;"", $C$3&lt;&gt;""),
 IF($C$1="All Fieldwork Services Teams",
  IF($C$2="All Social Workers",
   IF($C$3="Full Time", SUMIFS('SW Data'!$F:$F, 'SW Data'!$A:$A, D$8, 'SW Data'!$B:$B, $A37), IF($C$3="Part Time", SUMIFS('SW Data'!$G:$G, 'SW Data'!$A:$A, D$8, 'SW Data'!$B:$B, $A37),SUMIFS('SW Data'!$J:$J, 'SW Data'!$A:$A, D$8, 'SW Data'!$B:$B, $A37))),
   IF($C$3="Full Time", SUMIFS('SW Data'!$F:$F, 'SW Data'!$A:$A, D$8, 'SW Data'!$B:$B, $A37, 'SW Data'!$D:$D, $C$2), IF($C$3="Part Time", SUMIFS('SW Data'!$G:$G, 'SW Data'!$A:$A, D$8, 'SW Data'!$B:$B, $A37, 'SW Data'!$D:$D, $C$2), SUMIFS('SW Data'!$J:$J, 'SW Data'!$A:$A, D$8, 'SW Data'!$B:$B, $A37, 'SW Data'!$D:$D, $C$2)))),
  IF($C$2="All Social Workers",
   IF($C$3="Full Time", SUMIFS('SW Data'!$F:$F, 'SW Data'!$A:$A, D$8, 'SW Data'!$E:$E, $C$1, 'SW Data'!$B:$B, $A37), IF($C$3="Part Time", SUMIFS('SW Data'!$G:$G, 'SW Data'!$A:$A, D$8, 'SW Data'!$E:$E, $C$1, 'SW Data'!$B:$B, $A37), SUMIFS('SW Data'!$J:$J, 'SW Data'!$A:$A, D$8, 'SW Data'!$E:$E, $C$1, 'SW Data'!$B:$B, $A37))),
   IF($C$3="Full Time", SUMIFS('SW Data'!$F:$F, 'SW Data'!$A:$A, D$8, 'SW Data'!$E:$E, $C$1, 'SW Data'!$B:$B, $A37, 'SW Data'!$D:$D, $C$2), IF($C$3="Part Time", SUMIFS('SW Data'!$G:$G, 'SW Data'!$A:$A, D$8, 'SW Data'!$E:$E, $C$1, 'SW Data'!$B:$B, $A37, 'SW Data'!$D:$D, $C$2), SUMIFS('SW Data'!$J:$J, 'SW Data'!$A:$A, D$8, 'SW Data'!$E:$E, $C$1, 'SW Data'!$B:$B, $A37, 'SW Data'!$D:$D, $C$2))))),
 0)</f>
        <v>293</v>
      </c>
      <c r="E37" s="54">
        <f>IF(AND($C$1&lt;&gt;"", $C$2&lt;&gt;"", $C$3&lt;&gt;""),
 IF($C$1="All Fieldwork Services Teams",
  IF($C$2="All Social Workers",
   IF($C$3="Full Time", SUMIFS('SW Data'!$F:$F, 'SW Data'!$A:$A, E$8, 'SW Data'!$B:$B, $A37), IF($C$3="Part Time", SUMIFS('SW Data'!$G:$G, 'SW Data'!$A:$A, E$8, 'SW Data'!$B:$B, $A37),SUMIFS('SW Data'!$J:$J, 'SW Data'!$A:$A, E$8, 'SW Data'!$B:$B, $A37))),
   IF($C$3="Full Time", SUMIFS('SW Data'!$F:$F, 'SW Data'!$A:$A, E$8, 'SW Data'!$B:$B, $A37, 'SW Data'!$D:$D, $C$2), IF($C$3="Part Time", SUMIFS('SW Data'!$G:$G, 'SW Data'!$A:$A, E$8, 'SW Data'!$B:$B, $A37, 'SW Data'!$D:$D, $C$2), SUMIFS('SW Data'!$J:$J, 'SW Data'!$A:$A, E$8, 'SW Data'!$B:$B, $A37, 'SW Data'!$D:$D, $C$2)))),
  IF($C$2="All Social Workers",
   IF($C$3="Full Time", SUMIFS('SW Data'!$F:$F, 'SW Data'!$A:$A, E$8, 'SW Data'!$E:$E, $C$1, 'SW Data'!$B:$B, $A37), IF($C$3="Part Time", SUMIFS('SW Data'!$G:$G, 'SW Data'!$A:$A, E$8, 'SW Data'!$E:$E, $C$1, 'SW Data'!$B:$B, $A37), SUMIFS('SW Data'!$J:$J, 'SW Data'!$A:$A, E$8, 'SW Data'!$E:$E, $C$1, 'SW Data'!$B:$B, $A37))),
   IF($C$3="Full Time", SUMIFS('SW Data'!$F:$F, 'SW Data'!$A:$A, E$8, 'SW Data'!$E:$E, $C$1, 'SW Data'!$B:$B, $A37, 'SW Data'!$D:$D, $C$2), IF($C$3="Part Time", SUMIFS('SW Data'!$G:$G, 'SW Data'!$A:$A, E$8, 'SW Data'!$E:$E, $C$1, 'SW Data'!$B:$B, $A37, 'SW Data'!$D:$D, $C$2), SUMIFS('SW Data'!$J:$J, 'SW Data'!$A:$A, E$8, 'SW Data'!$E:$E, $C$1, 'SW Data'!$B:$B, $A37, 'SW Data'!$D:$D, $C$2))))),
 0)</f>
        <v>301</v>
      </c>
      <c r="F37" s="54">
        <f>IF(AND($C$1&lt;&gt;"", $C$2&lt;&gt;"", $C$3&lt;&gt;""),
 IF($C$1="All Fieldwork Services Teams",
  IF($C$2="All Social Workers",
   IF($C$3="Full Time", SUMIFS('SW Data'!$F:$F, 'SW Data'!$A:$A, F$8, 'SW Data'!$B:$B, $A37), IF($C$3="Part Time", SUMIFS('SW Data'!$G:$G, 'SW Data'!$A:$A, F$8, 'SW Data'!$B:$B, $A37),SUMIFS('SW Data'!$J:$J, 'SW Data'!$A:$A, F$8, 'SW Data'!$B:$B, $A37))),
   IF($C$3="Full Time", SUMIFS('SW Data'!$F:$F, 'SW Data'!$A:$A, F$8, 'SW Data'!$B:$B, $A37, 'SW Data'!$D:$D, $C$2), IF($C$3="Part Time", SUMIFS('SW Data'!$G:$G, 'SW Data'!$A:$A, F$8, 'SW Data'!$B:$B, $A37, 'SW Data'!$D:$D, $C$2), SUMIFS('SW Data'!$J:$J, 'SW Data'!$A:$A, F$8, 'SW Data'!$B:$B, $A37, 'SW Data'!$D:$D, $C$2)))),
  IF($C$2="All Social Workers",
   IF($C$3="Full Time", SUMIFS('SW Data'!$F:$F, 'SW Data'!$A:$A, F$8, 'SW Data'!$E:$E, $C$1, 'SW Data'!$B:$B, $A37), IF($C$3="Part Time", SUMIFS('SW Data'!$G:$G, 'SW Data'!$A:$A, F$8, 'SW Data'!$E:$E, $C$1, 'SW Data'!$B:$B, $A37), SUMIFS('SW Data'!$J:$J, 'SW Data'!$A:$A, F$8, 'SW Data'!$E:$E, $C$1, 'SW Data'!$B:$B, $A37))),
   IF($C$3="Full Time", SUMIFS('SW Data'!$F:$F, 'SW Data'!$A:$A, F$8, 'SW Data'!$E:$E, $C$1, 'SW Data'!$B:$B, $A37, 'SW Data'!$D:$D, $C$2), IF($C$3="Part Time", SUMIFS('SW Data'!$G:$G, 'SW Data'!$A:$A, F$8, 'SW Data'!$E:$E, $C$1, 'SW Data'!$B:$B, $A37, 'SW Data'!$D:$D, $C$2), SUMIFS('SW Data'!$J:$J, 'SW Data'!$A:$A, F$8, 'SW Data'!$E:$E, $C$1, 'SW Data'!$B:$B, $A37, 'SW Data'!$D:$D, $C$2))))),
 0)</f>
        <v>297</v>
      </c>
      <c r="G37" s="54">
        <f>IF(AND($C$1&lt;&gt;"", $C$2&lt;&gt;"", $C$3&lt;&gt;""),
 IF($C$1="All Fieldwork Services Teams",
  IF($C$2="All Social Workers",
   IF($C$3="Full Time", SUMIFS('SW Data'!$F:$F, 'SW Data'!$A:$A, G$8, 'SW Data'!$B:$B, $A37), IF($C$3="Part Time", SUMIFS('SW Data'!$G:$G, 'SW Data'!$A:$A, G$8, 'SW Data'!$B:$B, $A37),SUMIFS('SW Data'!$J:$J, 'SW Data'!$A:$A, G$8, 'SW Data'!$B:$B, $A37))),
   IF($C$3="Full Time", SUMIFS('SW Data'!$F:$F, 'SW Data'!$A:$A, G$8, 'SW Data'!$B:$B, $A37, 'SW Data'!$D:$D, $C$2), IF($C$3="Part Time", SUMIFS('SW Data'!$G:$G, 'SW Data'!$A:$A, G$8, 'SW Data'!$B:$B, $A37, 'SW Data'!$D:$D, $C$2), SUMIFS('SW Data'!$J:$J, 'SW Data'!$A:$A, G$8, 'SW Data'!$B:$B, $A37, 'SW Data'!$D:$D, $C$2)))),
  IF($C$2="All Social Workers",
   IF($C$3="Full Time", SUMIFS('SW Data'!$F:$F, 'SW Data'!$A:$A, G$8, 'SW Data'!$E:$E, $C$1, 'SW Data'!$B:$B, $A37), IF($C$3="Part Time", SUMIFS('SW Data'!$G:$G, 'SW Data'!$A:$A, G$8, 'SW Data'!$E:$E, $C$1, 'SW Data'!$B:$B, $A37), SUMIFS('SW Data'!$J:$J, 'SW Data'!$A:$A, G$8, 'SW Data'!$E:$E, $C$1, 'SW Data'!$B:$B, $A37))),
   IF($C$3="Full Time", SUMIFS('SW Data'!$F:$F, 'SW Data'!$A:$A, G$8, 'SW Data'!$E:$E, $C$1, 'SW Data'!$B:$B, $A37, 'SW Data'!$D:$D, $C$2), IF($C$3="Part Time", SUMIFS('SW Data'!$G:$G, 'SW Data'!$A:$A, G$8, 'SW Data'!$E:$E, $C$1, 'SW Data'!$B:$B, $A37, 'SW Data'!$D:$D, $C$2), SUMIFS('SW Data'!$J:$J, 'SW Data'!$A:$A, G$8, 'SW Data'!$E:$E, $C$1, 'SW Data'!$B:$B, $A37, 'SW Data'!$D:$D, $C$2))))),
 0)</f>
        <v>302</v>
      </c>
      <c r="H37" s="54">
        <f>IF(AND($C$1&lt;&gt;"", $C$2&lt;&gt;"", $C$3&lt;&gt;""),
 IF($C$1="All Fieldwork Services Teams",
  IF($C$2="All Social Workers",
   IF($C$3="Full Time", SUMIFS('SW Data'!$F:$F, 'SW Data'!$A:$A, H$8, 'SW Data'!$B:$B, $A37), IF($C$3="Part Time", SUMIFS('SW Data'!$G:$G, 'SW Data'!$A:$A, H$8, 'SW Data'!$B:$B, $A37),SUMIFS('SW Data'!$J:$J, 'SW Data'!$A:$A, H$8, 'SW Data'!$B:$B, $A37))),
   IF($C$3="Full Time", SUMIFS('SW Data'!$F:$F, 'SW Data'!$A:$A, H$8, 'SW Data'!$B:$B, $A37, 'SW Data'!$D:$D, $C$2), IF($C$3="Part Time", SUMIFS('SW Data'!$G:$G, 'SW Data'!$A:$A, H$8, 'SW Data'!$B:$B, $A37, 'SW Data'!$D:$D, $C$2), SUMIFS('SW Data'!$J:$J, 'SW Data'!$A:$A, H$8, 'SW Data'!$B:$B, $A37, 'SW Data'!$D:$D, $C$2)))),
  IF($C$2="All Social Workers",
   IF($C$3="Full Time", SUMIFS('SW Data'!$F:$F, 'SW Data'!$A:$A, H$8, 'SW Data'!$E:$E, $C$1, 'SW Data'!$B:$B, $A37), IF($C$3="Part Time", SUMIFS('SW Data'!$G:$G, 'SW Data'!$A:$A, H$8, 'SW Data'!$E:$E, $C$1, 'SW Data'!$B:$B, $A37), SUMIFS('SW Data'!$J:$J, 'SW Data'!$A:$A, H$8, 'SW Data'!$E:$E, $C$1, 'SW Data'!$B:$B, $A37))),
   IF($C$3="Full Time", SUMIFS('SW Data'!$F:$F, 'SW Data'!$A:$A, H$8, 'SW Data'!$E:$E, $C$1, 'SW Data'!$B:$B, $A37, 'SW Data'!$D:$D, $C$2), IF($C$3="Part Time", SUMIFS('SW Data'!$G:$G, 'SW Data'!$A:$A, H$8, 'SW Data'!$E:$E, $C$1, 'SW Data'!$B:$B, $A37, 'SW Data'!$D:$D, $C$2), SUMIFS('SW Data'!$J:$J, 'SW Data'!$A:$A, H$8, 'SW Data'!$E:$E, $C$1, 'SW Data'!$B:$B, $A37, 'SW Data'!$D:$D, $C$2))))),
 0)</f>
        <v>303</v>
      </c>
      <c r="I37" s="54">
        <f>IF(AND($C$1&lt;&gt;"", $C$2&lt;&gt;"", $C$3&lt;&gt;""),
 IF($C$1="All Fieldwork Services Teams",
  IF($C$2="All Social Workers",
   IF($C$3="Full Time", SUMIFS('SW Data'!$F:$F, 'SW Data'!$A:$A, I$8, 'SW Data'!$B:$B, $A37), IF($C$3="Part Time", SUMIFS('SW Data'!$G:$G, 'SW Data'!$A:$A, I$8, 'SW Data'!$B:$B, $A37),SUMIFS('SW Data'!$J:$J, 'SW Data'!$A:$A, I$8, 'SW Data'!$B:$B, $A37))),
   IF($C$3="Full Time", SUMIFS('SW Data'!$F:$F, 'SW Data'!$A:$A, I$8, 'SW Data'!$B:$B, $A37, 'SW Data'!$D:$D, $C$2), IF($C$3="Part Time", SUMIFS('SW Data'!$G:$G, 'SW Data'!$A:$A, I$8, 'SW Data'!$B:$B, $A37, 'SW Data'!$D:$D, $C$2), SUMIFS('SW Data'!$J:$J, 'SW Data'!$A:$A, I$8, 'SW Data'!$B:$B, $A37, 'SW Data'!$D:$D, $C$2)))),
  IF($C$2="All Social Workers",
   IF($C$3="Full Time", SUMIFS('SW Data'!$F:$F, 'SW Data'!$A:$A, I$8, 'SW Data'!$E:$E, $C$1, 'SW Data'!$B:$B, $A37), IF($C$3="Part Time", SUMIFS('SW Data'!$G:$G, 'SW Data'!$A:$A, I$8, 'SW Data'!$E:$E, $C$1, 'SW Data'!$B:$B, $A37), SUMIFS('SW Data'!$J:$J, 'SW Data'!$A:$A, I$8, 'SW Data'!$E:$E, $C$1, 'SW Data'!$B:$B, $A37))),
   IF($C$3="Full Time", SUMIFS('SW Data'!$F:$F, 'SW Data'!$A:$A, I$8, 'SW Data'!$E:$E, $C$1, 'SW Data'!$B:$B, $A37, 'SW Data'!$D:$D, $C$2), IF($C$3="Part Time", SUMIFS('SW Data'!$G:$G, 'SW Data'!$A:$A, I$8, 'SW Data'!$E:$E, $C$1, 'SW Data'!$B:$B, $A37, 'SW Data'!$D:$D, $C$2), SUMIFS('SW Data'!$J:$J, 'SW Data'!$A:$A, I$8, 'SW Data'!$E:$E, $C$1, 'SW Data'!$B:$B, $A37, 'SW Data'!$D:$D, $C$2))))),
 0)</f>
        <v>332</v>
      </c>
      <c r="J37" s="54">
        <f>IF(AND($C$1&lt;&gt;"", $C$2&lt;&gt;"", $C$3&lt;&gt;""),
 IF($C$1="All Fieldwork Services Teams",
  IF($C$2="All Social Workers",
   IF($C$3="Full Time", SUMIFS('SW Data'!$F:$F, 'SW Data'!$A:$A, J$8, 'SW Data'!$B:$B, $A37), IF($C$3="Part Time", SUMIFS('SW Data'!$G:$G, 'SW Data'!$A:$A, J$8, 'SW Data'!$B:$B, $A37),SUMIFS('SW Data'!$J:$J, 'SW Data'!$A:$A, J$8, 'SW Data'!$B:$B, $A37))),
   IF($C$3="Full Time", SUMIFS('SW Data'!$F:$F, 'SW Data'!$A:$A, J$8, 'SW Data'!$B:$B, $A37, 'SW Data'!$D:$D, $C$2), IF($C$3="Part Time", SUMIFS('SW Data'!$G:$G, 'SW Data'!$A:$A, J$8, 'SW Data'!$B:$B, $A37, 'SW Data'!$D:$D, $C$2), SUMIFS('SW Data'!$J:$J, 'SW Data'!$A:$A, J$8, 'SW Data'!$B:$B, $A37, 'SW Data'!$D:$D, $C$2)))),
  IF($C$2="All Social Workers",
   IF($C$3="Full Time", SUMIFS('SW Data'!$F:$F, 'SW Data'!$A:$A, J$8, 'SW Data'!$E:$E, $C$1, 'SW Data'!$B:$B, $A37), IF($C$3="Part Time", SUMIFS('SW Data'!$G:$G, 'SW Data'!$A:$A, J$8, 'SW Data'!$E:$E, $C$1, 'SW Data'!$B:$B, $A37), SUMIFS('SW Data'!$J:$J, 'SW Data'!$A:$A, J$8, 'SW Data'!$E:$E, $C$1, 'SW Data'!$B:$B, $A37))),
   IF($C$3="Full Time", SUMIFS('SW Data'!$F:$F, 'SW Data'!$A:$A, J$8, 'SW Data'!$E:$E, $C$1, 'SW Data'!$B:$B, $A37, 'SW Data'!$D:$D, $C$2), IF($C$3="Part Time", SUMIFS('SW Data'!$G:$G, 'SW Data'!$A:$A, J$8, 'SW Data'!$E:$E, $C$1, 'SW Data'!$B:$B, $A37, 'SW Data'!$D:$D, $C$2), SUMIFS('SW Data'!$J:$J, 'SW Data'!$A:$A, J$8, 'SW Data'!$E:$E, $C$1, 'SW Data'!$B:$B, $A37, 'SW Data'!$D:$D, $C$2))))),
 0)</f>
        <v>311</v>
      </c>
      <c r="K37" s="54">
        <f>IF(AND($C$1&lt;&gt;"", $C$2&lt;&gt;"", $C$3&lt;&gt;""),
 IF($C$1="All Fieldwork Services Teams",
  IF($C$2="All Social Workers",
   IF($C$3="Full Time", SUMIFS('SW Data'!$F:$F, 'SW Data'!$A:$A, K$8, 'SW Data'!$B:$B, $A37), IF($C$3="Part Time", SUMIFS('SW Data'!$G:$G, 'SW Data'!$A:$A, K$8, 'SW Data'!$B:$B, $A37),SUMIFS('SW Data'!$J:$J, 'SW Data'!$A:$A, K$8, 'SW Data'!$B:$B, $A37))),
   IF($C$3="Full Time", SUMIFS('SW Data'!$F:$F, 'SW Data'!$A:$A, K$8, 'SW Data'!$B:$B, $A37, 'SW Data'!$D:$D, $C$2), IF($C$3="Part Time", SUMIFS('SW Data'!$G:$G, 'SW Data'!$A:$A, K$8, 'SW Data'!$B:$B, $A37, 'SW Data'!$D:$D, $C$2), SUMIFS('SW Data'!$J:$J, 'SW Data'!$A:$A, K$8, 'SW Data'!$B:$B, $A37, 'SW Data'!$D:$D, $C$2)))),
  IF($C$2="All Social Workers",
   IF($C$3="Full Time", SUMIFS('SW Data'!$F:$F, 'SW Data'!$A:$A, K$8, 'SW Data'!$E:$E, $C$1, 'SW Data'!$B:$B, $A37), IF($C$3="Part Time", SUMIFS('SW Data'!$G:$G, 'SW Data'!$A:$A, K$8, 'SW Data'!$E:$E, $C$1, 'SW Data'!$B:$B, $A37), SUMIFS('SW Data'!$J:$J, 'SW Data'!$A:$A, K$8, 'SW Data'!$E:$E, $C$1, 'SW Data'!$B:$B, $A37))),
   IF($C$3="Full Time", SUMIFS('SW Data'!$F:$F, 'SW Data'!$A:$A, K$8, 'SW Data'!$E:$E, $C$1, 'SW Data'!$B:$B, $A37, 'SW Data'!$D:$D, $C$2), IF($C$3="Part Time", SUMIFS('SW Data'!$G:$G, 'SW Data'!$A:$A, K$8, 'SW Data'!$E:$E, $C$1, 'SW Data'!$B:$B, $A37, 'SW Data'!$D:$D, $C$2), SUMIFS('SW Data'!$J:$J, 'SW Data'!$A:$A, K$8, 'SW Data'!$E:$E, $C$1, 'SW Data'!$B:$B, $A37, 'SW Data'!$D:$D, $C$2))))),
 0)</f>
        <v>321</v>
      </c>
      <c r="L37" s="55"/>
    </row>
    <row r="38" spans="1:12" x14ac:dyDescent="0.25">
      <c r="A38" s="53" t="s">
        <v>45</v>
      </c>
      <c r="B38" s="54">
        <f>IF(AND($C$1&lt;&gt;"", $C$2&lt;&gt;"", $C$3&lt;&gt;""),
 IF($C$1="All Fieldwork Services Teams",
  IF($C$2="All Social Workers",
   IF($C$3="Full Time", SUMIFS('SW Data'!$F:$F, 'SW Data'!$A:$A, B$8, 'SW Data'!$B:$B, $A38), IF($C$3="Part Time", SUMIFS('SW Data'!$G:$G, 'SW Data'!$A:$A, B$8, 'SW Data'!$B:$B, $A38),SUMIFS('SW Data'!$J:$J, 'SW Data'!$A:$A, B$8, 'SW Data'!$B:$B, $A38))),
   IF($C$3="Full Time", SUMIFS('SW Data'!$F:$F, 'SW Data'!$A:$A, B$8, 'SW Data'!$B:$B, $A38, 'SW Data'!$D:$D, $C$2), IF($C$3="Part Time", SUMIFS('SW Data'!$G:$G, 'SW Data'!$A:$A, B$8, 'SW Data'!$B:$B, $A38, 'SW Data'!$D:$D, $C$2), SUMIFS('SW Data'!$J:$J, 'SW Data'!$A:$A, B$8, 'SW Data'!$B:$B, $A38, 'SW Data'!$D:$D, $C$2)))),
  IF($C$2="All Social Workers",
   IF($C$3="Full Time", SUMIFS('SW Data'!$F:$F, 'SW Data'!$A:$A, B$8, 'SW Data'!$E:$E, $C$1, 'SW Data'!$B:$B, $A38), IF($C$3="Part Time", SUMIFS('SW Data'!$G:$G, 'SW Data'!$A:$A, B$8, 'SW Data'!$E:$E, $C$1, 'SW Data'!$B:$B, $A38), SUMIFS('SW Data'!$J:$J, 'SW Data'!$A:$A, B$8, 'SW Data'!$E:$E, $C$1, 'SW Data'!$B:$B, $A38))),
   IF($C$3="Full Time", SUMIFS('SW Data'!$F:$F, 'SW Data'!$A:$A, B$8, 'SW Data'!$E:$E, $C$1, 'SW Data'!$B:$B, $A38, 'SW Data'!$D:$D, $C$2), IF($C$3="Part Time", SUMIFS('SW Data'!$G:$G, 'SW Data'!$A:$A, B$8, 'SW Data'!$E:$E, $C$1, 'SW Data'!$B:$B, $A38, 'SW Data'!$D:$D, $C$2), SUMIFS('SW Data'!$J:$J, 'SW Data'!$A:$A, B$8, 'SW Data'!$E:$E, $C$1, 'SW Data'!$B:$B, $A38, 'SW Data'!$D:$D, $C$2))))),
 0)</f>
        <v>93</v>
      </c>
      <c r="C38" s="54">
        <f>IF(AND($C$1&lt;&gt;"", $C$2&lt;&gt;"", $C$3&lt;&gt;""),
 IF($C$1="All Fieldwork Services Teams",
  IF($C$2="All Social Workers",
   IF($C$3="Full Time", SUMIFS('SW Data'!$F:$F, 'SW Data'!$A:$A, C$8, 'SW Data'!$B:$B, $A38), IF($C$3="Part Time", SUMIFS('SW Data'!$G:$G, 'SW Data'!$A:$A, C$8, 'SW Data'!$B:$B, $A38),SUMIFS('SW Data'!$J:$J, 'SW Data'!$A:$A, C$8, 'SW Data'!$B:$B, $A38))),
   IF($C$3="Full Time", SUMIFS('SW Data'!$F:$F, 'SW Data'!$A:$A, C$8, 'SW Data'!$B:$B, $A38, 'SW Data'!$D:$D, $C$2), IF($C$3="Part Time", SUMIFS('SW Data'!$G:$G, 'SW Data'!$A:$A, C$8, 'SW Data'!$B:$B, $A38, 'SW Data'!$D:$D, $C$2), SUMIFS('SW Data'!$J:$J, 'SW Data'!$A:$A, C$8, 'SW Data'!$B:$B, $A38, 'SW Data'!$D:$D, $C$2)))),
  IF($C$2="All Social Workers",
   IF($C$3="Full Time", SUMIFS('SW Data'!$F:$F, 'SW Data'!$A:$A, C$8, 'SW Data'!$E:$E, $C$1, 'SW Data'!$B:$B, $A38), IF($C$3="Part Time", SUMIFS('SW Data'!$G:$G, 'SW Data'!$A:$A, C$8, 'SW Data'!$E:$E, $C$1, 'SW Data'!$B:$B, $A38), SUMIFS('SW Data'!$J:$J, 'SW Data'!$A:$A, C$8, 'SW Data'!$E:$E, $C$1, 'SW Data'!$B:$B, $A38))),
   IF($C$3="Full Time", SUMIFS('SW Data'!$F:$F, 'SW Data'!$A:$A, C$8, 'SW Data'!$E:$E, $C$1, 'SW Data'!$B:$B, $A38, 'SW Data'!$D:$D, $C$2), IF($C$3="Part Time", SUMIFS('SW Data'!$G:$G, 'SW Data'!$A:$A, C$8, 'SW Data'!$E:$E, $C$1, 'SW Data'!$B:$B, $A38, 'SW Data'!$D:$D, $C$2), SUMIFS('SW Data'!$J:$J, 'SW Data'!$A:$A, C$8, 'SW Data'!$E:$E, $C$1, 'SW Data'!$B:$B, $A38, 'SW Data'!$D:$D, $C$2))))),
 0)</f>
        <v>107</v>
      </c>
      <c r="D38" s="54">
        <f>IF(AND($C$1&lt;&gt;"", $C$2&lt;&gt;"", $C$3&lt;&gt;""),
 IF($C$1="All Fieldwork Services Teams",
  IF($C$2="All Social Workers",
   IF($C$3="Full Time", SUMIFS('SW Data'!$F:$F, 'SW Data'!$A:$A, D$8, 'SW Data'!$B:$B, $A38), IF($C$3="Part Time", SUMIFS('SW Data'!$G:$G, 'SW Data'!$A:$A, D$8, 'SW Data'!$B:$B, $A38),SUMIFS('SW Data'!$J:$J, 'SW Data'!$A:$A, D$8, 'SW Data'!$B:$B, $A38))),
   IF($C$3="Full Time", SUMIFS('SW Data'!$F:$F, 'SW Data'!$A:$A, D$8, 'SW Data'!$B:$B, $A38, 'SW Data'!$D:$D, $C$2), IF($C$3="Part Time", SUMIFS('SW Data'!$G:$G, 'SW Data'!$A:$A, D$8, 'SW Data'!$B:$B, $A38, 'SW Data'!$D:$D, $C$2), SUMIFS('SW Data'!$J:$J, 'SW Data'!$A:$A, D$8, 'SW Data'!$B:$B, $A38, 'SW Data'!$D:$D, $C$2)))),
  IF($C$2="All Social Workers",
   IF($C$3="Full Time", SUMIFS('SW Data'!$F:$F, 'SW Data'!$A:$A, D$8, 'SW Data'!$E:$E, $C$1, 'SW Data'!$B:$B, $A38), IF($C$3="Part Time", SUMIFS('SW Data'!$G:$G, 'SW Data'!$A:$A, D$8, 'SW Data'!$E:$E, $C$1, 'SW Data'!$B:$B, $A38), SUMIFS('SW Data'!$J:$J, 'SW Data'!$A:$A, D$8, 'SW Data'!$E:$E, $C$1, 'SW Data'!$B:$B, $A38))),
   IF($C$3="Full Time", SUMIFS('SW Data'!$F:$F, 'SW Data'!$A:$A, D$8, 'SW Data'!$E:$E, $C$1, 'SW Data'!$B:$B, $A38, 'SW Data'!$D:$D, $C$2), IF($C$3="Part Time", SUMIFS('SW Data'!$G:$G, 'SW Data'!$A:$A, D$8, 'SW Data'!$E:$E, $C$1, 'SW Data'!$B:$B, $A38, 'SW Data'!$D:$D, $C$2), SUMIFS('SW Data'!$J:$J, 'SW Data'!$A:$A, D$8, 'SW Data'!$E:$E, $C$1, 'SW Data'!$B:$B, $A38, 'SW Data'!$D:$D, $C$2))))),
 0)</f>
        <v>104</v>
      </c>
      <c r="E38" s="54">
        <f>IF(AND($C$1&lt;&gt;"", $C$2&lt;&gt;"", $C$3&lt;&gt;""),
 IF($C$1="All Fieldwork Services Teams",
  IF($C$2="All Social Workers",
   IF($C$3="Full Time", SUMIFS('SW Data'!$F:$F, 'SW Data'!$A:$A, E$8, 'SW Data'!$B:$B, $A38), IF($C$3="Part Time", SUMIFS('SW Data'!$G:$G, 'SW Data'!$A:$A, E$8, 'SW Data'!$B:$B, $A38),SUMIFS('SW Data'!$J:$J, 'SW Data'!$A:$A, E$8, 'SW Data'!$B:$B, $A38))),
   IF($C$3="Full Time", SUMIFS('SW Data'!$F:$F, 'SW Data'!$A:$A, E$8, 'SW Data'!$B:$B, $A38, 'SW Data'!$D:$D, $C$2), IF($C$3="Part Time", SUMIFS('SW Data'!$G:$G, 'SW Data'!$A:$A, E$8, 'SW Data'!$B:$B, $A38, 'SW Data'!$D:$D, $C$2), SUMIFS('SW Data'!$J:$J, 'SW Data'!$A:$A, E$8, 'SW Data'!$B:$B, $A38, 'SW Data'!$D:$D, $C$2)))),
  IF($C$2="All Social Workers",
   IF($C$3="Full Time", SUMIFS('SW Data'!$F:$F, 'SW Data'!$A:$A, E$8, 'SW Data'!$E:$E, $C$1, 'SW Data'!$B:$B, $A38), IF($C$3="Part Time", SUMIFS('SW Data'!$G:$G, 'SW Data'!$A:$A, E$8, 'SW Data'!$E:$E, $C$1, 'SW Data'!$B:$B, $A38), SUMIFS('SW Data'!$J:$J, 'SW Data'!$A:$A, E$8, 'SW Data'!$E:$E, $C$1, 'SW Data'!$B:$B, $A38))),
   IF($C$3="Full Time", SUMIFS('SW Data'!$F:$F, 'SW Data'!$A:$A, E$8, 'SW Data'!$E:$E, $C$1, 'SW Data'!$B:$B, $A38, 'SW Data'!$D:$D, $C$2), IF($C$3="Part Time", SUMIFS('SW Data'!$G:$G, 'SW Data'!$A:$A, E$8, 'SW Data'!$E:$E, $C$1, 'SW Data'!$B:$B, $A38, 'SW Data'!$D:$D, $C$2), SUMIFS('SW Data'!$J:$J, 'SW Data'!$A:$A, E$8, 'SW Data'!$E:$E, $C$1, 'SW Data'!$B:$B, $A38, 'SW Data'!$D:$D, $C$2))))),
 0)</f>
        <v>80</v>
      </c>
      <c r="F38" s="54">
        <f>IF(AND($C$1&lt;&gt;"", $C$2&lt;&gt;"", $C$3&lt;&gt;""),
 IF($C$1="All Fieldwork Services Teams",
  IF($C$2="All Social Workers",
   IF($C$3="Full Time", SUMIFS('SW Data'!$F:$F, 'SW Data'!$A:$A, F$8, 'SW Data'!$B:$B, $A38), IF($C$3="Part Time", SUMIFS('SW Data'!$G:$G, 'SW Data'!$A:$A, F$8, 'SW Data'!$B:$B, $A38),SUMIFS('SW Data'!$J:$J, 'SW Data'!$A:$A, F$8, 'SW Data'!$B:$B, $A38))),
   IF($C$3="Full Time", SUMIFS('SW Data'!$F:$F, 'SW Data'!$A:$A, F$8, 'SW Data'!$B:$B, $A38, 'SW Data'!$D:$D, $C$2), IF($C$3="Part Time", SUMIFS('SW Data'!$G:$G, 'SW Data'!$A:$A, F$8, 'SW Data'!$B:$B, $A38, 'SW Data'!$D:$D, $C$2), SUMIFS('SW Data'!$J:$J, 'SW Data'!$A:$A, F$8, 'SW Data'!$B:$B, $A38, 'SW Data'!$D:$D, $C$2)))),
  IF($C$2="All Social Workers",
   IF($C$3="Full Time", SUMIFS('SW Data'!$F:$F, 'SW Data'!$A:$A, F$8, 'SW Data'!$E:$E, $C$1, 'SW Data'!$B:$B, $A38), IF($C$3="Part Time", SUMIFS('SW Data'!$G:$G, 'SW Data'!$A:$A, F$8, 'SW Data'!$E:$E, $C$1, 'SW Data'!$B:$B, $A38), SUMIFS('SW Data'!$J:$J, 'SW Data'!$A:$A, F$8, 'SW Data'!$E:$E, $C$1, 'SW Data'!$B:$B, $A38))),
   IF($C$3="Full Time", SUMIFS('SW Data'!$F:$F, 'SW Data'!$A:$A, F$8, 'SW Data'!$E:$E, $C$1, 'SW Data'!$B:$B, $A38, 'SW Data'!$D:$D, $C$2), IF($C$3="Part Time", SUMIFS('SW Data'!$G:$G, 'SW Data'!$A:$A, F$8, 'SW Data'!$E:$E, $C$1, 'SW Data'!$B:$B, $A38, 'SW Data'!$D:$D, $C$2), SUMIFS('SW Data'!$J:$J, 'SW Data'!$A:$A, F$8, 'SW Data'!$E:$E, $C$1, 'SW Data'!$B:$B, $A38, 'SW Data'!$D:$D, $C$2))))),
 0)</f>
        <v>82</v>
      </c>
      <c r="G38" s="54">
        <f>IF(AND($C$1&lt;&gt;"", $C$2&lt;&gt;"", $C$3&lt;&gt;""),
 IF($C$1="All Fieldwork Services Teams",
  IF($C$2="All Social Workers",
   IF($C$3="Full Time", SUMIFS('SW Data'!$F:$F, 'SW Data'!$A:$A, G$8, 'SW Data'!$B:$B, $A38), IF($C$3="Part Time", SUMIFS('SW Data'!$G:$G, 'SW Data'!$A:$A, G$8, 'SW Data'!$B:$B, $A38),SUMIFS('SW Data'!$J:$J, 'SW Data'!$A:$A, G$8, 'SW Data'!$B:$B, $A38))),
   IF($C$3="Full Time", SUMIFS('SW Data'!$F:$F, 'SW Data'!$A:$A, G$8, 'SW Data'!$B:$B, $A38, 'SW Data'!$D:$D, $C$2), IF($C$3="Part Time", SUMIFS('SW Data'!$G:$G, 'SW Data'!$A:$A, G$8, 'SW Data'!$B:$B, $A38, 'SW Data'!$D:$D, $C$2), SUMIFS('SW Data'!$J:$J, 'SW Data'!$A:$A, G$8, 'SW Data'!$B:$B, $A38, 'SW Data'!$D:$D, $C$2)))),
  IF($C$2="All Social Workers",
   IF($C$3="Full Time", SUMIFS('SW Data'!$F:$F, 'SW Data'!$A:$A, G$8, 'SW Data'!$E:$E, $C$1, 'SW Data'!$B:$B, $A38), IF($C$3="Part Time", SUMIFS('SW Data'!$G:$G, 'SW Data'!$A:$A, G$8, 'SW Data'!$E:$E, $C$1, 'SW Data'!$B:$B, $A38), SUMIFS('SW Data'!$J:$J, 'SW Data'!$A:$A, G$8, 'SW Data'!$E:$E, $C$1, 'SW Data'!$B:$B, $A38))),
   IF($C$3="Full Time", SUMIFS('SW Data'!$F:$F, 'SW Data'!$A:$A, G$8, 'SW Data'!$E:$E, $C$1, 'SW Data'!$B:$B, $A38, 'SW Data'!$D:$D, $C$2), IF($C$3="Part Time", SUMIFS('SW Data'!$G:$G, 'SW Data'!$A:$A, G$8, 'SW Data'!$E:$E, $C$1, 'SW Data'!$B:$B, $A38, 'SW Data'!$D:$D, $C$2), SUMIFS('SW Data'!$J:$J, 'SW Data'!$A:$A, G$8, 'SW Data'!$E:$E, $C$1, 'SW Data'!$B:$B, $A38, 'SW Data'!$D:$D, $C$2))))),
 0)</f>
        <v>71</v>
      </c>
      <c r="H38" s="54">
        <f>IF(AND($C$1&lt;&gt;"", $C$2&lt;&gt;"", $C$3&lt;&gt;""),
 IF($C$1="All Fieldwork Services Teams",
  IF($C$2="All Social Workers",
   IF($C$3="Full Time", SUMIFS('SW Data'!$F:$F, 'SW Data'!$A:$A, H$8, 'SW Data'!$B:$B, $A38), IF($C$3="Part Time", SUMIFS('SW Data'!$G:$G, 'SW Data'!$A:$A, H$8, 'SW Data'!$B:$B, $A38),SUMIFS('SW Data'!$J:$J, 'SW Data'!$A:$A, H$8, 'SW Data'!$B:$B, $A38))),
   IF($C$3="Full Time", SUMIFS('SW Data'!$F:$F, 'SW Data'!$A:$A, H$8, 'SW Data'!$B:$B, $A38, 'SW Data'!$D:$D, $C$2), IF($C$3="Part Time", SUMIFS('SW Data'!$G:$G, 'SW Data'!$A:$A, H$8, 'SW Data'!$B:$B, $A38, 'SW Data'!$D:$D, $C$2), SUMIFS('SW Data'!$J:$J, 'SW Data'!$A:$A, H$8, 'SW Data'!$B:$B, $A38, 'SW Data'!$D:$D, $C$2)))),
  IF($C$2="All Social Workers",
   IF($C$3="Full Time", SUMIFS('SW Data'!$F:$F, 'SW Data'!$A:$A, H$8, 'SW Data'!$E:$E, $C$1, 'SW Data'!$B:$B, $A38), IF($C$3="Part Time", SUMIFS('SW Data'!$G:$G, 'SW Data'!$A:$A, H$8, 'SW Data'!$E:$E, $C$1, 'SW Data'!$B:$B, $A38), SUMIFS('SW Data'!$J:$J, 'SW Data'!$A:$A, H$8, 'SW Data'!$E:$E, $C$1, 'SW Data'!$B:$B, $A38))),
   IF($C$3="Full Time", SUMIFS('SW Data'!$F:$F, 'SW Data'!$A:$A, H$8, 'SW Data'!$E:$E, $C$1, 'SW Data'!$B:$B, $A38, 'SW Data'!$D:$D, $C$2), IF($C$3="Part Time", SUMIFS('SW Data'!$G:$G, 'SW Data'!$A:$A, H$8, 'SW Data'!$E:$E, $C$1, 'SW Data'!$B:$B, $A38, 'SW Data'!$D:$D, $C$2), SUMIFS('SW Data'!$J:$J, 'SW Data'!$A:$A, H$8, 'SW Data'!$E:$E, $C$1, 'SW Data'!$B:$B, $A38, 'SW Data'!$D:$D, $C$2))))),
 0)</f>
        <v>75</v>
      </c>
      <c r="I38" s="54">
        <f>IF(AND($C$1&lt;&gt;"", $C$2&lt;&gt;"", $C$3&lt;&gt;""),
 IF($C$1="All Fieldwork Services Teams",
  IF($C$2="All Social Workers",
   IF($C$3="Full Time", SUMIFS('SW Data'!$F:$F, 'SW Data'!$A:$A, I$8, 'SW Data'!$B:$B, $A38), IF($C$3="Part Time", SUMIFS('SW Data'!$G:$G, 'SW Data'!$A:$A, I$8, 'SW Data'!$B:$B, $A38),SUMIFS('SW Data'!$J:$J, 'SW Data'!$A:$A, I$8, 'SW Data'!$B:$B, $A38))),
   IF($C$3="Full Time", SUMIFS('SW Data'!$F:$F, 'SW Data'!$A:$A, I$8, 'SW Data'!$B:$B, $A38, 'SW Data'!$D:$D, $C$2), IF($C$3="Part Time", SUMIFS('SW Data'!$G:$G, 'SW Data'!$A:$A, I$8, 'SW Data'!$B:$B, $A38, 'SW Data'!$D:$D, $C$2), SUMIFS('SW Data'!$J:$J, 'SW Data'!$A:$A, I$8, 'SW Data'!$B:$B, $A38, 'SW Data'!$D:$D, $C$2)))),
  IF($C$2="All Social Workers",
   IF($C$3="Full Time", SUMIFS('SW Data'!$F:$F, 'SW Data'!$A:$A, I$8, 'SW Data'!$E:$E, $C$1, 'SW Data'!$B:$B, $A38), IF($C$3="Part Time", SUMIFS('SW Data'!$G:$G, 'SW Data'!$A:$A, I$8, 'SW Data'!$E:$E, $C$1, 'SW Data'!$B:$B, $A38), SUMIFS('SW Data'!$J:$J, 'SW Data'!$A:$A, I$8, 'SW Data'!$E:$E, $C$1, 'SW Data'!$B:$B, $A38))),
   IF($C$3="Full Time", SUMIFS('SW Data'!$F:$F, 'SW Data'!$A:$A, I$8, 'SW Data'!$E:$E, $C$1, 'SW Data'!$B:$B, $A38, 'SW Data'!$D:$D, $C$2), IF($C$3="Part Time", SUMIFS('SW Data'!$G:$G, 'SW Data'!$A:$A, I$8, 'SW Data'!$E:$E, $C$1, 'SW Data'!$B:$B, $A38, 'SW Data'!$D:$D, $C$2), SUMIFS('SW Data'!$J:$J, 'SW Data'!$A:$A, I$8, 'SW Data'!$E:$E, $C$1, 'SW Data'!$B:$B, $A38, 'SW Data'!$D:$D, $C$2))))),
 0)</f>
        <v>73</v>
      </c>
      <c r="J38" s="54">
        <f>IF(AND($C$1&lt;&gt;"", $C$2&lt;&gt;"", $C$3&lt;&gt;""),
 IF($C$1="All Fieldwork Services Teams",
  IF($C$2="All Social Workers",
   IF($C$3="Full Time", SUMIFS('SW Data'!$F:$F, 'SW Data'!$A:$A, J$8, 'SW Data'!$B:$B, $A38), IF($C$3="Part Time", SUMIFS('SW Data'!$G:$G, 'SW Data'!$A:$A, J$8, 'SW Data'!$B:$B, $A38),SUMIFS('SW Data'!$J:$J, 'SW Data'!$A:$A, J$8, 'SW Data'!$B:$B, $A38))),
   IF($C$3="Full Time", SUMIFS('SW Data'!$F:$F, 'SW Data'!$A:$A, J$8, 'SW Data'!$B:$B, $A38, 'SW Data'!$D:$D, $C$2), IF($C$3="Part Time", SUMIFS('SW Data'!$G:$G, 'SW Data'!$A:$A, J$8, 'SW Data'!$B:$B, $A38, 'SW Data'!$D:$D, $C$2), SUMIFS('SW Data'!$J:$J, 'SW Data'!$A:$A, J$8, 'SW Data'!$B:$B, $A38, 'SW Data'!$D:$D, $C$2)))),
  IF($C$2="All Social Workers",
   IF($C$3="Full Time", SUMIFS('SW Data'!$F:$F, 'SW Data'!$A:$A, J$8, 'SW Data'!$E:$E, $C$1, 'SW Data'!$B:$B, $A38), IF($C$3="Part Time", SUMIFS('SW Data'!$G:$G, 'SW Data'!$A:$A, J$8, 'SW Data'!$E:$E, $C$1, 'SW Data'!$B:$B, $A38), SUMIFS('SW Data'!$J:$J, 'SW Data'!$A:$A, J$8, 'SW Data'!$E:$E, $C$1, 'SW Data'!$B:$B, $A38))),
   IF($C$3="Full Time", SUMIFS('SW Data'!$F:$F, 'SW Data'!$A:$A, J$8, 'SW Data'!$E:$E, $C$1, 'SW Data'!$B:$B, $A38, 'SW Data'!$D:$D, $C$2), IF($C$3="Part Time", SUMIFS('SW Data'!$G:$G, 'SW Data'!$A:$A, J$8, 'SW Data'!$E:$E, $C$1, 'SW Data'!$B:$B, $A38, 'SW Data'!$D:$D, $C$2), SUMIFS('SW Data'!$J:$J, 'SW Data'!$A:$A, J$8, 'SW Data'!$E:$E, $C$1, 'SW Data'!$B:$B, $A38, 'SW Data'!$D:$D, $C$2))))),
 0)</f>
        <v>71</v>
      </c>
      <c r="K38" s="54">
        <f>IF(AND($C$1&lt;&gt;"", $C$2&lt;&gt;"", $C$3&lt;&gt;""),
 IF($C$1="All Fieldwork Services Teams",
  IF($C$2="All Social Workers",
   IF($C$3="Full Time", SUMIFS('SW Data'!$F:$F, 'SW Data'!$A:$A, K$8, 'SW Data'!$B:$B, $A38), IF($C$3="Part Time", SUMIFS('SW Data'!$G:$G, 'SW Data'!$A:$A, K$8, 'SW Data'!$B:$B, $A38),SUMIFS('SW Data'!$J:$J, 'SW Data'!$A:$A, K$8, 'SW Data'!$B:$B, $A38))),
   IF($C$3="Full Time", SUMIFS('SW Data'!$F:$F, 'SW Data'!$A:$A, K$8, 'SW Data'!$B:$B, $A38, 'SW Data'!$D:$D, $C$2), IF($C$3="Part Time", SUMIFS('SW Data'!$G:$G, 'SW Data'!$A:$A, K$8, 'SW Data'!$B:$B, $A38, 'SW Data'!$D:$D, $C$2), SUMIFS('SW Data'!$J:$J, 'SW Data'!$A:$A, K$8, 'SW Data'!$B:$B, $A38, 'SW Data'!$D:$D, $C$2)))),
  IF($C$2="All Social Workers",
   IF($C$3="Full Time", SUMIFS('SW Data'!$F:$F, 'SW Data'!$A:$A, K$8, 'SW Data'!$E:$E, $C$1, 'SW Data'!$B:$B, $A38), IF($C$3="Part Time", SUMIFS('SW Data'!$G:$G, 'SW Data'!$A:$A, K$8, 'SW Data'!$E:$E, $C$1, 'SW Data'!$B:$B, $A38), SUMIFS('SW Data'!$J:$J, 'SW Data'!$A:$A, K$8, 'SW Data'!$E:$E, $C$1, 'SW Data'!$B:$B, $A38))),
   IF($C$3="Full Time", SUMIFS('SW Data'!$F:$F, 'SW Data'!$A:$A, K$8, 'SW Data'!$E:$E, $C$1, 'SW Data'!$B:$B, $A38, 'SW Data'!$D:$D, $C$2), IF($C$3="Part Time", SUMIFS('SW Data'!$G:$G, 'SW Data'!$A:$A, K$8, 'SW Data'!$E:$E, $C$1, 'SW Data'!$B:$B, $A38, 'SW Data'!$D:$D, $C$2), SUMIFS('SW Data'!$J:$J, 'SW Data'!$A:$A, K$8, 'SW Data'!$E:$E, $C$1, 'SW Data'!$B:$B, $A38, 'SW Data'!$D:$D, $C$2))))),
 0)</f>
        <v>75</v>
      </c>
      <c r="L38" s="55"/>
    </row>
    <row r="39" spans="1:12" x14ac:dyDescent="0.25">
      <c r="A39" s="53" t="s">
        <v>46</v>
      </c>
      <c r="B39" s="54">
        <f>IF(AND($C$1&lt;&gt;"", $C$2&lt;&gt;"", $C$3&lt;&gt;""),
 IF($C$1="All Fieldwork Services Teams",
  IF($C$2="All Social Workers",
   IF($C$3="Full Time", SUMIFS('SW Data'!$F:$F, 'SW Data'!$A:$A, B$8, 'SW Data'!$B:$B, $A39), IF($C$3="Part Time", SUMIFS('SW Data'!$G:$G, 'SW Data'!$A:$A, B$8, 'SW Data'!$B:$B, $A39),SUMIFS('SW Data'!$J:$J, 'SW Data'!$A:$A, B$8, 'SW Data'!$B:$B, $A39))),
   IF($C$3="Full Time", SUMIFS('SW Data'!$F:$F, 'SW Data'!$A:$A, B$8, 'SW Data'!$B:$B, $A39, 'SW Data'!$D:$D, $C$2), IF($C$3="Part Time", SUMIFS('SW Data'!$G:$G, 'SW Data'!$A:$A, B$8, 'SW Data'!$B:$B, $A39, 'SW Data'!$D:$D, $C$2), SUMIFS('SW Data'!$J:$J, 'SW Data'!$A:$A, B$8, 'SW Data'!$B:$B, $A39, 'SW Data'!$D:$D, $C$2)))),
  IF($C$2="All Social Workers",
   IF($C$3="Full Time", SUMIFS('SW Data'!$F:$F, 'SW Data'!$A:$A, B$8, 'SW Data'!$E:$E, $C$1, 'SW Data'!$B:$B, $A39), IF($C$3="Part Time", SUMIFS('SW Data'!$G:$G, 'SW Data'!$A:$A, B$8, 'SW Data'!$E:$E, $C$1, 'SW Data'!$B:$B, $A39), SUMIFS('SW Data'!$J:$J, 'SW Data'!$A:$A, B$8, 'SW Data'!$E:$E, $C$1, 'SW Data'!$B:$B, $A39))),
   IF($C$3="Full Time", SUMIFS('SW Data'!$F:$F, 'SW Data'!$A:$A, B$8, 'SW Data'!$E:$E, $C$1, 'SW Data'!$B:$B, $A39, 'SW Data'!$D:$D, $C$2), IF($C$3="Part Time", SUMIFS('SW Data'!$G:$G, 'SW Data'!$A:$A, B$8, 'SW Data'!$E:$E, $C$1, 'SW Data'!$B:$B, $A39, 'SW Data'!$D:$D, $C$2), SUMIFS('SW Data'!$J:$J, 'SW Data'!$A:$A, B$8, 'SW Data'!$E:$E, $C$1, 'SW Data'!$B:$B, $A39, 'SW Data'!$D:$D, $C$2))))),
 0)</f>
        <v>126</v>
      </c>
      <c r="C39" s="54">
        <f>IF(AND($C$1&lt;&gt;"", $C$2&lt;&gt;"", $C$3&lt;&gt;""),
 IF($C$1="All Fieldwork Services Teams",
  IF($C$2="All Social Workers",
   IF($C$3="Full Time", SUMIFS('SW Data'!$F:$F, 'SW Data'!$A:$A, C$8, 'SW Data'!$B:$B, $A39), IF($C$3="Part Time", SUMIFS('SW Data'!$G:$G, 'SW Data'!$A:$A, C$8, 'SW Data'!$B:$B, $A39),SUMIFS('SW Data'!$J:$J, 'SW Data'!$A:$A, C$8, 'SW Data'!$B:$B, $A39))),
   IF($C$3="Full Time", SUMIFS('SW Data'!$F:$F, 'SW Data'!$A:$A, C$8, 'SW Data'!$B:$B, $A39, 'SW Data'!$D:$D, $C$2), IF($C$3="Part Time", SUMIFS('SW Data'!$G:$G, 'SW Data'!$A:$A, C$8, 'SW Data'!$B:$B, $A39, 'SW Data'!$D:$D, $C$2), SUMIFS('SW Data'!$J:$J, 'SW Data'!$A:$A, C$8, 'SW Data'!$B:$B, $A39, 'SW Data'!$D:$D, $C$2)))),
  IF($C$2="All Social Workers",
   IF($C$3="Full Time", SUMIFS('SW Data'!$F:$F, 'SW Data'!$A:$A, C$8, 'SW Data'!$E:$E, $C$1, 'SW Data'!$B:$B, $A39), IF($C$3="Part Time", SUMIFS('SW Data'!$G:$G, 'SW Data'!$A:$A, C$8, 'SW Data'!$E:$E, $C$1, 'SW Data'!$B:$B, $A39), SUMIFS('SW Data'!$J:$J, 'SW Data'!$A:$A, C$8, 'SW Data'!$E:$E, $C$1, 'SW Data'!$B:$B, $A39))),
   IF($C$3="Full Time", SUMIFS('SW Data'!$F:$F, 'SW Data'!$A:$A, C$8, 'SW Data'!$E:$E, $C$1, 'SW Data'!$B:$B, $A39, 'SW Data'!$D:$D, $C$2), IF($C$3="Part Time", SUMIFS('SW Data'!$G:$G, 'SW Data'!$A:$A, C$8, 'SW Data'!$E:$E, $C$1, 'SW Data'!$B:$B, $A39, 'SW Data'!$D:$D, $C$2), SUMIFS('SW Data'!$J:$J, 'SW Data'!$A:$A, C$8, 'SW Data'!$E:$E, $C$1, 'SW Data'!$B:$B, $A39, 'SW Data'!$D:$D, $C$2))))),
 0)</f>
        <v>121</v>
      </c>
      <c r="D39" s="54">
        <f>IF(AND($C$1&lt;&gt;"", $C$2&lt;&gt;"", $C$3&lt;&gt;""),
 IF($C$1="All Fieldwork Services Teams",
  IF($C$2="All Social Workers",
   IF($C$3="Full Time", SUMIFS('SW Data'!$F:$F, 'SW Data'!$A:$A, D$8, 'SW Data'!$B:$B, $A39), IF($C$3="Part Time", SUMIFS('SW Data'!$G:$G, 'SW Data'!$A:$A, D$8, 'SW Data'!$B:$B, $A39),SUMIFS('SW Data'!$J:$J, 'SW Data'!$A:$A, D$8, 'SW Data'!$B:$B, $A39))),
   IF($C$3="Full Time", SUMIFS('SW Data'!$F:$F, 'SW Data'!$A:$A, D$8, 'SW Data'!$B:$B, $A39, 'SW Data'!$D:$D, $C$2), IF($C$3="Part Time", SUMIFS('SW Data'!$G:$G, 'SW Data'!$A:$A, D$8, 'SW Data'!$B:$B, $A39, 'SW Data'!$D:$D, $C$2), SUMIFS('SW Data'!$J:$J, 'SW Data'!$A:$A, D$8, 'SW Data'!$B:$B, $A39, 'SW Data'!$D:$D, $C$2)))),
  IF($C$2="All Social Workers",
   IF($C$3="Full Time", SUMIFS('SW Data'!$F:$F, 'SW Data'!$A:$A, D$8, 'SW Data'!$E:$E, $C$1, 'SW Data'!$B:$B, $A39), IF($C$3="Part Time", SUMIFS('SW Data'!$G:$G, 'SW Data'!$A:$A, D$8, 'SW Data'!$E:$E, $C$1, 'SW Data'!$B:$B, $A39), SUMIFS('SW Data'!$J:$J, 'SW Data'!$A:$A, D$8, 'SW Data'!$E:$E, $C$1, 'SW Data'!$B:$B, $A39))),
   IF($C$3="Full Time", SUMIFS('SW Data'!$F:$F, 'SW Data'!$A:$A, D$8, 'SW Data'!$E:$E, $C$1, 'SW Data'!$B:$B, $A39, 'SW Data'!$D:$D, $C$2), IF($C$3="Part Time", SUMIFS('SW Data'!$G:$G, 'SW Data'!$A:$A, D$8, 'SW Data'!$E:$E, $C$1, 'SW Data'!$B:$B, $A39, 'SW Data'!$D:$D, $C$2), SUMIFS('SW Data'!$J:$J, 'SW Data'!$A:$A, D$8, 'SW Data'!$E:$E, $C$1, 'SW Data'!$B:$B, $A39, 'SW Data'!$D:$D, $C$2))))),
 0)</f>
        <v>113</v>
      </c>
      <c r="E39" s="54">
        <f>IF(AND($C$1&lt;&gt;"", $C$2&lt;&gt;"", $C$3&lt;&gt;""),
 IF($C$1="All Fieldwork Services Teams",
  IF($C$2="All Social Workers",
   IF($C$3="Full Time", SUMIFS('SW Data'!$F:$F, 'SW Data'!$A:$A, E$8, 'SW Data'!$B:$B, $A39), IF($C$3="Part Time", SUMIFS('SW Data'!$G:$G, 'SW Data'!$A:$A, E$8, 'SW Data'!$B:$B, $A39),SUMIFS('SW Data'!$J:$J, 'SW Data'!$A:$A, E$8, 'SW Data'!$B:$B, $A39))),
   IF($C$3="Full Time", SUMIFS('SW Data'!$F:$F, 'SW Data'!$A:$A, E$8, 'SW Data'!$B:$B, $A39, 'SW Data'!$D:$D, $C$2), IF($C$3="Part Time", SUMIFS('SW Data'!$G:$G, 'SW Data'!$A:$A, E$8, 'SW Data'!$B:$B, $A39, 'SW Data'!$D:$D, $C$2), SUMIFS('SW Data'!$J:$J, 'SW Data'!$A:$A, E$8, 'SW Data'!$B:$B, $A39, 'SW Data'!$D:$D, $C$2)))),
  IF($C$2="All Social Workers",
   IF($C$3="Full Time", SUMIFS('SW Data'!$F:$F, 'SW Data'!$A:$A, E$8, 'SW Data'!$E:$E, $C$1, 'SW Data'!$B:$B, $A39), IF($C$3="Part Time", SUMIFS('SW Data'!$G:$G, 'SW Data'!$A:$A, E$8, 'SW Data'!$E:$E, $C$1, 'SW Data'!$B:$B, $A39), SUMIFS('SW Data'!$J:$J, 'SW Data'!$A:$A, E$8, 'SW Data'!$E:$E, $C$1, 'SW Data'!$B:$B, $A39))),
   IF($C$3="Full Time", SUMIFS('SW Data'!$F:$F, 'SW Data'!$A:$A, E$8, 'SW Data'!$E:$E, $C$1, 'SW Data'!$B:$B, $A39, 'SW Data'!$D:$D, $C$2), IF($C$3="Part Time", SUMIFS('SW Data'!$G:$G, 'SW Data'!$A:$A, E$8, 'SW Data'!$E:$E, $C$1, 'SW Data'!$B:$B, $A39, 'SW Data'!$D:$D, $C$2), SUMIFS('SW Data'!$J:$J, 'SW Data'!$A:$A, E$8, 'SW Data'!$E:$E, $C$1, 'SW Data'!$B:$B, $A39, 'SW Data'!$D:$D, $C$2))))),
 0)</f>
        <v>112</v>
      </c>
      <c r="F39" s="54">
        <f>IF(AND($C$1&lt;&gt;"", $C$2&lt;&gt;"", $C$3&lt;&gt;""),
 IF($C$1="All Fieldwork Services Teams",
  IF($C$2="All Social Workers",
   IF($C$3="Full Time", SUMIFS('SW Data'!$F:$F, 'SW Data'!$A:$A, F$8, 'SW Data'!$B:$B, $A39), IF($C$3="Part Time", SUMIFS('SW Data'!$G:$G, 'SW Data'!$A:$A, F$8, 'SW Data'!$B:$B, $A39),SUMIFS('SW Data'!$J:$J, 'SW Data'!$A:$A, F$8, 'SW Data'!$B:$B, $A39))),
   IF($C$3="Full Time", SUMIFS('SW Data'!$F:$F, 'SW Data'!$A:$A, F$8, 'SW Data'!$B:$B, $A39, 'SW Data'!$D:$D, $C$2), IF($C$3="Part Time", SUMIFS('SW Data'!$G:$G, 'SW Data'!$A:$A, F$8, 'SW Data'!$B:$B, $A39, 'SW Data'!$D:$D, $C$2), SUMIFS('SW Data'!$J:$J, 'SW Data'!$A:$A, F$8, 'SW Data'!$B:$B, $A39, 'SW Data'!$D:$D, $C$2)))),
  IF($C$2="All Social Workers",
   IF($C$3="Full Time", SUMIFS('SW Data'!$F:$F, 'SW Data'!$A:$A, F$8, 'SW Data'!$E:$E, $C$1, 'SW Data'!$B:$B, $A39), IF($C$3="Part Time", SUMIFS('SW Data'!$G:$G, 'SW Data'!$A:$A, F$8, 'SW Data'!$E:$E, $C$1, 'SW Data'!$B:$B, $A39), SUMIFS('SW Data'!$J:$J, 'SW Data'!$A:$A, F$8, 'SW Data'!$E:$E, $C$1, 'SW Data'!$B:$B, $A39))),
   IF($C$3="Full Time", SUMIFS('SW Data'!$F:$F, 'SW Data'!$A:$A, F$8, 'SW Data'!$E:$E, $C$1, 'SW Data'!$B:$B, $A39, 'SW Data'!$D:$D, $C$2), IF($C$3="Part Time", SUMIFS('SW Data'!$G:$G, 'SW Data'!$A:$A, F$8, 'SW Data'!$E:$E, $C$1, 'SW Data'!$B:$B, $A39, 'SW Data'!$D:$D, $C$2), SUMIFS('SW Data'!$J:$J, 'SW Data'!$A:$A, F$8, 'SW Data'!$E:$E, $C$1, 'SW Data'!$B:$B, $A39, 'SW Data'!$D:$D, $C$2))))),
 0)</f>
        <v>122</v>
      </c>
      <c r="G39" s="54">
        <f>IF(AND($C$1&lt;&gt;"", $C$2&lt;&gt;"", $C$3&lt;&gt;""),
 IF($C$1="All Fieldwork Services Teams",
  IF($C$2="All Social Workers",
   IF($C$3="Full Time", SUMIFS('SW Data'!$F:$F, 'SW Data'!$A:$A, G$8, 'SW Data'!$B:$B, $A39), IF($C$3="Part Time", SUMIFS('SW Data'!$G:$G, 'SW Data'!$A:$A, G$8, 'SW Data'!$B:$B, $A39),SUMIFS('SW Data'!$J:$J, 'SW Data'!$A:$A, G$8, 'SW Data'!$B:$B, $A39))),
   IF($C$3="Full Time", SUMIFS('SW Data'!$F:$F, 'SW Data'!$A:$A, G$8, 'SW Data'!$B:$B, $A39, 'SW Data'!$D:$D, $C$2), IF($C$3="Part Time", SUMIFS('SW Data'!$G:$G, 'SW Data'!$A:$A, G$8, 'SW Data'!$B:$B, $A39, 'SW Data'!$D:$D, $C$2), SUMIFS('SW Data'!$J:$J, 'SW Data'!$A:$A, G$8, 'SW Data'!$B:$B, $A39, 'SW Data'!$D:$D, $C$2)))),
  IF($C$2="All Social Workers",
   IF($C$3="Full Time", SUMIFS('SW Data'!$F:$F, 'SW Data'!$A:$A, G$8, 'SW Data'!$E:$E, $C$1, 'SW Data'!$B:$B, $A39), IF($C$3="Part Time", SUMIFS('SW Data'!$G:$G, 'SW Data'!$A:$A, G$8, 'SW Data'!$E:$E, $C$1, 'SW Data'!$B:$B, $A39), SUMIFS('SW Data'!$J:$J, 'SW Data'!$A:$A, G$8, 'SW Data'!$E:$E, $C$1, 'SW Data'!$B:$B, $A39))),
   IF($C$3="Full Time", SUMIFS('SW Data'!$F:$F, 'SW Data'!$A:$A, G$8, 'SW Data'!$E:$E, $C$1, 'SW Data'!$B:$B, $A39, 'SW Data'!$D:$D, $C$2), IF($C$3="Part Time", SUMIFS('SW Data'!$G:$G, 'SW Data'!$A:$A, G$8, 'SW Data'!$E:$E, $C$1, 'SW Data'!$B:$B, $A39, 'SW Data'!$D:$D, $C$2), SUMIFS('SW Data'!$J:$J, 'SW Data'!$A:$A, G$8, 'SW Data'!$E:$E, $C$1, 'SW Data'!$B:$B, $A39, 'SW Data'!$D:$D, $C$2))))),
 0)</f>
        <v>122</v>
      </c>
      <c r="H39" s="54">
        <f>IF(AND($C$1&lt;&gt;"", $C$2&lt;&gt;"", $C$3&lt;&gt;""),
 IF($C$1="All Fieldwork Services Teams",
  IF($C$2="All Social Workers",
   IF($C$3="Full Time", SUMIFS('SW Data'!$F:$F, 'SW Data'!$A:$A, H$8, 'SW Data'!$B:$B, $A39), IF($C$3="Part Time", SUMIFS('SW Data'!$G:$G, 'SW Data'!$A:$A, H$8, 'SW Data'!$B:$B, $A39),SUMIFS('SW Data'!$J:$J, 'SW Data'!$A:$A, H$8, 'SW Data'!$B:$B, $A39))),
   IF($C$3="Full Time", SUMIFS('SW Data'!$F:$F, 'SW Data'!$A:$A, H$8, 'SW Data'!$B:$B, $A39, 'SW Data'!$D:$D, $C$2), IF($C$3="Part Time", SUMIFS('SW Data'!$G:$G, 'SW Data'!$A:$A, H$8, 'SW Data'!$B:$B, $A39, 'SW Data'!$D:$D, $C$2), SUMIFS('SW Data'!$J:$J, 'SW Data'!$A:$A, H$8, 'SW Data'!$B:$B, $A39, 'SW Data'!$D:$D, $C$2)))),
  IF($C$2="All Social Workers",
   IF($C$3="Full Time", SUMIFS('SW Data'!$F:$F, 'SW Data'!$A:$A, H$8, 'SW Data'!$E:$E, $C$1, 'SW Data'!$B:$B, $A39), IF($C$3="Part Time", SUMIFS('SW Data'!$G:$G, 'SW Data'!$A:$A, H$8, 'SW Data'!$E:$E, $C$1, 'SW Data'!$B:$B, $A39), SUMIFS('SW Data'!$J:$J, 'SW Data'!$A:$A, H$8, 'SW Data'!$E:$E, $C$1, 'SW Data'!$B:$B, $A39))),
   IF($C$3="Full Time", SUMIFS('SW Data'!$F:$F, 'SW Data'!$A:$A, H$8, 'SW Data'!$E:$E, $C$1, 'SW Data'!$B:$B, $A39, 'SW Data'!$D:$D, $C$2), IF($C$3="Part Time", SUMIFS('SW Data'!$G:$G, 'SW Data'!$A:$A, H$8, 'SW Data'!$E:$E, $C$1, 'SW Data'!$B:$B, $A39, 'SW Data'!$D:$D, $C$2), SUMIFS('SW Data'!$J:$J, 'SW Data'!$A:$A, H$8, 'SW Data'!$E:$E, $C$1, 'SW Data'!$B:$B, $A39, 'SW Data'!$D:$D, $C$2))))),
 0)</f>
        <v>127</v>
      </c>
      <c r="I39" s="54">
        <f>IF(AND($C$1&lt;&gt;"", $C$2&lt;&gt;"", $C$3&lt;&gt;""),
 IF($C$1="All Fieldwork Services Teams",
  IF($C$2="All Social Workers",
   IF($C$3="Full Time", SUMIFS('SW Data'!$F:$F, 'SW Data'!$A:$A, I$8, 'SW Data'!$B:$B, $A39), IF($C$3="Part Time", SUMIFS('SW Data'!$G:$G, 'SW Data'!$A:$A, I$8, 'SW Data'!$B:$B, $A39),SUMIFS('SW Data'!$J:$J, 'SW Data'!$A:$A, I$8, 'SW Data'!$B:$B, $A39))),
   IF($C$3="Full Time", SUMIFS('SW Data'!$F:$F, 'SW Data'!$A:$A, I$8, 'SW Data'!$B:$B, $A39, 'SW Data'!$D:$D, $C$2), IF($C$3="Part Time", SUMIFS('SW Data'!$G:$G, 'SW Data'!$A:$A, I$8, 'SW Data'!$B:$B, $A39, 'SW Data'!$D:$D, $C$2), SUMIFS('SW Data'!$J:$J, 'SW Data'!$A:$A, I$8, 'SW Data'!$B:$B, $A39, 'SW Data'!$D:$D, $C$2)))),
  IF($C$2="All Social Workers",
   IF($C$3="Full Time", SUMIFS('SW Data'!$F:$F, 'SW Data'!$A:$A, I$8, 'SW Data'!$E:$E, $C$1, 'SW Data'!$B:$B, $A39), IF($C$3="Part Time", SUMIFS('SW Data'!$G:$G, 'SW Data'!$A:$A, I$8, 'SW Data'!$E:$E, $C$1, 'SW Data'!$B:$B, $A39), SUMIFS('SW Data'!$J:$J, 'SW Data'!$A:$A, I$8, 'SW Data'!$E:$E, $C$1, 'SW Data'!$B:$B, $A39))),
   IF($C$3="Full Time", SUMIFS('SW Data'!$F:$F, 'SW Data'!$A:$A, I$8, 'SW Data'!$E:$E, $C$1, 'SW Data'!$B:$B, $A39, 'SW Data'!$D:$D, $C$2), IF($C$3="Part Time", SUMIFS('SW Data'!$G:$G, 'SW Data'!$A:$A, I$8, 'SW Data'!$E:$E, $C$1, 'SW Data'!$B:$B, $A39, 'SW Data'!$D:$D, $C$2), SUMIFS('SW Data'!$J:$J, 'SW Data'!$A:$A, I$8, 'SW Data'!$E:$E, $C$1, 'SW Data'!$B:$B, $A39, 'SW Data'!$D:$D, $C$2))))),
 0)</f>
        <v>127</v>
      </c>
      <c r="J39" s="54">
        <f>IF(AND($C$1&lt;&gt;"", $C$2&lt;&gt;"", $C$3&lt;&gt;""),
 IF($C$1="All Fieldwork Services Teams",
  IF($C$2="All Social Workers",
   IF($C$3="Full Time", SUMIFS('SW Data'!$F:$F, 'SW Data'!$A:$A, J$8, 'SW Data'!$B:$B, $A39), IF($C$3="Part Time", SUMIFS('SW Data'!$G:$G, 'SW Data'!$A:$A, J$8, 'SW Data'!$B:$B, $A39),SUMIFS('SW Data'!$J:$J, 'SW Data'!$A:$A, J$8, 'SW Data'!$B:$B, $A39))),
   IF($C$3="Full Time", SUMIFS('SW Data'!$F:$F, 'SW Data'!$A:$A, J$8, 'SW Data'!$B:$B, $A39, 'SW Data'!$D:$D, $C$2), IF($C$3="Part Time", SUMIFS('SW Data'!$G:$G, 'SW Data'!$A:$A, J$8, 'SW Data'!$B:$B, $A39, 'SW Data'!$D:$D, $C$2), SUMIFS('SW Data'!$J:$J, 'SW Data'!$A:$A, J$8, 'SW Data'!$B:$B, $A39, 'SW Data'!$D:$D, $C$2)))),
  IF($C$2="All Social Workers",
   IF($C$3="Full Time", SUMIFS('SW Data'!$F:$F, 'SW Data'!$A:$A, J$8, 'SW Data'!$E:$E, $C$1, 'SW Data'!$B:$B, $A39), IF($C$3="Part Time", SUMIFS('SW Data'!$G:$G, 'SW Data'!$A:$A, J$8, 'SW Data'!$E:$E, $C$1, 'SW Data'!$B:$B, $A39), SUMIFS('SW Data'!$J:$J, 'SW Data'!$A:$A, J$8, 'SW Data'!$E:$E, $C$1, 'SW Data'!$B:$B, $A39))),
   IF($C$3="Full Time", SUMIFS('SW Data'!$F:$F, 'SW Data'!$A:$A, J$8, 'SW Data'!$E:$E, $C$1, 'SW Data'!$B:$B, $A39, 'SW Data'!$D:$D, $C$2), IF($C$3="Part Time", SUMIFS('SW Data'!$G:$G, 'SW Data'!$A:$A, J$8, 'SW Data'!$E:$E, $C$1, 'SW Data'!$B:$B, $A39, 'SW Data'!$D:$D, $C$2), SUMIFS('SW Data'!$J:$J, 'SW Data'!$A:$A, J$8, 'SW Data'!$E:$E, $C$1, 'SW Data'!$B:$B, $A39, 'SW Data'!$D:$D, $C$2))))),
 0)</f>
        <v>130</v>
      </c>
      <c r="K39" s="54">
        <f>IF(AND($C$1&lt;&gt;"", $C$2&lt;&gt;"", $C$3&lt;&gt;""),
 IF($C$1="All Fieldwork Services Teams",
  IF($C$2="All Social Workers",
   IF($C$3="Full Time", SUMIFS('SW Data'!$F:$F, 'SW Data'!$A:$A, K$8, 'SW Data'!$B:$B, $A39), IF($C$3="Part Time", SUMIFS('SW Data'!$G:$G, 'SW Data'!$A:$A, K$8, 'SW Data'!$B:$B, $A39),SUMIFS('SW Data'!$J:$J, 'SW Data'!$A:$A, K$8, 'SW Data'!$B:$B, $A39))),
   IF($C$3="Full Time", SUMIFS('SW Data'!$F:$F, 'SW Data'!$A:$A, K$8, 'SW Data'!$B:$B, $A39, 'SW Data'!$D:$D, $C$2), IF($C$3="Part Time", SUMIFS('SW Data'!$G:$G, 'SW Data'!$A:$A, K$8, 'SW Data'!$B:$B, $A39, 'SW Data'!$D:$D, $C$2), SUMIFS('SW Data'!$J:$J, 'SW Data'!$A:$A, K$8, 'SW Data'!$B:$B, $A39, 'SW Data'!$D:$D, $C$2)))),
  IF($C$2="All Social Workers",
   IF($C$3="Full Time", SUMIFS('SW Data'!$F:$F, 'SW Data'!$A:$A, K$8, 'SW Data'!$E:$E, $C$1, 'SW Data'!$B:$B, $A39), IF($C$3="Part Time", SUMIFS('SW Data'!$G:$G, 'SW Data'!$A:$A, K$8, 'SW Data'!$E:$E, $C$1, 'SW Data'!$B:$B, $A39), SUMIFS('SW Data'!$J:$J, 'SW Data'!$A:$A, K$8, 'SW Data'!$E:$E, $C$1, 'SW Data'!$B:$B, $A39))),
   IF($C$3="Full Time", SUMIFS('SW Data'!$F:$F, 'SW Data'!$A:$A, K$8, 'SW Data'!$E:$E, $C$1, 'SW Data'!$B:$B, $A39, 'SW Data'!$D:$D, $C$2), IF($C$3="Part Time", SUMIFS('SW Data'!$G:$G, 'SW Data'!$A:$A, K$8, 'SW Data'!$E:$E, $C$1, 'SW Data'!$B:$B, $A39, 'SW Data'!$D:$D, $C$2), SUMIFS('SW Data'!$J:$J, 'SW Data'!$A:$A, K$8, 'SW Data'!$E:$E, $C$1, 'SW Data'!$B:$B, $A39, 'SW Data'!$D:$D, $C$2))))),
 0)</f>
        <v>129</v>
      </c>
      <c r="L39" s="55"/>
    </row>
    <row r="40" spans="1:12" x14ac:dyDescent="0.25">
      <c r="A40" s="56" t="s">
        <v>47</v>
      </c>
      <c r="B40" s="57">
        <f>IF(AND($C$1&lt;&gt;"", $C$2&lt;&gt;"", $C$3&lt;&gt;""),
 IF($C$1="All Fieldwork Services Teams",
  IF($C$2="All Social Workers",
   IF($C$3="Full Time", SUMIFS('SW Data'!$F:$F, 'SW Data'!$A:$A, B$8, 'SW Data'!$B:$B, $A40), IF($C$3="Part Time", SUMIFS('SW Data'!$G:$G, 'SW Data'!$A:$A, B$8, 'SW Data'!$B:$B, $A40),SUMIFS('SW Data'!$J:$J, 'SW Data'!$A:$A, B$8, 'SW Data'!$B:$B, $A40))),
   IF($C$3="Full Time", SUMIFS('SW Data'!$F:$F, 'SW Data'!$A:$A, B$8, 'SW Data'!$B:$B, $A40, 'SW Data'!$D:$D, $C$2), IF($C$3="Part Time", SUMIFS('SW Data'!$G:$G, 'SW Data'!$A:$A, B$8, 'SW Data'!$B:$B, $A40, 'SW Data'!$D:$D, $C$2), SUMIFS('SW Data'!$J:$J, 'SW Data'!$A:$A, B$8, 'SW Data'!$B:$B, $A40, 'SW Data'!$D:$D, $C$2)))),
  IF($C$2="All Social Workers",
   IF($C$3="Full Time", SUMIFS('SW Data'!$F:$F, 'SW Data'!$A:$A, B$8, 'SW Data'!$E:$E, $C$1, 'SW Data'!$B:$B, $A40), IF($C$3="Part Time", SUMIFS('SW Data'!$G:$G, 'SW Data'!$A:$A, B$8, 'SW Data'!$E:$E, $C$1, 'SW Data'!$B:$B, $A40), SUMIFS('SW Data'!$J:$J, 'SW Data'!$A:$A, B$8, 'SW Data'!$E:$E, $C$1, 'SW Data'!$B:$B, $A40))),
   IF($C$3="Full Time", SUMIFS('SW Data'!$F:$F, 'SW Data'!$A:$A, B$8, 'SW Data'!$E:$E, $C$1, 'SW Data'!$B:$B, $A40, 'SW Data'!$D:$D, $C$2), IF($C$3="Part Time", SUMIFS('SW Data'!$G:$G, 'SW Data'!$A:$A, B$8, 'SW Data'!$E:$E, $C$1, 'SW Data'!$B:$B, $A40, 'SW Data'!$D:$D, $C$2), SUMIFS('SW Data'!$J:$J, 'SW Data'!$A:$A, B$8, 'SW Data'!$E:$E, $C$1, 'SW Data'!$B:$B, $A40, 'SW Data'!$D:$D, $C$2))))),
 0)</f>
        <v>184</v>
      </c>
      <c r="C40" s="57">
        <f>IF(AND($C$1&lt;&gt;"", $C$2&lt;&gt;"", $C$3&lt;&gt;""),
 IF($C$1="All Fieldwork Services Teams",
  IF($C$2="All Social Workers",
   IF($C$3="Full Time", SUMIFS('SW Data'!$F:$F, 'SW Data'!$A:$A, C$8, 'SW Data'!$B:$B, $A40), IF($C$3="Part Time", SUMIFS('SW Data'!$G:$G, 'SW Data'!$A:$A, C$8, 'SW Data'!$B:$B, $A40),SUMIFS('SW Data'!$J:$J, 'SW Data'!$A:$A, C$8, 'SW Data'!$B:$B, $A40))),
   IF($C$3="Full Time", SUMIFS('SW Data'!$F:$F, 'SW Data'!$A:$A, C$8, 'SW Data'!$B:$B, $A40, 'SW Data'!$D:$D, $C$2), IF($C$3="Part Time", SUMIFS('SW Data'!$G:$G, 'SW Data'!$A:$A, C$8, 'SW Data'!$B:$B, $A40, 'SW Data'!$D:$D, $C$2), SUMIFS('SW Data'!$J:$J, 'SW Data'!$A:$A, C$8, 'SW Data'!$B:$B, $A40, 'SW Data'!$D:$D, $C$2)))),
  IF($C$2="All Social Workers",
   IF($C$3="Full Time", SUMIFS('SW Data'!$F:$F, 'SW Data'!$A:$A, C$8, 'SW Data'!$E:$E, $C$1, 'SW Data'!$B:$B, $A40), IF($C$3="Part Time", SUMIFS('SW Data'!$G:$G, 'SW Data'!$A:$A, C$8, 'SW Data'!$E:$E, $C$1, 'SW Data'!$B:$B, $A40), SUMIFS('SW Data'!$J:$J, 'SW Data'!$A:$A, C$8, 'SW Data'!$E:$E, $C$1, 'SW Data'!$B:$B, $A40))),
   IF($C$3="Full Time", SUMIFS('SW Data'!$F:$F, 'SW Data'!$A:$A, C$8, 'SW Data'!$E:$E, $C$1, 'SW Data'!$B:$B, $A40, 'SW Data'!$D:$D, $C$2), IF($C$3="Part Time", SUMIFS('SW Data'!$G:$G, 'SW Data'!$A:$A, C$8, 'SW Data'!$E:$E, $C$1, 'SW Data'!$B:$B, $A40, 'SW Data'!$D:$D, $C$2), SUMIFS('SW Data'!$J:$J, 'SW Data'!$A:$A, C$8, 'SW Data'!$E:$E, $C$1, 'SW Data'!$B:$B, $A40, 'SW Data'!$D:$D, $C$2))))),
 0)</f>
        <v>186</v>
      </c>
      <c r="D40" s="57">
        <f>IF(AND($C$1&lt;&gt;"", $C$2&lt;&gt;"", $C$3&lt;&gt;""),
 IF($C$1="All Fieldwork Services Teams",
  IF($C$2="All Social Workers",
   IF($C$3="Full Time", SUMIFS('SW Data'!$F:$F, 'SW Data'!$A:$A, D$8, 'SW Data'!$B:$B, $A40), IF($C$3="Part Time", SUMIFS('SW Data'!$G:$G, 'SW Data'!$A:$A, D$8, 'SW Data'!$B:$B, $A40),SUMIFS('SW Data'!$J:$J, 'SW Data'!$A:$A, D$8, 'SW Data'!$B:$B, $A40))),
   IF($C$3="Full Time", SUMIFS('SW Data'!$F:$F, 'SW Data'!$A:$A, D$8, 'SW Data'!$B:$B, $A40, 'SW Data'!$D:$D, $C$2), IF($C$3="Part Time", SUMIFS('SW Data'!$G:$G, 'SW Data'!$A:$A, D$8, 'SW Data'!$B:$B, $A40, 'SW Data'!$D:$D, $C$2), SUMIFS('SW Data'!$J:$J, 'SW Data'!$A:$A, D$8, 'SW Data'!$B:$B, $A40, 'SW Data'!$D:$D, $C$2)))),
  IF($C$2="All Social Workers",
   IF($C$3="Full Time", SUMIFS('SW Data'!$F:$F, 'SW Data'!$A:$A, D$8, 'SW Data'!$E:$E, $C$1, 'SW Data'!$B:$B, $A40), IF($C$3="Part Time", SUMIFS('SW Data'!$G:$G, 'SW Data'!$A:$A, D$8, 'SW Data'!$E:$E, $C$1, 'SW Data'!$B:$B, $A40), SUMIFS('SW Data'!$J:$J, 'SW Data'!$A:$A, D$8, 'SW Data'!$E:$E, $C$1, 'SW Data'!$B:$B, $A40))),
   IF($C$3="Full Time", SUMIFS('SW Data'!$F:$F, 'SW Data'!$A:$A, D$8, 'SW Data'!$E:$E, $C$1, 'SW Data'!$B:$B, $A40, 'SW Data'!$D:$D, $C$2), IF($C$3="Part Time", SUMIFS('SW Data'!$G:$G, 'SW Data'!$A:$A, D$8, 'SW Data'!$E:$E, $C$1, 'SW Data'!$B:$B, $A40, 'SW Data'!$D:$D, $C$2), SUMIFS('SW Data'!$J:$J, 'SW Data'!$A:$A, D$8, 'SW Data'!$E:$E, $C$1, 'SW Data'!$B:$B, $A40, 'SW Data'!$D:$D, $C$2))))),
 0)</f>
        <v>191</v>
      </c>
      <c r="E40" s="57">
        <f>IF(AND($C$1&lt;&gt;"", $C$2&lt;&gt;"", $C$3&lt;&gt;""),
 IF($C$1="All Fieldwork Services Teams",
  IF($C$2="All Social Workers",
   IF($C$3="Full Time", SUMIFS('SW Data'!$F:$F, 'SW Data'!$A:$A, E$8, 'SW Data'!$B:$B, $A40), IF($C$3="Part Time", SUMIFS('SW Data'!$G:$G, 'SW Data'!$A:$A, E$8, 'SW Data'!$B:$B, $A40),SUMIFS('SW Data'!$J:$J, 'SW Data'!$A:$A, E$8, 'SW Data'!$B:$B, $A40))),
   IF($C$3="Full Time", SUMIFS('SW Data'!$F:$F, 'SW Data'!$A:$A, E$8, 'SW Data'!$B:$B, $A40, 'SW Data'!$D:$D, $C$2), IF($C$3="Part Time", SUMIFS('SW Data'!$G:$G, 'SW Data'!$A:$A, E$8, 'SW Data'!$B:$B, $A40, 'SW Data'!$D:$D, $C$2), SUMIFS('SW Data'!$J:$J, 'SW Data'!$A:$A, E$8, 'SW Data'!$B:$B, $A40, 'SW Data'!$D:$D, $C$2)))),
  IF($C$2="All Social Workers",
   IF($C$3="Full Time", SUMIFS('SW Data'!$F:$F, 'SW Data'!$A:$A, E$8, 'SW Data'!$E:$E, $C$1, 'SW Data'!$B:$B, $A40), IF($C$3="Part Time", SUMIFS('SW Data'!$G:$G, 'SW Data'!$A:$A, E$8, 'SW Data'!$E:$E, $C$1, 'SW Data'!$B:$B, $A40), SUMIFS('SW Data'!$J:$J, 'SW Data'!$A:$A, E$8, 'SW Data'!$E:$E, $C$1, 'SW Data'!$B:$B, $A40))),
   IF($C$3="Full Time", SUMIFS('SW Data'!$F:$F, 'SW Data'!$A:$A, E$8, 'SW Data'!$E:$E, $C$1, 'SW Data'!$B:$B, $A40, 'SW Data'!$D:$D, $C$2), IF($C$3="Part Time", SUMIFS('SW Data'!$G:$G, 'SW Data'!$A:$A, E$8, 'SW Data'!$E:$E, $C$1, 'SW Data'!$B:$B, $A40, 'SW Data'!$D:$D, $C$2), SUMIFS('SW Data'!$J:$J, 'SW Data'!$A:$A, E$8, 'SW Data'!$E:$E, $C$1, 'SW Data'!$B:$B, $A40, 'SW Data'!$D:$D, $C$2))))),
 0)</f>
        <v>149</v>
      </c>
      <c r="F40" s="57">
        <f>IF(AND($C$1&lt;&gt;"", $C$2&lt;&gt;"", $C$3&lt;&gt;""),
 IF($C$1="All Fieldwork Services Teams",
  IF($C$2="All Social Workers",
   IF($C$3="Full Time", SUMIFS('SW Data'!$F:$F, 'SW Data'!$A:$A, F$8, 'SW Data'!$B:$B, $A40), IF($C$3="Part Time", SUMIFS('SW Data'!$G:$G, 'SW Data'!$A:$A, F$8, 'SW Data'!$B:$B, $A40),SUMIFS('SW Data'!$J:$J, 'SW Data'!$A:$A, F$8, 'SW Data'!$B:$B, $A40))),
   IF($C$3="Full Time", SUMIFS('SW Data'!$F:$F, 'SW Data'!$A:$A, F$8, 'SW Data'!$B:$B, $A40, 'SW Data'!$D:$D, $C$2), IF($C$3="Part Time", SUMIFS('SW Data'!$G:$G, 'SW Data'!$A:$A, F$8, 'SW Data'!$B:$B, $A40, 'SW Data'!$D:$D, $C$2), SUMIFS('SW Data'!$J:$J, 'SW Data'!$A:$A, F$8, 'SW Data'!$B:$B, $A40, 'SW Data'!$D:$D, $C$2)))),
  IF($C$2="All Social Workers",
   IF($C$3="Full Time", SUMIFS('SW Data'!$F:$F, 'SW Data'!$A:$A, F$8, 'SW Data'!$E:$E, $C$1, 'SW Data'!$B:$B, $A40), IF($C$3="Part Time", SUMIFS('SW Data'!$G:$G, 'SW Data'!$A:$A, F$8, 'SW Data'!$E:$E, $C$1, 'SW Data'!$B:$B, $A40), SUMIFS('SW Data'!$J:$J, 'SW Data'!$A:$A, F$8, 'SW Data'!$E:$E, $C$1, 'SW Data'!$B:$B, $A40))),
   IF($C$3="Full Time", SUMIFS('SW Data'!$F:$F, 'SW Data'!$A:$A, F$8, 'SW Data'!$E:$E, $C$1, 'SW Data'!$B:$B, $A40, 'SW Data'!$D:$D, $C$2), IF($C$3="Part Time", SUMIFS('SW Data'!$G:$G, 'SW Data'!$A:$A, F$8, 'SW Data'!$E:$E, $C$1, 'SW Data'!$B:$B, $A40, 'SW Data'!$D:$D, $C$2), SUMIFS('SW Data'!$J:$J, 'SW Data'!$A:$A, F$8, 'SW Data'!$E:$E, $C$1, 'SW Data'!$B:$B, $A40, 'SW Data'!$D:$D, $C$2))))),
 0)</f>
        <v>162</v>
      </c>
      <c r="G40" s="57">
        <f>IF(AND($C$1&lt;&gt;"", $C$2&lt;&gt;"", $C$3&lt;&gt;""),
 IF($C$1="All Fieldwork Services Teams",
  IF($C$2="All Social Workers",
   IF($C$3="Full Time", SUMIFS('SW Data'!$F:$F, 'SW Data'!$A:$A, G$8, 'SW Data'!$B:$B, $A40), IF($C$3="Part Time", SUMIFS('SW Data'!$G:$G, 'SW Data'!$A:$A, G$8, 'SW Data'!$B:$B, $A40),SUMIFS('SW Data'!$J:$J, 'SW Data'!$A:$A, G$8, 'SW Data'!$B:$B, $A40))),
   IF($C$3="Full Time", SUMIFS('SW Data'!$F:$F, 'SW Data'!$A:$A, G$8, 'SW Data'!$B:$B, $A40, 'SW Data'!$D:$D, $C$2), IF($C$3="Part Time", SUMIFS('SW Data'!$G:$G, 'SW Data'!$A:$A, G$8, 'SW Data'!$B:$B, $A40, 'SW Data'!$D:$D, $C$2), SUMIFS('SW Data'!$J:$J, 'SW Data'!$A:$A, G$8, 'SW Data'!$B:$B, $A40, 'SW Data'!$D:$D, $C$2)))),
  IF($C$2="All Social Workers",
   IF($C$3="Full Time", SUMIFS('SW Data'!$F:$F, 'SW Data'!$A:$A, G$8, 'SW Data'!$E:$E, $C$1, 'SW Data'!$B:$B, $A40), IF($C$3="Part Time", SUMIFS('SW Data'!$G:$G, 'SW Data'!$A:$A, G$8, 'SW Data'!$E:$E, $C$1, 'SW Data'!$B:$B, $A40), SUMIFS('SW Data'!$J:$J, 'SW Data'!$A:$A, G$8, 'SW Data'!$E:$E, $C$1, 'SW Data'!$B:$B, $A40))),
   IF($C$3="Full Time", SUMIFS('SW Data'!$F:$F, 'SW Data'!$A:$A, G$8, 'SW Data'!$E:$E, $C$1, 'SW Data'!$B:$B, $A40, 'SW Data'!$D:$D, $C$2), IF($C$3="Part Time", SUMIFS('SW Data'!$G:$G, 'SW Data'!$A:$A, G$8, 'SW Data'!$E:$E, $C$1, 'SW Data'!$B:$B, $A40, 'SW Data'!$D:$D, $C$2), SUMIFS('SW Data'!$J:$J, 'SW Data'!$A:$A, G$8, 'SW Data'!$E:$E, $C$1, 'SW Data'!$B:$B, $A40, 'SW Data'!$D:$D, $C$2))))),
 0)</f>
        <v>178</v>
      </c>
      <c r="H40" s="57">
        <f>IF(AND($C$1&lt;&gt;"", $C$2&lt;&gt;"", $C$3&lt;&gt;""),
 IF($C$1="All Fieldwork Services Teams",
  IF($C$2="All Social Workers",
   IF($C$3="Full Time", SUMIFS('SW Data'!$F:$F, 'SW Data'!$A:$A, H$8, 'SW Data'!$B:$B, $A40), IF($C$3="Part Time", SUMIFS('SW Data'!$G:$G, 'SW Data'!$A:$A, H$8, 'SW Data'!$B:$B, $A40),SUMIFS('SW Data'!$J:$J, 'SW Data'!$A:$A, H$8, 'SW Data'!$B:$B, $A40))),
   IF($C$3="Full Time", SUMIFS('SW Data'!$F:$F, 'SW Data'!$A:$A, H$8, 'SW Data'!$B:$B, $A40, 'SW Data'!$D:$D, $C$2), IF($C$3="Part Time", SUMIFS('SW Data'!$G:$G, 'SW Data'!$A:$A, H$8, 'SW Data'!$B:$B, $A40, 'SW Data'!$D:$D, $C$2), SUMIFS('SW Data'!$J:$J, 'SW Data'!$A:$A, H$8, 'SW Data'!$B:$B, $A40, 'SW Data'!$D:$D, $C$2)))),
  IF($C$2="All Social Workers",
   IF($C$3="Full Time", SUMIFS('SW Data'!$F:$F, 'SW Data'!$A:$A, H$8, 'SW Data'!$E:$E, $C$1, 'SW Data'!$B:$B, $A40), IF($C$3="Part Time", SUMIFS('SW Data'!$G:$G, 'SW Data'!$A:$A, H$8, 'SW Data'!$E:$E, $C$1, 'SW Data'!$B:$B, $A40), SUMIFS('SW Data'!$J:$J, 'SW Data'!$A:$A, H$8, 'SW Data'!$E:$E, $C$1, 'SW Data'!$B:$B, $A40))),
   IF($C$3="Full Time", SUMIFS('SW Data'!$F:$F, 'SW Data'!$A:$A, H$8, 'SW Data'!$E:$E, $C$1, 'SW Data'!$B:$B, $A40, 'SW Data'!$D:$D, $C$2), IF($C$3="Part Time", SUMIFS('SW Data'!$G:$G, 'SW Data'!$A:$A, H$8, 'SW Data'!$E:$E, $C$1, 'SW Data'!$B:$B, $A40, 'SW Data'!$D:$D, $C$2), SUMIFS('SW Data'!$J:$J, 'SW Data'!$A:$A, H$8, 'SW Data'!$E:$E, $C$1, 'SW Data'!$B:$B, $A40, 'SW Data'!$D:$D, $C$2))))),
 0)</f>
        <v>178</v>
      </c>
      <c r="I40" s="57">
        <f>IF(AND($C$1&lt;&gt;"", $C$2&lt;&gt;"", $C$3&lt;&gt;""),
 IF($C$1="All Fieldwork Services Teams",
  IF($C$2="All Social Workers",
   IF($C$3="Full Time", SUMIFS('SW Data'!$F:$F, 'SW Data'!$A:$A, I$8, 'SW Data'!$B:$B, $A40), IF($C$3="Part Time", SUMIFS('SW Data'!$G:$G, 'SW Data'!$A:$A, I$8, 'SW Data'!$B:$B, $A40),SUMIFS('SW Data'!$J:$J, 'SW Data'!$A:$A, I$8, 'SW Data'!$B:$B, $A40))),
   IF($C$3="Full Time", SUMIFS('SW Data'!$F:$F, 'SW Data'!$A:$A, I$8, 'SW Data'!$B:$B, $A40, 'SW Data'!$D:$D, $C$2), IF($C$3="Part Time", SUMIFS('SW Data'!$G:$G, 'SW Data'!$A:$A, I$8, 'SW Data'!$B:$B, $A40, 'SW Data'!$D:$D, $C$2), SUMIFS('SW Data'!$J:$J, 'SW Data'!$A:$A, I$8, 'SW Data'!$B:$B, $A40, 'SW Data'!$D:$D, $C$2)))),
  IF($C$2="All Social Workers",
   IF($C$3="Full Time", SUMIFS('SW Data'!$F:$F, 'SW Data'!$A:$A, I$8, 'SW Data'!$E:$E, $C$1, 'SW Data'!$B:$B, $A40), IF($C$3="Part Time", SUMIFS('SW Data'!$G:$G, 'SW Data'!$A:$A, I$8, 'SW Data'!$E:$E, $C$1, 'SW Data'!$B:$B, $A40), SUMIFS('SW Data'!$J:$J, 'SW Data'!$A:$A, I$8, 'SW Data'!$E:$E, $C$1, 'SW Data'!$B:$B, $A40))),
   IF($C$3="Full Time", SUMIFS('SW Data'!$F:$F, 'SW Data'!$A:$A, I$8, 'SW Data'!$E:$E, $C$1, 'SW Data'!$B:$B, $A40, 'SW Data'!$D:$D, $C$2), IF($C$3="Part Time", SUMIFS('SW Data'!$G:$G, 'SW Data'!$A:$A, I$8, 'SW Data'!$E:$E, $C$1, 'SW Data'!$B:$B, $A40, 'SW Data'!$D:$D, $C$2), SUMIFS('SW Data'!$J:$J, 'SW Data'!$A:$A, I$8, 'SW Data'!$E:$E, $C$1, 'SW Data'!$B:$B, $A40, 'SW Data'!$D:$D, $C$2))))),
 0)</f>
        <v>180</v>
      </c>
      <c r="J40" s="57">
        <f>IF(AND($C$1&lt;&gt;"", $C$2&lt;&gt;"", $C$3&lt;&gt;""),
 IF($C$1="All Fieldwork Services Teams",
  IF($C$2="All Social Workers",
   IF($C$3="Full Time", SUMIFS('SW Data'!$F:$F, 'SW Data'!$A:$A, J$8, 'SW Data'!$B:$B, $A40), IF($C$3="Part Time", SUMIFS('SW Data'!$G:$G, 'SW Data'!$A:$A, J$8, 'SW Data'!$B:$B, $A40),SUMIFS('SW Data'!$J:$J, 'SW Data'!$A:$A, J$8, 'SW Data'!$B:$B, $A40))),
   IF($C$3="Full Time", SUMIFS('SW Data'!$F:$F, 'SW Data'!$A:$A, J$8, 'SW Data'!$B:$B, $A40, 'SW Data'!$D:$D, $C$2), IF($C$3="Part Time", SUMIFS('SW Data'!$G:$G, 'SW Data'!$A:$A, J$8, 'SW Data'!$B:$B, $A40, 'SW Data'!$D:$D, $C$2), SUMIFS('SW Data'!$J:$J, 'SW Data'!$A:$A, J$8, 'SW Data'!$B:$B, $A40, 'SW Data'!$D:$D, $C$2)))),
  IF($C$2="All Social Workers",
   IF($C$3="Full Time", SUMIFS('SW Data'!$F:$F, 'SW Data'!$A:$A, J$8, 'SW Data'!$E:$E, $C$1, 'SW Data'!$B:$B, $A40), IF($C$3="Part Time", SUMIFS('SW Data'!$G:$G, 'SW Data'!$A:$A, J$8, 'SW Data'!$E:$E, $C$1, 'SW Data'!$B:$B, $A40), SUMIFS('SW Data'!$J:$J, 'SW Data'!$A:$A, J$8, 'SW Data'!$E:$E, $C$1, 'SW Data'!$B:$B, $A40))),
   IF($C$3="Full Time", SUMIFS('SW Data'!$F:$F, 'SW Data'!$A:$A, J$8, 'SW Data'!$E:$E, $C$1, 'SW Data'!$B:$B, $A40, 'SW Data'!$D:$D, $C$2), IF($C$3="Part Time", SUMIFS('SW Data'!$G:$G, 'SW Data'!$A:$A, J$8, 'SW Data'!$E:$E, $C$1, 'SW Data'!$B:$B, $A40, 'SW Data'!$D:$D, $C$2), SUMIFS('SW Data'!$J:$J, 'SW Data'!$A:$A, J$8, 'SW Data'!$E:$E, $C$1, 'SW Data'!$B:$B, $A40, 'SW Data'!$D:$D, $C$2))))),
 0)</f>
        <v>185</v>
      </c>
      <c r="K40" s="57">
        <f>IF(AND($C$1&lt;&gt;"", $C$2&lt;&gt;"", $C$3&lt;&gt;""),
 IF($C$1="All Fieldwork Services Teams",
  IF($C$2="All Social Workers",
   IF($C$3="Full Time", SUMIFS('SW Data'!$F:$F, 'SW Data'!$A:$A, K$8, 'SW Data'!$B:$B, $A40), IF($C$3="Part Time", SUMIFS('SW Data'!$G:$G, 'SW Data'!$A:$A, K$8, 'SW Data'!$B:$B, $A40),SUMIFS('SW Data'!$J:$J, 'SW Data'!$A:$A, K$8, 'SW Data'!$B:$B, $A40))),
   IF($C$3="Full Time", SUMIFS('SW Data'!$F:$F, 'SW Data'!$A:$A, K$8, 'SW Data'!$B:$B, $A40, 'SW Data'!$D:$D, $C$2), IF($C$3="Part Time", SUMIFS('SW Data'!$G:$G, 'SW Data'!$A:$A, K$8, 'SW Data'!$B:$B, $A40, 'SW Data'!$D:$D, $C$2), SUMIFS('SW Data'!$J:$J, 'SW Data'!$A:$A, K$8, 'SW Data'!$B:$B, $A40, 'SW Data'!$D:$D, $C$2)))),
  IF($C$2="All Social Workers",
   IF($C$3="Full Time", SUMIFS('SW Data'!$F:$F, 'SW Data'!$A:$A, K$8, 'SW Data'!$E:$E, $C$1, 'SW Data'!$B:$B, $A40), IF($C$3="Part Time", SUMIFS('SW Data'!$G:$G, 'SW Data'!$A:$A, K$8, 'SW Data'!$E:$E, $C$1, 'SW Data'!$B:$B, $A40), SUMIFS('SW Data'!$J:$J, 'SW Data'!$A:$A, K$8, 'SW Data'!$E:$E, $C$1, 'SW Data'!$B:$B, $A40))),
   IF($C$3="Full Time", SUMIFS('SW Data'!$F:$F, 'SW Data'!$A:$A, K$8, 'SW Data'!$E:$E, $C$1, 'SW Data'!$B:$B, $A40, 'SW Data'!$D:$D, $C$2), IF($C$3="Part Time", SUMIFS('SW Data'!$G:$G, 'SW Data'!$A:$A, K$8, 'SW Data'!$E:$E, $C$1, 'SW Data'!$B:$B, $A40, 'SW Data'!$D:$D, $C$2), SUMIFS('SW Data'!$J:$J, 'SW Data'!$A:$A, K$8, 'SW Data'!$E:$E, $C$1, 'SW Data'!$B:$B, $A40, 'SW Data'!$D:$D, $C$2))))),
 0)</f>
        <v>176</v>
      </c>
      <c r="L40" s="58"/>
    </row>
    <row r="41" spans="1:12" ht="15.75" thickBot="1" x14ac:dyDescent="0.3">
      <c r="A41" s="16" t="s">
        <v>0</v>
      </c>
      <c r="B41" s="31">
        <f t="shared" ref="B41:J41" si="0">SUM(B9:B40)</f>
        <v>5599</v>
      </c>
      <c r="C41" s="31">
        <f t="shared" si="0"/>
        <v>5784</v>
      </c>
      <c r="D41" s="31">
        <f t="shared" si="0"/>
        <v>5714</v>
      </c>
      <c r="E41" s="31">
        <f t="shared" si="0"/>
        <v>5717</v>
      </c>
      <c r="F41" s="31">
        <f t="shared" si="0"/>
        <v>5676</v>
      </c>
      <c r="G41" s="31">
        <f t="shared" si="0"/>
        <v>5909</v>
      </c>
      <c r="H41" s="31">
        <f t="shared" si="0"/>
        <v>5921</v>
      </c>
      <c r="I41" s="31">
        <f t="shared" si="0"/>
        <v>5987</v>
      </c>
      <c r="J41" s="31">
        <f t="shared" si="0"/>
        <v>5833</v>
      </c>
      <c r="K41" s="31">
        <f t="shared" ref="K41" si="1">SUM(K9:K40)</f>
        <v>5905</v>
      </c>
      <c r="L41" s="31"/>
    </row>
    <row r="42" spans="1:12" ht="15.75" thickTop="1" x14ac:dyDescent="0.25">
      <c r="A42" s="25"/>
      <c r="B42" s="25"/>
      <c r="C42" s="25"/>
      <c r="D42" s="25"/>
      <c r="E42" s="25"/>
      <c r="F42" s="25"/>
      <c r="G42" s="25"/>
      <c r="H42" s="25"/>
      <c r="I42" s="25"/>
      <c r="J42" s="25"/>
      <c r="K42" s="25"/>
      <c r="L42" s="25"/>
    </row>
  </sheetData>
  <mergeCells count="9">
    <mergeCell ref="C1:G1"/>
    <mergeCell ref="A7:A8"/>
    <mergeCell ref="A1:B1"/>
    <mergeCell ref="A2:B2"/>
    <mergeCell ref="A3:B3"/>
    <mergeCell ref="C2:G2"/>
    <mergeCell ref="C3:G3"/>
    <mergeCell ref="B7:L7"/>
    <mergeCell ref="A5:L5"/>
  </mergeCells>
  <dataValidations count="3">
    <dataValidation type="list" allowBlank="1" showInputMessage="1" showErrorMessage="1" sqref="C1:G1">
      <formula1>Subsectors</formula1>
    </dataValidation>
    <dataValidation type="list" allowBlank="1" showInputMessage="1" showErrorMessage="1" sqref="C2:G2">
      <formula1>Postnames</formula1>
    </dataValidation>
    <dataValidation type="list" allowBlank="1" showInputMessage="1" showErrorMessage="1" sqref="C3:G3">
      <formula1>Modes_of_working</formula1>
    </dataValidation>
  </dataValidations>
  <pageMargins left="0.7" right="0.7" top="0.75" bottom="0.75" header="0.3" footer="0.3"/>
  <pageSetup paperSize="9" scale="67" orientation="portrait" verticalDpi="0"/>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'Headcount of Social Workers'!B9:K9</xm:f>
              <xm:sqref>L9</xm:sqref>
            </x14:sparkline>
            <x14:sparkline>
              <xm:f>'Headcount of Social Workers'!B10:K10</xm:f>
              <xm:sqref>L10</xm:sqref>
            </x14:sparkline>
            <x14:sparkline>
              <xm:f>'Headcount of Social Workers'!B11:K11</xm:f>
              <xm:sqref>L11</xm:sqref>
            </x14:sparkline>
            <x14:sparkline>
              <xm:f>'Headcount of Social Workers'!B12:K12</xm:f>
              <xm:sqref>L12</xm:sqref>
            </x14:sparkline>
            <x14:sparkline>
              <xm:f>'Headcount of Social Workers'!B13:K13</xm:f>
              <xm:sqref>L13</xm:sqref>
            </x14:sparkline>
            <x14:sparkline>
              <xm:f>'Headcount of Social Workers'!B14:K14</xm:f>
              <xm:sqref>L14</xm:sqref>
            </x14:sparkline>
            <x14:sparkline>
              <xm:f>'Headcount of Social Workers'!B15:K15</xm:f>
              <xm:sqref>L15</xm:sqref>
            </x14:sparkline>
            <x14:sparkline>
              <xm:f>'Headcount of Social Workers'!B16:K16</xm:f>
              <xm:sqref>L16</xm:sqref>
            </x14:sparkline>
            <x14:sparkline>
              <xm:f>'Headcount of Social Workers'!B17:K17</xm:f>
              <xm:sqref>L17</xm:sqref>
            </x14:sparkline>
            <x14:sparkline>
              <xm:f>'Headcount of Social Workers'!B18:K18</xm:f>
              <xm:sqref>L18</xm:sqref>
            </x14:sparkline>
            <x14:sparkline>
              <xm:f>'Headcount of Social Workers'!B19:K19</xm:f>
              <xm:sqref>L19</xm:sqref>
            </x14:sparkline>
            <x14:sparkline>
              <xm:f>'Headcount of Social Workers'!B20:K20</xm:f>
              <xm:sqref>L20</xm:sqref>
            </x14:sparkline>
            <x14:sparkline>
              <xm:f>'Headcount of Social Workers'!B21:K21</xm:f>
              <xm:sqref>L21</xm:sqref>
            </x14:sparkline>
            <x14:sparkline>
              <xm:f>'Headcount of Social Workers'!B22:K22</xm:f>
              <xm:sqref>L22</xm:sqref>
            </x14:sparkline>
            <x14:sparkline>
              <xm:f>'Headcount of Social Workers'!B23:K23</xm:f>
              <xm:sqref>L23</xm:sqref>
            </x14:sparkline>
            <x14:sparkline>
              <xm:f>'Headcount of Social Workers'!B24:K24</xm:f>
              <xm:sqref>L24</xm:sqref>
            </x14:sparkline>
            <x14:sparkline>
              <xm:f>'Headcount of Social Workers'!B25:K25</xm:f>
              <xm:sqref>L25</xm:sqref>
            </x14:sparkline>
            <x14:sparkline>
              <xm:f>'Headcount of Social Workers'!B26:K26</xm:f>
              <xm:sqref>L26</xm:sqref>
            </x14:sparkline>
            <x14:sparkline>
              <xm:f>'Headcount of Social Workers'!B27:K27</xm:f>
              <xm:sqref>L27</xm:sqref>
            </x14:sparkline>
            <x14:sparkline>
              <xm:f>'Headcount of Social Workers'!B28:K28</xm:f>
              <xm:sqref>L28</xm:sqref>
            </x14:sparkline>
            <x14:sparkline>
              <xm:f>'Headcount of Social Workers'!B29:K29</xm:f>
              <xm:sqref>L29</xm:sqref>
            </x14:sparkline>
            <x14:sparkline>
              <xm:f>'Headcount of Social Workers'!B30:K30</xm:f>
              <xm:sqref>L30</xm:sqref>
            </x14:sparkline>
            <x14:sparkline>
              <xm:f>'Headcount of Social Workers'!B31:K31</xm:f>
              <xm:sqref>L31</xm:sqref>
            </x14:sparkline>
            <x14:sparkline>
              <xm:f>'Headcount of Social Workers'!B32:K32</xm:f>
              <xm:sqref>L32</xm:sqref>
            </x14:sparkline>
            <x14:sparkline>
              <xm:f>'Headcount of Social Workers'!B33:K33</xm:f>
              <xm:sqref>L33</xm:sqref>
            </x14:sparkline>
            <x14:sparkline>
              <xm:f>'Headcount of Social Workers'!B34:K34</xm:f>
              <xm:sqref>L34</xm:sqref>
            </x14:sparkline>
            <x14:sparkline>
              <xm:f>'Headcount of Social Workers'!B35:K35</xm:f>
              <xm:sqref>L35</xm:sqref>
            </x14:sparkline>
            <x14:sparkline>
              <xm:f>'Headcount of Social Workers'!B36:K36</xm:f>
              <xm:sqref>L36</xm:sqref>
            </x14:sparkline>
            <x14:sparkline>
              <xm:f>'Headcount of Social Workers'!B37:K37</xm:f>
              <xm:sqref>L37</xm:sqref>
            </x14:sparkline>
            <x14:sparkline>
              <xm:f>'Headcount of Social Workers'!B38:K38</xm:f>
              <xm:sqref>L38</xm:sqref>
            </x14:sparkline>
            <x14:sparkline>
              <xm:f>'Headcount of Social Workers'!B39:K39</xm:f>
              <xm:sqref>L39</xm:sqref>
            </x14:sparkline>
            <x14:sparkline>
              <xm:f>'Headcount of Social Workers'!B40:K40</xm:f>
              <xm:sqref>L40</xm:sqref>
            </x14:sparkline>
            <x14:sparkline>
              <xm:f>'Headcount of Social Workers'!B41:K41</xm:f>
              <xm:sqref>L41</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U402"/>
  <sheetViews>
    <sheetView showGridLines="0" zoomScaleNormal="100" workbookViewId="0">
      <selection activeCell="C1" sqref="C1:G1"/>
    </sheetView>
  </sheetViews>
  <sheetFormatPr defaultRowHeight="15" x14ac:dyDescent="0.25"/>
  <cols>
    <col min="1" max="1" width="21.5703125" customWidth="1"/>
    <col min="2" max="11" width="10" customWidth="1"/>
    <col min="12" max="12" width="11.42578125" customWidth="1"/>
    <col min="13" max="13" width="9.140625" customWidth="1"/>
    <col min="14" max="14" width="10" customWidth="1"/>
    <col min="20" max="20" width="20.140625" bestFit="1" customWidth="1"/>
  </cols>
  <sheetData>
    <row r="1" spans="1:21" x14ac:dyDescent="0.25">
      <c r="A1" s="102" t="s">
        <v>79</v>
      </c>
      <c r="B1" s="103"/>
      <c r="C1" s="98" t="s">
        <v>52</v>
      </c>
      <c r="D1" s="99"/>
      <c r="E1" s="99"/>
      <c r="F1" s="99"/>
      <c r="G1" s="99"/>
      <c r="H1" s="40" t="str">
        <f>IF($C$1="Fieldwork Service (Generic)", "generic fieldwork services", IF($C$1 = "All Fieldwork Services Teams",  "fieldwork services", SUBSTITUTE(SUBSTITUTE(LOWER($C$1), "service (", "services for "),")", "")))</f>
        <v>fieldwork services</v>
      </c>
      <c r="I1" s="77" t="str">
        <f>IF($C$1="Fieldwork Service (Children)","children (ages 0-17)",IF(OR($C$1="Fieldwork Service (Adults)",$C$1="Fieldwork Service (Offenders)"),"adults (aged 18 and over)", "population"))</f>
        <v>population</v>
      </c>
      <c r="J1" s="77"/>
      <c r="K1" s="77"/>
    </row>
    <row r="2" spans="1:21" x14ac:dyDescent="0.25">
      <c r="A2" s="102" t="s">
        <v>80</v>
      </c>
      <c r="B2" s="103"/>
      <c r="C2" s="98" t="s">
        <v>82</v>
      </c>
      <c r="D2" s="103"/>
      <c r="E2" s="103"/>
      <c r="F2" s="103"/>
      <c r="G2" s="103"/>
      <c r="H2" s="40" t="str">
        <f>IF(OR(C2="Senior Social Workers", C2="Main Grade Social Workers"), LOWER(C2)&amp; " ", "social workers ")</f>
        <v xml:space="preserve">social workers </v>
      </c>
    </row>
    <row r="3" spans="1:21" x14ac:dyDescent="0.25">
      <c r="A3" s="102" t="s">
        <v>81</v>
      </c>
      <c r="B3" s="103"/>
      <c r="C3" s="98" t="s">
        <v>74</v>
      </c>
      <c r="D3" s="103"/>
      <c r="E3" s="103"/>
      <c r="F3" s="103"/>
      <c r="G3" s="103"/>
      <c r="H3" s="40" t="str">
        <f>IF(OR(C3="Full Time", C3="Part Time"), LOWER(C3)&amp; " ", "")</f>
        <v/>
      </c>
    </row>
    <row r="5" spans="1:21" ht="30" customHeight="1" x14ac:dyDescent="0.25">
      <c r="A5" s="106" t="str">
        <f>IF(AND(C1&lt;&gt;"", C2&lt;&gt;"", C3&lt;&gt;""), "Number of "&amp; H3 &amp; H2 &amp; "in " &amp; H1 &amp; " per 100,000 " &amp; I1,"")</f>
        <v>Number of social workers in fieldwork services per 100,000 population</v>
      </c>
      <c r="B5" s="107"/>
      <c r="C5" s="107"/>
      <c r="D5" s="107"/>
      <c r="E5" s="107"/>
      <c r="F5" s="107"/>
      <c r="G5" s="107"/>
      <c r="H5" s="107"/>
      <c r="I5" s="107"/>
      <c r="J5" s="107"/>
      <c r="K5" s="107"/>
      <c r="L5" s="107"/>
      <c r="M5" s="82"/>
      <c r="N5" s="82"/>
    </row>
    <row r="7" spans="1:21" x14ac:dyDescent="0.25">
      <c r="A7" s="100" t="s">
        <v>48</v>
      </c>
      <c r="B7" s="104" t="s">
        <v>57</v>
      </c>
      <c r="C7" s="105"/>
      <c r="D7" s="105"/>
      <c r="E7" s="105"/>
      <c r="F7" s="105"/>
      <c r="G7" s="105"/>
      <c r="H7" s="105"/>
      <c r="I7" s="105"/>
      <c r="J7" s="105"/>
      <c r="K7" s="105"/>
      <c r="L7" s="105"/>
    </row>
    <row r="8" spans="1:21" x14ac:dyDescent="0.25">
      <c r="A8" s="101"/>
      <c r="B8" s="32">
        <v>2008</v>
      </c>
      <c r="C8" s="32">
        <v>2009</v>
      </c>
      <c r="D8" s="32">
        <v>2010</v>
      </c>
      <c r="E8" s="32">
        <v>2011</v>
      </c>
      <c r="F8" s="32">
        <v>2012</v>
      </c>
      <c r="G8" s="32">
        <v>2013</v>
      </c>
      <c r="H8" s="32">
        <v>2014</v>
      </c>
      <c r="I8" s="32">
        <v>2015</v>
      </c>
      <c r="J8" s="32">
        <v>2016</v>
      </c>
      <c r="K8" s="32">
        <v>2017</v>
      </c>
      <c r="L8" s="35" t="s">
        <v>51</v>
      </c>
    </row>
    <row r="9" spans="1:21" x14ac:dyDescent="0.25">
      <c r="A9" s="50" t="s">
        <v>17</v>
      </c>
      <c r="B9" s="59">
        <f>(IF(AND($C$1&lt;&gt;"", $C$2&lt;&gt;"", $C$3&lt;&gt;""),
 IF($C$1="All Fieldwork Services Teams",
  IF($C$2="All Social Workers",
   IF($C$3="Full Time", SUMIFS('SW Data'!$F:$F, 'SW Data'!$A:$A, B$8, 'SW Data'!$B:$B, $A9), IF($C$3="Part Time", SUMIFS('SW Data'!$G:$G, 'SW Data'!$A:$A, B$8, 'SW Data'!$B:$B, $A9),SUMIFS('SW Data'!$J:$J, 'SW Data'!$A:$A, B$8, 'SW Data'!$B:$B, $A9))),
   IF($C$3="Full Time", SUMIFS('SW Data'!$F:$F, 'SW Data'!$A:$A, B$8, 'SW Data'!$B:$B, $A9, 'SW Data'!$D:$D, $C$2), IF($C$3="Part Time", SUMIFS('SW Data'!$G:$G, 'SW Data'!$A:$A, B$8, 'SW Data'!$B:$B, $A9, 'SW Data'!$D:$D, $C$2), SUMIFS('SW Data'!$J:$J, 'SW Data'!$A:$A, B$8, 'SW Data'!$B:$B, $A9, 'SW Data'!$D:$D, $C$2)))),
  IF($C$2="All Social Workers",
   IF($C$3="Full Time", SUMIFS('SW Data'!$F:$F, 'SW Data'!$A:$A, B$8, 'SW Data'!$E:$E, $C$1, 'SW Data'!$B:$B, $A9), IF($C$3="Part Time", SUMIFS('SW Data'!$G:$G, 'SW Data'!$A:$A, B$8, 'SW Data'!$E:$E, $C$1, 'SW Data'!$B:$B, $A9), SUMIFS('SW Data'!$J:$J, 'SW Data'!$A:$A, B$8, 'SW Data'!$E:$E, $C$1, 'SW Data'!$B:$B, $A9))),
   IF($C$3="Full Time", SUMIFS('SW Data'!$F:$F, 'SW Data'!$A:$A, B$8, 'SW Data'!$E:$E, $C$1, 'SW Data'!$B:$B, $A9, 'SW Data'!$D:$D, $C$2), IF($C$3="Part Time", SUMIFS('SW Data'!$G:$G, 'SW Data'!$A:$A, B$8, 'SW Data'!$E:$E, $C$1, 'SW Data'!$B:$B, $A9, 'SW Data'!$D:$D, $C$2), SUMIFS('SW Data'!$J:$J, 'SW Data'!$A:$A, B$8, 'SW Data'!$E:$E, $C$1, 'SW Data'!$B:$B, $A9, 'SW Data'!$D:$D, $C$2))))),
 0)/IF($C$1="Fieldwork Service (Children)", VLOOKUP($A9,'Population MYE'!$A$43:$K$76,MATCH(B$8,'Population MYE'!$A$43:$K$43, FALSE),FALSE), IF(OR($C$1="Fieldwork Service (Adults)",$C$1="Fieldwork Service (Offenders)"),VLOOKUP($A9,'Population MYE'!$A$81:$K$114,MATCH(B$8,'Population MYE'!$A$81:$K$81, FALSE),FALSE),VLOOKUP($A9,'Population MYE'!$A$5:$K$38,MATCH(B$8,'Population MYE'!$A$5:$K$5, FALSE),FALSE))))*100000</f>
        <v>139.70656947948791</v>
      </c>
      <c r="C9" s="59">
        <f>(IF(AND($C$1&lt;&gt;"", $C$2&lt;&gt;"", $C$3&lt;&gt;""),
 IF($C$1="All Fieldwork Services Teams",
  IF($C$2="All Social Workers",
   IF($C$3="Full Time", SUMIFS('SW Data'!$F:$F, 'SW Data'!$A:$A, C$8, 'SW Data'!$B:$B, $A9), IF($C$3="Part Time", SUMIFS('SW Data'!$G:$G, 'SW Data'!$A:$A, C$8, 'SW Data'!$B:$B, $A9),SUMIFS('SW Data'!$J:$J, 'SW Data'!$A:$A, C$8, 'SW Data'!$B:$B, $A9))),
   IF($C$3="Full Time", SUMIFS('SW Data'!$F:$F, 'SW Data'!$A:$A, C$8, 'SW Data'!$B:$B, $A9, 'SW Data'!$D:$D, $C$2), IF($C$3="Part Time", SUMIFS('SW Data'!$G:$G, 'SW Data'!$A:$A, C$8, 'SW Data'!$B:$B, $A9, 'SW Data'!$D:$D, $C$2), SUMIFS('SW Data'!$J:$J, 'SW Data'!$A:$A, C$8, 'SW Data'!$B:$B, $A9, 'SW Data'!$D:$D, $C$2)))),
  IF($C$2="All Social Workers",
   IF($C$3="Full Time", SUMIFS('SW Data'!$F:$F, 'SW Data'!$A:$A, C$8, 'SW Data'!$E:$E, $C$1, 'SW Data'!$B:$B, $A9), IF($C$3="Part Time", SUMIFS('SW Data'!$G:$G, 'SW Data'!$A:$A, C$8, 'SW Data'!$E:$E, $C$1, 'SW Data'!$B:$B, $A9), SUMIFS('SW Data'!$J:$J, 'SW Data'!$A:$A, C$8, 'SW Data'!$E:$E, $C$1, 'SW Data'!$B:$B, $A9))),
   IF($C$3="Full Time", SUMIFS('SW Data'!$F:$F, 'SW Data'!$A:$A, C$8, 'SW Data'!$E:$E, $C$1, 'SW Data'!$B:$B, $A9, 'SW Data'!$D:$D, $C$2), IF($C$3="Part Time", SUMIFS('SW Data'!$G:$G, 'SW Data'!$A:$A, C$8, 'SW Data'!$E:$E, $C$1, 'SW Data'!$B:$B, $A9, 'SW Data'!$D:$D, $C$2), SUMIFS('SW Data'!$J:$J, 'SW Data'!$A:$A, C$8, 'SW Data'!$E:$E, $C$1, 'SW Data'!$B:$B, $A9, 'SW Data'!$D:$D, $C$2))))),
 0)/IF($C$1="Fieldwork Service (Children)", VLOOKUP($A9,'Population MYE'!$A$43:$K$76,MATCH(C$8,'Population MYE'!$A$43:$K$43, FALSE),FALSE), IF(OR($C$1="Fieldwork Service (Adults)",$C$1="Fieldwork Service (Offenders)"),VLOOKUP($A9,'Population MYE'!$A$81:$K$114,MATCH(C$8,'Population MYE'!$A$81:$K$81, FALSE),FALSE),VLOOKUP($A9,'Population MYE'!$A$5:$K$38,MATCH(C$8,'Population MYE'!$A$5:$K$5, FALSE),FALSE))))*100000</f>
        <v>137.31453322274444</v>
      </c>
      <c r="D9" s="59">
        <f>(IF(AND($C$1&lt;&gt;"", $C$2&lt;&gt;"", $C$3&lt;&gt;""),
 IF($C$1="All Fieldwork Services Teams",
  IF($C$2="All Social Workers",
   IF($C$3="Full Time", SUMIFS('SW Data'!$F:$F, 'SW Data'!$A:$A, D$8, 'SW Data'!$B:$B, $A9), IF($C$3="Part Time", SUMIFS('SW Data'!$G:$G, 'SW Data'!$A:$A, D$8, 'SW Data'!$B:$B, $A9),SUMIFS('SW Data'!$J:$J, 'SW Data'!$A:$A, D$8, 'SW Data'!$B:$B, $A9))),
   IF($C$3="Full Time", SUMIFS('SW Data'!$F:$F, 'SW Data'!$A:$A, D$8, 'SW Data'!$B:$B, $A9, 'SW Data'!$D:$D, $C$2), IF($C$3="Part Time", SUMIFS('SW Data'!$G:$G, 'SW Data'!$A:$A, D$8, 'SW Data'!$B:$B, $A9, 'SW Data'!$D:$D, $C$2), SUMIFS('SW Data'!$J:$J, 'SW Data'!$A:$A, D$8, 'SW Data'!$B:$B, $A9, 'SW Data'!$D:$D, $C$2)))),
  IF($C$2="All Social Workers",
   IF($C$3="Full Time", SUMIFS('SW Data'!$F:$F, 'SW Data'!$A:$A, D$8, 'SW Data'!$E:$E, $C$1, 'SW Data'!$B:$B, $A9), IF($C$3="Part Time", SUMIFS('SW Data'!$G:$G, 'SW Data'!$A:$A, D$8, 'SW Data'!$E:$E, $C$1, 'SW Data'!$B:$B, $A9), SUMIFS('SW Data'!$J:$J, 'SW Data'!$A:$A, D$8, 'SW Data'!$E:$E, $C$1, 'SW Data'!$B:$B, $A9))),
   IF($C$3="Full Time", SUMIFS('SW Data'!$F:$F, 'SW Data'!$A:$A, D$8, 'SW Data'!$E:$E, $C$1, 'SW Data'!$B:$B, $A9, 'SW Data'!$D:$D, $C$2), IF($C$3="Part Time", SUMIFS('SW Data'!$G:$G, 'SW Data'!$A:$A, D$8, 'SW Data'!$E:$E, $C$1, 'SW Data'!$B:$B, $A9, 'SW Data'!$D:$D, $C$2), SUMIFS('SW Data'!$J:$J, 'SW Data'!$A:$A, D$8, 'SW Data'!$E:$E, $C$1, 'SW Data'!$B:$B, $A9, 'SW Data'!$D:$D, $C$2))))),
 0)/IF($C$1="Fieldwork Service (Children)", VLOOKUP($A9,'Population MYE'!$A$43:$K$76,MATCH(D$8,'Population MYE'!$A$43:$K$43, FALSE),FALSE), IF(OR($C$1="Fieldwork Service (Adults)",$C$1="Fieldwork Service (Offenders)"),VLOOKUP($A9,'Population MYE'!$A$81:$K$114,MATCH(D$8,'Population MYE'!$A$81:$K$81, FALSE),FALSE),VLOOKUP($A9,'Population MYE'!$A$5:$K$38,MATCH(D$8,'Population MYE'!$A$5:$K$5, FALSE),FALSE))))*100000</f>
        <v>121.9678696582169</v>
      </c>
      <c r="E9" s="59">
        <f>(IF(AND($C$1&lt;&gt;"", $C$2&lt;&gt;"", $C$3&lt;&gt;""),
 IF($C$1="All Fieldwork Services Teams",
  IF($C$2="All Social Workers",
   IF($C$3="Full Time", SUMIFS('SW Data'!$F:$F, 'SW Data'!$A:$A, E$8, 'SW Data'!$B:$B, $A9), IF($C$3="Part Time", SUMIFS('SW Data'!$G:$G, 'SW Data'!$A:$A, E$8, 'SW Data'!$B:$B, $A9),SUMIFS('SW Data'!$J:$J, 'SW Data'!$A:$A, E$8, 'SW Data'!$B:$B, $A9))),
   IF($C$3="Full Time", SUMIFS('SW Data'!$F:$F, 'SW Data'!$A:$A, E$8, 'SW Data'!$B:$B, $A9, 'SW Data'!$D:$D, $C$2), IF($C$3="Part Time", SUMIFS('SW Data'!$G:$G, 'SW Data'!$A:$A, E$8, 'SW Data'!$B:$B, $A9, 'SW Data'!$D:$D, $C$2), SUMIFS('SW Data'!$J:$J, 'SW Data'!$A:$A, E$8, 'SW Data'!$B:$B, $A9, 'SW Data'!$D:$D, $C$2)))),
  IF($C$2="All Social Workers",
   IF($C$3="Full Time", SUMIFS('SW Data'!$F:$F, 'SW Data'!$A:$A, E$8, 'SW Data'!$E:$E, $C$1, 'SW Data'!$B:$B, $A9), IF($C$3="Part Time", SUMIFS('SW Data'!$G:$G, 'SW Data'!$A:$A, E$8, 'SW Data'!$E:$E, $C$1, 'SW Data'!$B:$B, $A9), SUMIFS('SW Data'!$J:$J, 'SW Data'!$A:$A, E$8, 'SW Data'!$E:$E, $C$1, 'SW Data'!$B:$B, $A9))),
   IF($C$3="Full Time", SUMIFS('SW Data'!$F:$F, 'SW Data'!$A:$A, E$8, 'SW Data'!$E:$E, $C$1, 'SW Data'!$B:$B, $A9, 'SW Data'!$D:$D, $C$2), IF($C$3="Part Time", SUMIFS('SW Data'!$G:$G, 'SW Data'!$A:$A, E$8, 'SW Data'!$E:$E, $C$1, 'SW Data'!$B:$B, $A9, 'SW Data'!$D:$D, $C$2), SUMIFS('SW Data'!$J:$J, 'SW Data'!$A:$A, E$8, 'SW Data'!$E:$E, $C$1, 'SW Data'!$B:$B, $A9, 'SW Data'!$D:$D, $C$2))))),
 0)/IF($C$1="Fieldwork Service (Children)", VLOOKUP($A9,'Population MYE'!$A$43:$K$76,MATCH(E$8,'Population MYE'!$A$43:$K$43, FALSE),FALSE), IF(OR($C$1="Fieldwork Service (Adults)",$C$1="Fieldwork Service (Offenders)"),VLOOKUP($A9,'Population MYE'!$A$81:$K$114,MATCH(E$8,'Population MYE'!$A$81:$K$81, FALSE),FALSE),VLOOKUP($A9,'Population MYE'!$A$5:$K$38,MATCH(E$8,'Population MYE'!$A$5:$K$5, FALSE),FALSE))))*100000</f>
        <v>124.5167670592466</v>
      </c>
      <c r="F9" s="59">
        <f>(IF(AND($C$1&lt;&gt;"", $C$2&lt;&gt;"", $C$3&lt;&gt;""),
 IF($C$1="All Fieldwork Services Teams",
  IF($C$2="All Social Workers",
   IF($C$3="Full Time", SUMIFS('SW Data'!$F:$F, 'SW Data'!$A:$A, F$8, 'SW Data'!$B:$B, $A9), IF($C$3="Part Time", SUMIFS('SW Data'!$G:$G, 'SW Data'!$A:$A, F$8, 'SW Data'!$B:$B, $A9),SUMIFS('SW Data'!$J:$J, 'SW Data'!$A:$A, F$8, 'SW Data'!$B:$B, $A9))),
   IF($C$3="Full Time", SUMIFS('SW Data'!$F:$F, 'SW Data'!$A:$A, F$8, 'SW Data'!$B:$B, $A9, 'SW Data'!$D:$D, $C$2), IF($C$3="Part Time", SUMIFS('SW Data'!$G:$G, 'SW Data'!$A:$A, F$8, 'SW Data'!$B:$B, $A9, 'SW Data'!$D:$D, $C$2), SUMIFS('SW Data'!$J:$J, 'SW Data'!$A:$A, F$8, 'SW Data'!$B:$B, $A9, 'SW Data'!$D:$D, $C$2)))),
  IF($C$2="All Social Workers",
   IF($C$3="Full Time", SUMIFS('SW Data'!$F:$F, 'SW Data'!$A:$A, F$8, 'SW Data'!$E:$E, $C$1, 'SW Data'!$B:$B, $A9), IF($C$3="Part Time", SUMIFS('SW Data'!$G:$G, 'SW Data'!$A:$A, F$8, 'SW Data'!$E:$E, $C$1, 'SW Data'!$B:$B, $A9), SUMIFS('SW Data'!$J:$J, 'SW Data'!$A:$A, F$8, 'SW Data'!$E:$E, $C$1, 'SW Data'!$B:$B, $A9))),
   IF($C$3="Full Time", SUMIFS('SW Data'!$F:$F, 'SW Data'!$A:$A, F$8, 'SW Data'!$E:$E, $C$1, 'SW Data'!$B:$B, $A9, 'SW Data'!$D:$D, $C$2), IF($C$3="Part Time", SUMIFS('SW Data'!$G:$G, 'SW Data'!$A:$A, F$8, 'SW Data'!$E:$E, $C$1, 'SW Data'!$B:$B, $A9, 'SW Data'!$D:$D, $C$2), SUMIFS('SW Data'!$J:$J, 'SW Data'!$A:$A, F$8, 'SW Data'!$E:$E, $C$1, 'SW Data'!$B:$B, $A9, 'SW Data'!$D:$D, $C$2))))),
 0)/IF($C$1="Fieldwork Service (Children)", VLOOKUP($A9,'Population MYE'!$A$43:$K$76,MATCH(F$8,'Population MYE'!$A$43:$K$43, FALSE),FALSE), IF(OR($C$1="Fieldwork Service (Adults)",$C$1="Fieldwork Service (Offenders)"),VLOOKUP($A9,'Population MYE'!$A$81:$K$114,MATCH(F$8,'Population MYE'!$A$81:$K$81, FALSE),FALSE),VLOOKUP($A9,'Population MYE'!$A$5:$K$38,MATCH(F$8,'Population MYE'!$A$5:$K$5, FALSE),FALSE))))*100000</f>
        <v>131.16357654172779</v>
      </c>
      <c r="G9" s="59">
        <f>(IF(AND($C$1&lt;&gt;"", $C$2&lt;&gt;"", $C$3&lt;&gt;""),
 IF($C$1="All Fieldwork Services Teams",
  IF($C$2="All Social Workers",
   IF($C$3="Full Time", SUMIFS('SW Data'!$F:$F, 'SW Data'!$A:$A, G$8, 'SW Data'!$B:$B, $A9), IF($C$3="Part Time", SUMIFS('SW Data'!$G:$G, 'SW Data'!$A:$A, G$8, 'SW Data'!$B:$B, $A9),SUMIFS('SW Data'!$J:$J, 'SW Data'!$A:$A, G$8, 'SW Data'!$B:$B, $A9))),
   IF($C$3="Full Time", SUMIFS('SW Data'!$F:$F, 'SW Data'!$A:$A, G$8, 'SW Data'!$B:$B, $A9, 'SW Data'!$D:$D, $C$2), IF($C$3="Part Time", SUMIFS('SW Data'!$G:$G, 'SW Data'!$A:$A, G$8, 'SW Data'!$B:$B, $A9, 'SW Data'!$D:$D, $C$2), SUMIFS('SW Data'!$J:$J, 'SW Data'!$A:$A, G$8, 'SW Data'!$B:$B, $A9, 'SW Data'!$D:$D, $C$2)))),
  IF($C$2="All Social Workers",
   IF($C$3="Full Time", SUMIFS('SW Data'!$F:$F, 'SW Data'!$A:$A, G$8, 'SW Data'!$E:$E, $C$1, 'SW Data'!$B:$B, $A9), IF($C$3="Part Time", SUMIFS('SW Data'!$G:$G, 'SW Data'!$A:$A, G$8, 'SW Data'!$E:$E, $C$1, 'SW Data'!$B:$B, $A9), SUMIFS('SW Data'!$J:$J, 'SW Data'!$A:$A, G$8, 'SW Data'!$E:$E, $C$1, 'SW Data'!$B:$B, $A9))),
   IF($C$3="Full Time", SUMIFS('SW Data'!$F:$F, 'SW Data'!$A:$A, G$8, 'SW Data'!$E:$E, $C$1, 'SW Data'!$B:$B, $A9, 'SW Data'!$D:$D, $C$2), IF($C$3="Part Time", SUMIFS('SW Data'!$G:$G, 'SW Data'!$A:$A, G$8, 'SW Data'!$E:$E, $C$1, 'SW Data'!$B:$B, $A9, 'SW Data'!$D:$D, $C$2), SUMIFS('SW Data'!$J:$J, 'SW Data'!$A:$A, G$8, 'SW Data'!$E:$E, $C$1, 'SW Data'!$B:$B, $A9, 'SW Data'!$D:$D, $C$2))))),
 0)/IF($C$1="Fieldwork Service (Children)", VLOOKUP($A9,'Population MYE'!$A$43:$K$76,MATCH(G$8,'Population MYE'!$A$43:$K$43, FALSE),FALSE), IF(OR($C$1="Fieldwork Service (Adults)",$C$1="Fieldwork Service (Offenders)"),VLOOKUP($A9,'Population MYE'!$A$81:$K$114,MATCH(G$8,'Population MYE'!$A$81:$K$81, FALSE),FALSE),VLOOKUP($A9,'Population MYE'!$A$5:$K$38,MATCH(G$8,'Population MYE'!$A$5:$K$5, FALSE),FALSE))))*100000</f>
        <v>114.50213590522746</v>
      </c>
      <c r="H9" s="59">
        <f>(IF(AND($C$1&lt;&gt;"", $C$2&lt;&gt;"", $C$3&lt;&gt;""),
 IF($C$1="All Fieldwork Services Teams",
  IF($C$2="All Social Workers",
   IF($C$3="Full Time", SUMIFS('SW Data'!$F:$F, 'SW Data'!$A:$A, H$8, 'SW Data'!$B:$B, $A9), IF($C$3="Part Time", SUMIFS('SW Data'!$G:$G, 'SW Data'!$A:$A, H$8, 'SW Data'!$B:$B, $A9),SUMIFS('SW Data'!$J:$J, 'SW Data'!$A:$A, H$8, 'SW Data'!$B:$B, $A9))),
   IF($C$3="Full Time", SUMIFS('SW Data'!$F:$F, 'SW Data'!$A:$A, H$8, 'SW Data'!$B:$B, $A9, 'SW Data'!$D:$D, $C$2), IF($C$3="Part Time", SUMIFS('SW Data'!$G:$G, 'SW Data'!$A:$A, H$8, 'SW Data'!$B:$B, $A9, 'SW Data'!$D:$D, $C$2), SUMIFS('SW Data'!$J:$J, 'SW Data'!$A:$A, H$8, 'SW Data'!$B:$B, $A9, 'SW Data'!$D:$D, $C$2)))),
  IF($C$2="All Social Workers",
   IF($C$3="Full Time", SUMIFS('SW Data'!$F:$F, 'SW Data'!$A:$A, H$8, 'SW Data'!$E:$E, $C$1, 'SW Data'!$B:$B, $A9), IF($C$3="Part Time", SUMIFS('SW Data'!$G:$G, 'SW Data'!$A:$A, H$8, 'SW Data'!$E:$E, $C$1, 'SW Data'!$B:$B, $A9), SUMIFS('SW Data'!$J:$J, 'SW Data'!$A:$A, H$8, 'SW Data'!$E:$E, $C$1, 'SW Data'!$B:$B, $A9))),
   IF($C$3="Full Time", SUMIFS('SW Data'!$F:$F, 'SW Data'!$A:$A, H$8, 'SW Data'!$E:$E, $C$1, 'SW Data'!$B:$B, $A9, 'SW Data'!$D:$D, $C$2), IF($C$3="Part Time", SUMIFS('SW Data'!$G:$G, 'SW Data'!$A:$A, H$8, 'SW Data'!$E:$E, $C$1, 'SW Data'!$B:$B, $A9, 'SW Data'!$D:$D, $C$2), SUMIFS('SW Data'!$J:$J, 'SW Data'!$A:$A, H$8, 'SW Data'!$E:$E, $C$1, 'SW Data'!$B:$B, $A9, 'SW Data'!$D:$D, $C$2))))),
 0)/IF($C$1="Fieldwork Service (Children)", VLOOKUP($A9,'Population MYE'!$A$43:$K$76,MATCH(H$8,'Population MYE'!$A$43:$K$43, FALSE),FALSE), IF(OR($C$1="Fieldwork Service (Adults)",$C$1="Fieldwork Service (Offenders)"),VLOOKUP($A9,'Population MYE'!$A$81:$K$114,MATCH(H$8,'Population MYE'!$A$81:$K$81, FALSE),FALSE),VLOOKUP($A9,'Population MYE'!$A$5:$K$38,MATCH(H$8,'Population MYE'!$A$5:$K$5, FALSE),FALSE))))*100000</f>
        <v>120.56613664162153</v>
      </c>
      <c r="I9" s="59">
        <f>(IF(AND($C$1&lt;&gt;"", $C$2&lt;&gt;"", $C$3&lt;&gt;""),
 IF($C$1="All Fieldwork Services Teams",
  IF($C$2="All Social Workers",
   IF($C$3="Full Time", SUMIFS('SW Data'!$F:$F, 'SW Data'!$A:$A, I$8, 'SW Data'!$B:$B, $A9), IF($C$3="Part Time", SUMIFS('SW Data'!$G:$G, 'SW Data'!$A:$A, I$8, 'SW Data'!$B:$B, $A9),SUMIFS('SW Data'!$J:$J, 'SW Data'!$A:$A, I$8, 'SW Data'!$B:$B, $A9))),
   IF($C$3="Full Time", SUMIFS('SW Data'!$F:$F, 'SW Data'!$A:$A, I$8, 'SW Data'!$B:$B, $A9, 'SW Data'!$D:$D, $C$2), IF($C$3="Part Time", SUMIFS('SW Data'!$G:$G, 'SW Data'!$A:$A, I$8, 'SW Data'!$B:$B, $A9, 'SW Data'!$D:$D, $C$2), SUMIFS('SW Data'!$J:$J, 'SW Data'!$A:$A, I$8, 'SW Data'!$B:$B, $A9, 'SW Data'!$D:$D, $C$2)))),
  IF($C$2="All Social Workers",
   IF($C$3="Full Time", SUMIFS('SW Data'!$F:$F, 'SW Data'!$A:$A, I$8, 'SW Data'!$E:$E, $C$1, 'SW Data'!$B:$B, $A9), IF($C$3="Part Time", SUMIFS('SW Data'!$G:$G, 'SW Data'!$A:$A, I$8, 'SW Data'!$E:$E, $C$1, 'SW Data'!$B:$B, $A9), SUMIFS('SW Data'!$J:$J, 'SW Data'!$A:$A, I$8, 'SW Data'!$E:$E, $C$1, 'SW Data'!$B:$B, $A9))),
   IF($C$3="Full Time", SUMIFS('SW Data'!$F:$F, 'SW Data'!$A:$A, I$8, 'SW Data'!$E:$E, $C$1, 'SW Data'!$B:$B, $A9, 'SW Data'!$D:$D, $C$2), IF($C$3="Part Time", SUMIFS('SW Data'!$G:$G, 'SW Data'!$A:$A, I$8, 'SW Data'!$E:$E, $C$1, 'SW Data'!$B:$B, $A9, 'SW Data'!$D:$D, $C$2), SUMIFS('SW Data'!$J:$J, 'SW Data'!$A:$A, I$8, 'SW Data'!$E:$E, $C$1, 'SW Data'!$B:$B, $A9, 'SW Data'!$D:$D, $C$2))))),
 0)/IF($C$1="Fieldwork Service (Children)", VLOOKUP($A9,'Population MYE'!$A$43:$K$76,MATCH(I$8,'Population MYE'!$A$43:$K$43, FALSE),FALSE), IF(OR($C$1="Fieldwork Service (Adults)",$C$1="Fieldwork Service (Offenders)"),VLOOKUP($A9,'Population MYE'!$A$81:$K$114,MATCH(I$8,'Population MYE'!$A$81:$K$81, FALSE),FALSE),VLOOKUP($A9,'Population MYE'!$A$5:$K$38,MATCH(I$8,'Population MYE'!$A$5:$K$5, FALSE),FALSE))))*100000</f>
        <v>115.47644888213588</v>
      </c>
      <c r="J9" s="59">
        <f>(IF(AND($C$1&lt;&gt;"", $C$2&lt;&gt;"", $C$3&lt;&gt;""),
 IF($C$1="All Fieldwork Services Teams",
  IF($C$2="All Social Workers",
   IF($C$3="Full Time", SUMIFS('SW Data'!$F:$F, 'SW Data'!$A:$A, J$8, 'SW Data'!$B:$B, $A9), IF($C$3="Part Time", SUMIFS('SW Data'!$G:$G, 'SW Data'!$A:$A, J$8, 'SW Data'!$B:$B, $A9),SUMIFS('SW Data'!$J:$J, 'SW Data'!$A:$A, J$8, 'SW Data'!$B:$B, $A9))),
   IF($C$3="Full Time", SUMIFS('SW Data'!$F:$F, 'SW Data'!$A:$A, J$8, 'SW Data'!$B:$B, $A9, 'SW Data'!$D:$D, $C$2), IF($C$3="Part Time", SUMIFS('SW Data'!$G:$G, 'SW Data'!$A:$A, J$8, 'SW Data'!$B:$B, $A9, 'SW Data'!$D:$D, $C$2), SUMIFS('SW Data'!$J:$J, 'SW Data'!$A:$A, J$8, 'SW Data'!$B:$B, $A9, 'SW Data'!$D:$D, $C$2)))),
  IF($C$2="All Social Workers",
   IF($C$3="Full Time", SUMIFS('SW Data'!$F:$F, 'SW Data'!$A:$A, J$8, 'SW Data'!$E:$E, $C$1, 'SW Data'!$B:$B, $A9), IF($C$3="Part Time", SUMIFS('SW Data'!$G:$G, 'SW Data'!$A:$A, J$8, 'SW Data'!$E:$E, $C$1, 'SW Data'!$B:$B, $A9), SUMIFS('SW Data'!$J:$J, 'SW Data'!$A:$A, J$8, 'SW Data'!$E:$E, $C$1, 'SW Data'!$B:$B, $A9))),
   IF($C$3="Full Time", SUMIFS('SW Data'!$F:$F, 'SW Data'!$A:$A, J$8, 'SW Data'!$E:$E, $C$1, 'SW Data'!$B:$B, $A9, 'SW Data'!$D:$D, $C$2), IF($C$3="Part Time", SUMIFS('SW Data'!$G:$G, 'SW Data'!$A:$A, J$8, 'SW Data'!$E:$E, $C$1, 'SW Data'!$B:$B, $A9, 'SW Data'!$D:$D, $C$2), SUMIFS('SW Data'!$J:$J, 'SW Data'!$A:$A, J$8, 'SW Data'!$E:$E, $C$1, 'SW Data'!$B:$B, $A9, 'SW Data'!$D:$D, $C$2))))),
 0)/IF($C$1="Fieldwork Service (Children)", VLOOKUP($A9,'Population MYE'!$A$43:$K$76,MATCH(J$8,'Population MYE'!$A$43:$K$43, FALSE),FALSE), IF(OR($C$1="Fieldwork Service (Adults)",$C$1="Fieldwork Service (Offenders)"),VLOOKUP($A9,'Population MYE'!$A$81:$K$114,MATCH(J$8,'Population MYE'!$A$81:$K$81, FALSE),FALSE),VLOOKUP($A9,'Population MYE'!$A$5:$K$38,MATCH(J$8,'Population MYE'!$A$5:$K$5, FALSE),FALSE))))*100000</f>
        <v>121.82387747998607</v>
      </c>
      <c r="K9" s="59">
        <f>(IF(AND($C$1&lt;&gt;"", $C$2&lt;&gt;"", $C$3&lt;&gt;""),
 IF($C$1="All Fieldwork Services Teams",
  IF($C$2="All Social Workers",
   IF($C$3="Full Time", SUMIFS('SW Data'!$F:$F, 'SW Data'!$A:$A, K$8, 'SW Data'!$B:$B, $A9), IF($C$3="Part Time", SUMIFS('SW Data'!$G:$G, 'SW Data'!$A:$A, K$8, 'SW Data'!$B:$B, $A9),SUMIFS('SW Data'!$J:$J, 'SW Data'!$A:$A, K$8, 'SW Data'!$B:$B, $A9))),
   IF($C$3="Full Time", SUMIFS('SW Data'!$F:$F, 'SW Data'!$A:$A, K$8, 'SW Data'!$B:$B, $A9, 'SW Data'!$D:$D, $C$2), IF($C$3="Part Time", SUMIFS('SW Data'!$G:$G, 'SW Data'!$A:$A, K$8, 'SW Data'!$B:$B, $A9, 'SW Data'!$D:$D, $C$2), SUMIFS('SW Data'!$J:$J, 'SW Data'!$A:$A, K$8, 'SW Data'!$B:$B, $A9, 'SW Data'!$D:$D, $C$2)))),
  IF($C$2="All Social Workers",
   IF($C$3="Full Time", SUMIFS('SW Data'!$F:$F, 'SW Data'!$A:$A, K$8, 'SW Data'!$E:$E, $C$1, 'SW Data'!$B:$B, $A9), IF($C$3="Part Time", SUMIFS('SW Data'!$G:$G, 'SW Data'!$A:$A, K$8, 'SW Data'!$E:$E, $C$1, 'SW Data'!$B:$B, $A9), SUMIFS('SW Data'!$J:$J, 'SW Data'!$A:$A, K$8, 'SW Data'!$E:$E, $C$1, 'SW Data'!$B:$B, $A9))),
   IF($C$3="Full Time", SUMIFS('SW Data'!$F:$F, 'SW Data'!$A:$A, K$8, 'SW Data'!$E:$E, $C$1, 'SW Data'!$B:$B, $A9, 'SW Data'!$D:$D, $C$2), IF($C$3="Part Time", SUMIFS('SW Data'!$G:$G, 'SW Data'!$A:$A, K$8, 'SW Data'!$E:$E, $C$1, 'SW Data'!$B:$B, $A9, 'SW Data'!$D:$D, $C$2), SUMIFS('SW Data'!$J:$J, 'SW Data'!$A:$A, K$8, 'SW Data'!$E:$E, $C$1, 'SW Data'!$B:$B, $A9, 'SW Data'!$D:$D, $C$2))))),
 0)/IF($C$1="Fieldwork Service (Children)", VLOOKUP($A9,'Population MYE'!$A$43:$K$76,MATCH(K$8,'Population MYE'!$A$43:$K$43, FALSE),FALSE), IF(OR($C$1="Fieldwork Service (Adults)",$C$1="Fieldwork Service (Offenders)"),VLOOKUP($A9,'Population MYE'!$A$81:$K$114,MATCH(K$8,'Population MYE'!$A$81:$K$81, FALSE),FALSE),VLOOKUP($A9,'Population MYE'!$A$5:$K$38,MATCH(K$8,'Population MYE'!$A$5:$K$5, FALSE),FALSE))))*100000</f>
        <v>114.94755244755245</v>
      </c>
      <c r="L9" s="52"/>
      <c r="U9" s="74"/>
    </row>
    <row r="10" spans="1:21" x14ac:dyDescent="0.25">
      <c r="A10" s="53" t="s">
        <v>18</v>
      </c>
      <c r="B10" s="83">
        <f>(IF(AND($C$1&lt;&gt;"", $C$2&lt;&gt;"", $C$3&lt;&gt;""),
 IF($C$1="All Fieldwork Services Teams",
  IF($C$2="All Social Workers",
   IF($C$3="Full Time", SUMIFS('SW Data'!$F:$F, 'SW Data'!$A:$A, B$8, 'SW Data'!$B:$B, $A10), IF($C$3="Part Time", SUMIFS('SW Data'!$G:$G, 'SW Data'!$A:$A, B$8, 'SW Data'!$B:$B, $A10),SUMIFS('SW Data'!$J:$J, 'SW Data'!$A:$A, B$8, 'SW Data'!$B:$B, $A10))),
   IF($C$3="Full Time", SUMIFS('SW Data'!$F:$F, 'SW Data'!$A:$A, B$8, 'SW Data'!$B:$B, $A10, 'SW Data'!$D:$D, $C$2), IF($C$3="Part Time", SUMIFS('SW Data'!$G:$G, 'SW Data'!$A:$A, B$8, 'SW Data'!$B:$B, $A10, 'SW Data'!$D:$D, $C$2), SUMIFS('SW Data'!$J:$J, 'SW Data'!$A:$A, B$8, 'SW Data'!$B:$B, $A10, 'SW Data'!$D:$D, $C$2)))),
  IF($C$2="All Social Workers",
   IF($C$3="Full Time", SUMIFS('SW Data'!$F:$F, 'SW Data'!$A:$A, B$8, 'SW Data'!$E:$E, $C$1, 'SW Data'!$B:$B, $A10), IF($C$3="Part Time", SUMIFS('SW Data'!$G:$G, 'SW Data'!$A:$A, B$8, 'SW Data'!$E:$E, $C$1, 'SW Data'!$B:$B, $A10), SUMIFS('SW Data'!$J:$J, 'SW Data'!$A:$A, B$8, 'SW Data'!$E:$E, $C$1, 'SW Data'!$B:$B, $A10))),
   IF($C$3="Full Time", SUMIFS('SW Data'!$F:$F, 'SW Data'!$A:$A, B$8, 'SW Data'!$E:$E, $C$1, 'SW Data'!$B:$B, $A10, 'SW Data'!$D:$D, $C$2), IF($C$3="Part Time", SUMIFS('SW Data'!$G:$G, 'SW Data'!$A:$A, B$8, 'SW Data'!$E:$E, $C$1, 'SW Data'!$B:$B, $A10, 'SW Data'!$D:$D, $C$2), SUMIFS('SW Data'!$J:$J, 'SW Data'!$A:$A, B$8, 'SW Data'!$E:$E, $C$1, 'SW Data'!$B:$B, $A10, 'SW Data'!$D:$D, $C$2))))),
 0)/IF($C$1="Fieldwork Service (Children)", VLOOKUP($A10,'Population MYE'!$A$43:$K$76,MATCH(B$8,'Population MYE'!$A$43:$K$43, FALSE),FALSE), IF(OR($C$1="Fieldwork Service (Adults)",$C$1="Fieldwork Service (Offenders)"),VLOOKUP($A10,'Population MYE'!$A$81:$K$114,MATCH(B$8,'Population MYE'!$A$81:$K$81, FALSE),FALSE),VLOOKUP($A10,'Population MYE'!$A$5:$K$38,MATCH(B$8,'Population MYE'!$A$5:$K$5, FALSE),FALSE))))*100000</f>
        <v>98.444336412250863</v>
      </c>
      <c r="C10" s="83">
        <f>(IF(AND($C$1&lt;&gt;"", $C$2&lt;&gt;"", $C$3&lt;&gt;""),
 IF($C$1="All Fieldwork Services Teams",
  IF($C$2="All Social Workers",
   IF($C$3="Full Time", SUMIFS('SW Data'!$F:$F, 'SW Data'!$A:$A, C$8, 'SW Data'!$B:$B, $A10), IF($C$3="Part Time", SUMIFS('SW Data'!$G:$G, 'SW Data'!$A:$A, C$8, 'SW Data'!$B:$B, $A10),SUMIFS('SW Data'!$J:$J, 'SW Data'!$A:$A, C$8, 'SW Data'!$B:$B, $A10))),
   IF($C$3="Full Time", SUMIFS('SW Data'!$F:$F, 'SW Data'!$A:$A, C$8, 'SW Data'!$B:$B, $A10, 'SW Data'!$D:$D, $C$2), IF($C$3="Part Time", SUMIFS('SW Data'!$G:$G, 'SW Data'!$A:$A, C$8, 'SW Data'!$B:$B, $A10, 'SW Data'!$D:$D, $C$2), SUMIFS('SW Data'!$J:$J, 'SW Data'!$A:$A, C$8, 'SW Data'!$B:$B, $A10, 'SW Data'!$D:$D, $C$2)))),
  IF($C$2="All Social Workers",
   IF($C$3="Full Time", SUMIFS('SW Data'!$F:$F, 'SW Data'!$A:$A, C$8, 'SW Data'!$E:$E, $C$1, 'SW Data'!$B:$B, $A10), IF($C$3="Part Time", SUMIFS('SW Data'!$G:$G, 'SW Data'!$A:$A, C$8, 'SW Data'!$E:$E, $C$1, 'SW Data'!$B:$B, $A10), SUMIFS('SW Data'!$J:$J, 'SW Data'!$A:$A, C$8, 'SW Data'!$E:$E, $C$1, 'SW Data'!$B:$B, $A10))),
   IF($C$3="Full Time", SUMIFS('SW Data'!$F:$F, 'SW Data'!$A:$A, C$8, 'SW Data'!$E:$E, $C$1, 'SW Data'!$B:$B, $A10, 'SW Data'!$D:$D, $C$2), IF($C$3="Part Time", SUMIFS('SW Data'!$G:$G, 'SW Data'!$A:$A, C$8, 'SW Data'!$E:$E, $C$1, 'SW Data'!$B:$B, $A10, 'SW Data'!$D:$D, $C$2), SUMIFS('SW Data'!$J:$J, 'SW Data'!$A:$A, C$8, 'SW Data'!$E:$E, $C$1, 'SW Data'!$B:$B, $A10, 'SW Data'!$D:$D, $C$2))))),
 0)/IF($C$1="Fieldwork Service (Children)", VLOOKUP($A10,'Population MYE'!$A$43:$K$76,MATCH(C$8,'Population MYE'!$A$43:$K$43, FALSE),FALSE), IF(OR($C$1="Fieldwork Service (Adults)",$C$1="Fieldwork Service (Offenders)"),VLOOKUP($A10,'Population MYE'!$A$81:$K$114,MATCH(C$8,'Population MYE'!$A$81:$K$81, FALSE),FALSE),VLOOKUP($A10,'Population MYE'!$A$5:$K$38,MATCH(C$8,'Population MYE'!$A$5:$K$5, FALSE),FALSE))))*100000</f>
        <v>102.40141354108104</v>
      </c>
      <c r="D10" s="83">
        <f>(IF(AND($C$1&lt;&gt;"", $C$2&lt;&gt;"", $C$3&lt;&gt;""),
 IF($C$1="All Fieldwork Services Teams",
  IF($C$2="All Social Workers",
   IF($C$3="Full Time", SUMIFS('SW Data'!$F:$F, 'SW Data'!$A:$A, D$8, 'SW Data'!$B:$B, $A10), IF($C$3="Part Time", SUMIFS('SW Data'!$G:$G, 'SW Data'!$A:$A, D$8, 'SW Data'!$B:$B, $A10),SUMIFS('SW Data'!$J:$J, 'SW Data'!$A:$A, D$8, 'SW Data'!$B:$B, $A10))),
   IF($C$3="Full Time", SUMIFS('SW Data'!$F:$F, 'SW Data'!$A:$A, D$8, 'SW Data'!$B:$B, $A10, 'SW Data'!$D:$D, $C$2), IF($C$3="Part Time", SUMIFS('SW Data'!$G:$G, 'SW Data'!$A:$A, D$8, 'SW Data'!$B:$B, $A10, 'SW Data'!$D:$D, $C$2), SUMIFS('SW Data'!$J:$J, 'SW Data'!$A:$A, D$8, 'SW Data'!$B:$B, $A10, 'SW Data'!$D:$D, $C$2)))),
  IF($C$2="All Social Workers",
   IF($C$3="Full Time", SUMIFS('SW Data'!$F:$F, 'SW Data'!$A:$A, D$8, 'SW Data'!$E:$E, $C$1, 'SW Data'!$B:$B, $A10), IF($C$3="Part Time", SUMIFS('SW Data'!$G:$G, 'SW Data'!$A:$A, D$8, 'SW Data'!$E:$E, $C$1, 'SW Data'!$B:$B, $A10), SUMIFS('SW Data'!$J:$J, 'SW Data'!$A:$A, D$8, 'SW Data'!$E:$E, $C$1, 'SW Data'!$B:$B, $A10))),
   IF($C$3="Full Time", SUMIFS('SW Data'!$F:$F, 'SW Data'!$A:$A, D$8, 'SW Data'!$E:$E, $C$1, 'SW Data'!$B:$B, $A10, 'SW Data'!$D:$D, $C$2), IF($C$3="Part Time", SUMIFS('SW Data'!$G:$G, 'SW Data'!$A:$A, D$8, 'SW Data'!$E:$E, $C$1, 'SW Data'!$B:$B, $A10, 'SW Data'!$D:$D, $C$2), SUMIFS('SW Data'!$J:$J, 'SW Data'!$A:$A, D$8, 'SW Data'!$E:$E, $C$1, 'SW Data'!$B:$B, $A10, 'SW Data'!$D:$D, $C$2))))),
 0)/IF($C$1="Fieldwork Service (Children)", VLOOKUP($A10,'Population MYE'!$A$43:$K$76,MATCH(D$8,'Population MYE'!$A$43:$K$43, FALSE),FALSE), IF(OR($C$1="Fieldwork Service (Adults)",$C$1="Fieldwork Service (Offenders)"),VLOOKUP($A10,'Population MYE'!$A$81:$K$114,MATCH(D$8,'Population MYE'!$A$81:$K$81, FALSE),FALSE),VLOOKUP($A10,'Population MYE'!$A$5:$K$38,MATCH(D$8,'Population MYE'!$A$5:$K$5, FALSE),FALSE))))*100000</f>
        <v>101.81760330907211</v>
      </c>
      <c r="E10" s="83">
        <f>(IF(AND($C$1&lt;&gt;"", $C$2&lt;&gt;"", $C$3&lt;&gt;""),
 IF($C$1="All Fieldwork Services Teams",
  IF($C$2="All Social Workers",
   IF($C$3="Full Time", SUMIFS('SW Data'!$F:$F, 'SW Data'!$A:$A, E$8, 'SW Data'!$B:$B, $A10), IF($C$3="Part Time", SUMIFS('SW Data'!$G:$G, 'SW Data'!$A:$A, E$8, 'SW Data'!$B:$B, $A10),SUMIFS('SW Data'!$J:$J, 'SW Data'!$A:$A, E$8, 'SW Data'!$B:$B, $A10))),
   IF($C$3="Full Time", SUMIFS('SW Data'!$F:$F, 'SW Data'!$A:$A, E$8, 'SW Data'!$B:$B, $A10, 'SW Data'!$D:$D, $C$2), IF($C$3="Part Time", SUMIFS('SW Data'!$G:$G, 'SW Data'!$A:$A, E$8, 'SW Data'!$B:$B, $A10, 'SW Data'!$D:$D, $C$2), SUMIFS('SW Data'!$J:$J, 'SW Data'!$A:$A, E$8, 'SW Data'!$B:$B, $A10, 'SW Data'!$D:$D, $C$2)))),
  IF($C$2="All Social Workers",
   IF($C$3="Full Time", SUMIFS('SW Data'!$F:$F, 'SW Data'!$A:$A, E$8, 'SW Data'!$E:$E, $C$1, 'SW Data'!$B:$B, $A10), IF($C$3="Part Time", SUMIFS('SW Data'!$G:$G, 'SW Data'!$A:$A, E$8, 'SW Data'!$E:$E, $C$1, 'SW Data'!$B:$B, $A10), SUMIFS('SW Data'!$J:$J, 'SW Data'!$A:$A, E$8, 'SW Data'!$E:$E, $C$1, 'SW Data'!$B:$B, $A10))),
   IF($C$3="Full Time", SUMIFS('SW Data'!$F:$F, 'SW Data'!$A:$A, E$8, 'SW Data'!$E:$E, $C$1, 'SW Data'!$B:$B, $A10, 'SW Data'!$D:$D, $C$2), IF($C$3="Part Time", SUMIFS('SW Data'!$G:$G, 'SW Data'!$A:$A, E$8, 'SW Data'!$E:$E, $C$1, 'SW Data'!$B:$B, $A10, 'SW Data'!$D:$D, $C$2), SUMIFS('SW Data'!$J:$J, 'SW Data'!$A:$A, E$8, 'SW Data'!$E:$E, $C$1, 'SW Data'!$B:$B, $A10, 'SW Data'!$D:$D, $C$2))))),
 0)/IF($C$1="Fieldwork Service (Children)", VLOOKUP($A10,'Population MYE'!$A$43:$K$76,MATCH(E$8,'Population MYE'!$A$43:$K$43, FALSE),FALSE), IF(OR($C$1="Fieldwork Service (Adults)",$C$1="Fieldwork Service (Offenders)"),VLOOKUP($A10,'Population MYE'!$A$81:$K$114,MATCH(E$8,'Population MYE'!$A$81:$K$81, FALSE),FALSE),VLOOKUP($A10,'Population MYE'!$A$5:$K$38,MATCH(E$8,'Population MYE'!$A$5:$K$5, FALSE),FALSE))))*100000</f>
        <v>95.407056968263348</v>
      </c>
      <c r="F10" s="83">
        <f>(IF(AND($C$1&lt;&gt;"", $C$2&lt;&gt;"", $C$3&lt;&gt;""),
 IF($C$1="All Fieldwork Services Teams",
  IF($C$2="All Social Workers",
   IF($C$3="Full Time", SUMIFS('SW Data'!$F:$F, 'SW Data'!$A:$A, F$8, 'SW Data'!$B:$B, $A10), IF($C$3="Part Time", SUMIFS('SW Data'!$G:$G, 'SW Data'!$A:$A, F$8, 'SW Data'!$B:$B, $A10),SUMIFS('SW Data'!$J:$J, 'SW Data'!$A:$A, F$8, 'SW Data'!$B:$B, $A10))),
   IF($C$3="Full Time", SUMIFS('SW Data'!$F:$F, 'SW Data'!$A:$A, F$8, 'SW Data'!$B:$B, $A10, 'SW Data'!$D:$D, $C$2), IF($C$3="Part Time", SUMIFS('SW Data'!$G:$G, 'SW Data'!$A:$A, F$8, 'SW Data'!$B:$B, $A10, 'SW Data'!$D:$D, $C$2), SUMIFS('SW Data'!$J:$J, 'SW Data'!$A:$A, F$8, 'SW Data'!$B:$B, $A10, 'SW Data'!$D:$D, $C$2)))),
  IF($C$2="All Social Workers",
   IF($C$3="Full Time", SUMIFS('SW Data'!$F:$F, 'SW Data'!$A:$A, F$8, 'SW Data'!$E:$E, $C$1, 'SW Data'!$B:$B, $A10), IF($C$3="Part Time", SUMIFS('SW Data'!$G:$G, 'SW Data'!$A:$A, F$8, 'SW Data'!$E:$E, $C$1, 'SW Data'!$B:$B, $A10), SUMIFS('SW Data'!$J:$J, 'SW Data'!$A:$A, F$8, 'SW Data'!$E:$E, $C$1, 'SW Data'!$B:$B, $A10))),
   IF($C$3="Full Time", SUMIFS('SW Data'!$F:$F, 'SW Data'!$A:$A, F$8, 'SW Data'!$E:$E, $C$1, 'SW Data'!$B:$B, $A10, 'SW Data'!$D:$D, $C$2), IF($C$3="Part Time", SUMIFS('SW Data'!$G:$G, 'SW Data'!$A:$A, F$8, 'SW Data'!$E:$E, $C$1, 'SW Data'!$B:$B, $A10, 'SW Data'!$D:$D, $C$2), SUMIFS('SW Data'!$J:$J, 'SW Data'!$A:$A, F$8, 'SW Data'!$E:$E, $C$1, 'SW Data'!$B:$B, $A10, 'SW Data'!$D:$D, $C$2))))),
 0)/IF($C$1="Fieldwork Service (Children)", VLOOKUP($A10,'Population MYE'!$A$43:$K$76,MATCH(F$8,'Population MYE'!$A$43:$K$43, FALSE),FALSE), IF(OR($C$1="Fieldwork Service (Adults)",$C$1="Fieldwork Service (Offenders)"),VLOOKUP($A10,'Population MYE'!$A$81:$K$114,MATCH(F$8,'Population MYE'!$A$81:$K$81, FALSE),FALSE),VLOOKUP($A10,'Population MYE'!$A$5:$K$38,MATCH(F$8,'Population MYE'!$A$5:$K$5, FALSE),FALSE))))*100000</f>
        <v>104.86774143058382</v>
      </c>
      <c r="G10" s="83">
        <f>(IF(AND($C$1&lt;&gt;"", $C$2&lt;&gt;"", $C$3&lt;&gt;""),
 IF($C$1="All Fieldwork Services Teams",
  IF($C$2="All Social Workers",
   IF($C$3="Full Time", SUMIFS('SW Data'!$F:$F, 'SW Data'!$A:$A, G$8, 'SW Data'!$B:$B, $A10), IF($C$3="Part Time", SUMIFS('SW Data'!$G:$G, 'SW Data'!$A:$A, G$8, 'SW Data'!$B:$B, $A10),SUMIFS('SW Data'!$J:$J, 'SW Data'!$A:$A, G$8, 'SW Data'!$B:$B, $A10))),
   IF($C$3="Full Time", SUMIFS('SW Data'!$F:$F, 'SW Data'!$A:$A, G$8, 'SW Data'!$B:$B, $A10, 'SW Data'!$D:$D, $C$2), IF($C$3="Part Time", SUMIFS('SW Data'!$G:$G, 'SW Data'!$A:$A, G$8, 'SW Data'!$B:$B, $A10, 'SW Data'!$D:$D, $C$2), SUMIFS('SW Data'!$J:$J, 'SW Data'!$A:$A, G$8, 'SW Data'!$B:$B, $A10, 'SW Data'!$D:$D, $C$2)))),
  IF($C$2="All Social Workers",
   IF($C$3="Full Time", SUMIFS('SW Data'!$F:$F, 'SW Data'!$A:$A, G$8, 'SW Data'!$E:$E, $C$1, 'SW Data'!$B:$B, $A10), IF($C$3="Part Time", SUMIFS('SW Data'!$G:$G, 'SW Data'!$A:$A, G$8, 'SW Data'!$E:$E, $C$1, 'SW Data'!$B:$B, $A10), SUMIFS('SW Data'!$J:$J, 'SW Data'!$A:$A, G$8, 'SW Data'!$E:$E, $C$1, 'SW Data'!$B:$B, $A10))),
   IF($C$3="Full Time", SUMIFS('SW Data'!$F:$F, 'SW Data'!$A:$A, G$8, 'SW Data'!$E:$E, $C$1, 'SW Data'!$B:$B, $A10, 'SW Data'!$D:$D, $C$2), IF($C$3="Part Time", SUMIFS('SW Data'!$G:$G, 'SW Data'!$A:$A, G$8, 'SW Data'!$E:$E, $C$1, 'SW Data'!$B:$B, $A10, 'SW Data'!$D:$D, $C$2), SUMIFS('SW Data'!$J:$J, 'SW Data'!$A:$A, G$8, 'SW Data'!$E:$E, $C$1, 'SW Data'!$B:$B, $A10, 'SW Data'!$D:$D, $C$2))))),
 0)/IF($C$1="Fieldwork Service (Children)", VLOOKUP($A10,'Population MYE'!$A$43:$K$76,MATCH(G$8,'Population MYE'!$A$43:$K$43, FALSE),FALSE), IF(OR($C$1="Fieldwork Service (Adults)",$C$1="Fieldwork Service (Offenders)"),VLOOKUP($A10,'Population MYE'!$A$81:$K$114,MATCH(G$8,'Population MYE'!$A$81:$K$81, FALSE),FALSE),VLOOKUP($A10,'Population MYE'!$A$5:$K$38,MATCH(G$8,'Population MYE'!$A$5:$K$5, FALSE),FALSE))))*100000</f>
        <v>109.78779532141057</v>
      </c>
      <c r="H10" s="83">
        <f>(IF(AND($C$1&lt;&gt;"", $C$2&lt;&gt;"", $C$3&lt;&gt;""),
 IF($C$1="All Fieldwork Services Teams",
  IF($C$2="All Social Workers",
   IF($C$3="Full Time", SUMIFS('SW Data'!$F:$F, 'SW Data'!$A:$A, H$8, 'SW Data'!$B:$B, $A10), IF($C$3="Part Time", SUMIFS('SW Data'!$G:$G, 'SW Data'!$A:$A, H$8, 'SW Data'!$B:$B, $A10),SUMIFS('SW Data'!$J:$J, 'SW Data'!$A:$A, H$8, 'SW Data'!$B:$B, $A10))),
   IF($C$3="Full Time", SUMIFS('SW Data'!$F:$F, 'SW Data'!$A:$A, H$8, 'SW Data'!$B:$B, $A10, 'SW Data'!$D:$D, $C$2), IF($C$3="Part Time", SUMIFS('SW Data'!$G:$G, 'SW Data'!$A:$A, H$8, 'SW Data'!$B:$B, $A10, 'SW Data'!$D:$D, $C$2), SUMIFS('SW Data'!$J:$J, 'SW Data'!$A:$A, H$8, 'SW Data'!$B:$B, $A10, 'SW Data'!$D:$D, $C$2)))),
  IF($C$2="All Social Workers",
   IF($C$3="Full Time", SUMIFS('SW Data'!$F:$F, 'SW Data'!$A:$A, H$8, 'SW Data'!$E:$E, $C$1, 'SW Data'!$B:$B, $A10), IF($C$3="Part Time", SUMIFS('SW Data'!$G:$G, 'SW Data'!$A:$A, H$8, 'SW Data'!$E:$E, $C$1, 'SW Data'!$B:$B, $A10), SUMIFS('SW Data'!$J:$J, 'SW Data'!$A:$A, H$8, 'SW Data'!$E:$E, $C$1, 'SW Data'!$B:$B, $A10))),
   IF($C$3="Full Time", SUMIFS('SW Data'!$F:$F, 'SW Data'!$A:$A, H$8, 'SW Data'!$E:$E, $C$1, 'SW Data'!$B:$B, $A10, 'SW Data'!$D:$D, $C$2), IF($C$3="Part Time", SUMIFS('SW Data'!$G:$G, 'SW Data'!$A:$A, H$8, 'SW Data'!$E:$E, $C$1, 'SW Data'!$B:$B, $A10, 'SW Data'!$D:$D, $C$2), SUMIFS('SW Data'!$J:$J, 'SW Data'!$A:$A, H$8, 'SW Data'!$E:$E, $C$1, 'SW Data'!$B:$B, $A10, 'SW Data'!$D:$D, $C$2))))),
 0)/IF($C$1="Fieldwork Service (Children)", VLOOKUP($A10,'Population MYE'!$A$43:$K$76,MATCH(H$8,'Population MYE'!$A$43:$K$43, FALSE),FALSE), IF(OR($C$1="Fieldwork Service (Adults)",$C$1="Fieldwork Service (Offenders)"),VLOOKUP($A10,'Population MYE'!$A$81:$K$114,MATCH(H$8,'Population MYE'!$A$81:$K$81, FALSE),FALSE),VLOOKUP($A10,'Population MYE'!$A$5:$K$38,MATCH(H$8,'Population MYE'!$A$5:$K$5, FALSE),FALSE))))*100000</f>
        <v>110.54389129850689</v>
      </c>
      <c r="I10" s="83">
        <f>(IF(AND($C$1&lt;&gt;"", $C$2&lt;&gt;"", $C$3&lt;&gt;""),
 IF($C$1="All Fieldwork Services Teams",
  IF($C$2="All Social Workers",
   IF($C$3="Full Time", SUMIFS('SW Data'!$F:$F, 'SW Data'!$A:$A, I$8, 'SW Data'!$B:$B, $A10), IF($C$3="Part Time", SUMIFS('SW Data'!$G:$G, 'SW Data'!$A:$A, I$8, 'SW Data'!$B:$B, $A10),SUMIFS('SW Data'!$J:$J, 'SW Data'!$A:$A, I$8, 'SW Data'!$B:$B, $A10))),
   IF($C$3="Full Time", SUMIFS('SW Data'!$F:$F, 'SW Data'!$A:$A, I$8, 'SW Data'!$B:$B, $A10, 'SW Data'!$D:$D, $C$2), IF($C$3="Part Time", SUMIFS('SW Data'!$G:$G, 'SW Data'!$A:$A, I$8, 'SW Data'!$B:$B, $A10, 'SW Data'!$D:$D, $C$2), SUMIFS('SW Data'!$J:$J, 'SW Data'!$A:$A, I$8, 'SW Data'!$B:$B, $A10, 'SW Data'!$D:$D, $C$2)))),
  IF($C$2="All Social Workers",
   IF($C$3="Full Time", SUMIFS('SW Data'!$F:$F, 'SW Data'!$A:$A, I$8, 'SW Data'!$E:$E, $C$1, 'SW Data'!$B:$B, $A10), IF($C$3="Part Time", SUMIFS('SW Data'!$G:$G, 'SW Data'!$A:$A, I$8, 'SW Data'!$E:$E, $C$1, 'SW Data'!$B:$B, $A10), SUMIFS('SW Data'!$J:$J, 'SW Data'!$A:$A, I$8, 'SW Data'!$E:$E, $C$1, 'SW Data'!$B:$B, $A10))),
   IF($C$3="Full Time", SUMIFS('SW Data'!$F:$F, 'SW Data'!$A:$A, I$8, 'SW Data'!$E:$E, $C$1, 'SW Data'!$B:$B, $A10, 'SW Data'!$D:$D, $C$2), IF($C$3="Part Time", SUMIFS('SW Data'!$G:$G, 'SW Data'!$A:$A, I$8, 'SW Data'!$E:$E, $C$1, 'SW Data'!$B:$B, $A10, 'SW Data'!$D:$D, $C$2), SUMIFS('SW Data'!$J:$J, 'SW Data'!$A:$A, I$8, 'SW Data'!$E:$E, $C$1, 'SW Data'!$B:$B, $A10, 'SW Data'!$D:$D, $C$2))))),
 0)/IF($C$1="Fieldwork Service (Children)", VLOOKUP($A10,'Population MYE'!$A$43:$K$76,MATCH(I$8,'Population MYE'!$A$43:$K$43, FALSE),FALSE), IF(OR($C$1="Fieldwork Service (Adults)",$C$1="Fieldwork Service (Offenders)"),VLOOKUP($A10,'Population MYE'!$A$81:$K$114,MATCH(I$8,'Population MYE'!$A$81:$K$81, FALSE),FALSE),VLOOKUP($A10,'Population MYE'!$A$5:$K$38,MATCH(I$8,'Population MYE'!$A$5:$K$5, FALSE),FALSE))))*100000</f>
        <v>115.28477630172544</v>
      </c>
      <c r="J10" s="83">
        <f>(IF(AND($C$1&lt;&gt;"", $C$2&lt;&gt;"", $C$3&lt;&gt;""),
 IF($C$1="All Fieldwork Services Teams",
  IF($C$2="All Social Workers",
   IF($C$3="Full Time", SUMIFS('SW Data'!$F:$F, 'SW Data'!$A:$A, J$8, 'SW Data'!$B:$B, $A10), IF($C$3="Part Time", SUMIFS('SW Data'!$G:$G, 'SW Data'!$A:$A, J$8, 'SW Data'!$B:$B, $A10),SUMIFS('SW Data'!$J:$J, 'SW Data'!$A:$A, J$8, 'SW Data'!$B:$B, $A10))),
   IF($C$3="Full Time", SUMIFS('SW Data'!$F:$F, 'SW Data'!$A:$A, J$8, 'SW Data'!$B:$B, $A10, 'SW Data'!$D:$D, $C$2), IF($C$3="Part Time", SUMIFS('SW Data'!$G:$G, 'SW Data'!$A:$A, J$8, 'SW Data'!$B:$B, $A10, 'SW Data'!$D:$D, $C$2), SUMIFS('SW Data'!$J:$J, 'SW Data'!$A:$A, J$8, 'SW Data'!$B:$B, $A10, 'SW Data'!$D:$D, $C$2)))),
  IF($C$2="All Social Workers",
   IF($C$3="Full Time", SUMIFS('SW Data'!$F:$F, 'SW Data'!$A:$A, J$8, 'SW Data'!$E:$E, $C$1, 'SW Data'!$B:$B, $A10), IF($C$3="Part Time", SUMIFS('SW Data'!$G:$G, 'SW Data'!$A:$A, J$8, 'SW Data'!$E:$E, $C$1, 'SW Data'!$B:$B, $A10), SUMIFS('SW Data'!$J:$J, 'SW Data'!$A:$A, J$8, 'SW Data'!$E:$E, $C$1, 'SW Data'!$B:$B, $A10))),
   IF($C$3="Full Time", SUMIFS('SW Data'!$F:$F, 'SW Data'!$A:$A, J$8, 'SW Data'!$E:$E, $C$1, 'SW Data'!$B:$B, $A10, 'SW Data'!$D:$D, $C$2), IF($C$3="Part Time", SUMIFS('SW Data'!$G:$G, 'SW Data'!$A:$A, J$8, 'SW Data'!$E:$E, $C$1, 'SW Data'!$B:$B, $A10, 'SW Data'!$D:$D, $C$2), SUMIFS('SW Data'!$J:$J, 'SW Data'!$A:$A, J$8, 'SW Data'!$E:$E, $C$1, 'SW Data'!$B:$B, $A10, 'SW Data'!$D:$D, $C$2))))),
 0)/IF($C$1="Fieldwork Service (Children)", VLOOKUP($A10,'Population MYE'!$A$43:$K$76,MATCH(J$8,'Population MYE'!$A$43:$K$43, FALSE),FALSE), IF(OR($C$1="Fieldwork Service (Adults)",$C$1="Fieldwork Service (Offenders)"),VLOOKUP($A10,'Population MYE'!$A$81:$K$114,MATCH(J$8,'Population MYE'!$A$81:$K$81, FALSE),FALSE),VLOOKUP($A10,'Population MYE'!$A$5:$K$38,MATCH(J$8,'Population MYE'!$A$5:$K$5, FALSE),FALSE))))*100000</f>
        <v>82.764407490750983</v>
      </c>
      <c r="K10" s="83">
        <f>(IF(AND($C$1&lt;&gt;"", $C$2&lt;&gt;"", $C$3&lt;&gt;""),
 IF($C$1="All Fieldwork Services Teams",
  IF($C$2="All Social Workers",
   IF($C$3="Full Time", SUMIFS('SW Data'!$F:$F, 'SW Data'!$A:$A, K$8, 'SW Data'!$B:$B, $A10), IF($C$3="Part Time", SUMIFS('SW Data'!$G:$G, 'SW Data'!$A:$A, K$8, 'SW Data'!$B:$B, $A10),SUMIFS('SW Data'!$J:$J, 'SW Data'!$A:$A, K$8, 'SW Data'!$B:$B, $A10))),
   IF($C$3="Full Time", SUMIFS('SW Data'!$F:$F, 'SW Data'!$A:$A, K$8, 'SW Data'!$B:$B, $A10, 'SW Data'!$D:$D, $C$2), IF($C$3="Part Time", SUMIFS('SW Data'!$G:$G, 'SW Data'!$A:$A, K$8, 'SW Data'!$B:$B, $A10, 'SW Data'!$D:$D, $C$2), SUMIFS('SW Data'!$J:$J, 'SW Data'!$A:$A, K$8, 'SW Data'!$B:$B, $A10, 'SW Data'!$D:$D, $C$2)))),
  IF($C$2="All Social Workers",
   IF($C$3="Full Time", SUMIFS('SW Data'!$F:$F, 'SW Data'!$A:$A, K$8, 'SW Data'!$E:$E, $C$1, 'SW Data'!$B:$B, $A10), IF($C$3="Part Time", SUMIFS('SW Data'!$G:$G, 'SW Data'!$A:$A, K$8, 'SW Data'!$E:$E, $C$1, 'SW Data'!$B:$B, $A10), SUMIFS('SW Data'!$J:$J, 'SW Data'!$A:$A, K$8, 'SW Data'!$E:$E, $C$1, 'SW Data'!$B:$B, $A10))),
   IF($C$3="Full Time", SUMIFS('SW Data'!$F:$F, 'SW Data'!$A:$A, K$8, 'SW Data'!$E:$E, $C$1, 'SW Data'!$B:$B, $A10, 'SW Data'!$D:$D, $C$2), IF($C$3="Part Time", SUMIFS('SW Data'!$G:$G, 'SW Data'!$A:$A, K$8, 'SW Data'!$E:$E, $C$1, 'SW Data'!$B:$B, $A10, 'SW Data'!$D:$D, $C$2), SUMIFS('SW Data'!$J:$J, 'SW Data'!$A:$A, K$8, 'SW Data'!$E:$E, $C$1, 'SW Data'!$B:$B, $A10, 'SW Data'!$D:$D, $C$2))))),
 0)/IF($C$1="Fieldwork Service (Children)", VLOOKUP($A10,'Population MYE'!$A$43:$K$76,MATCH(K$8,'Population MYE'!$A$43:$K$43, FALSE),FALSE), IF(OR($C$1="Fieldwork Service (Adults)",$C$1="Fieldwork Service (Offenders)"),VLOOKUP($A10,'Population MYE'!$A$81:$K$114,MATCH(K$8,'Population MYE'!$A$81:$K$81, FALSE),FALSE),VLOOKUP($A10,'Population MYE'!$A$5:$K$38,MATCH(K$8,'Population MYE'!$A$5:$K$5, FALSE),FALSE))))*100000</f>
        <v>80.213903743315512</v>
      </c>
      <c r="L10" s="55"/>
      <c r="U10" s="74"/>
    </row>
    <row r="11" spans="1:21" x14ac:dyDescent="0.25">
      <c r="A11" s="53" t="s">
        <v>19</v>
      </c>
      <c r="B11" s="83">
        <f>(IF(AND($C$1&lt;&gt;"", $C$2&lt;&gt;"", $C$3&lt;&gt;""),
 IF($C$1="All Fieldwork Services Teams",
  IF($C$2="All Social Workers",
   IF($C$3="Full Time", SUMIFS('SW Data'!$F:$F, 'SW Data'!$A:$A, B$8, 'SW Data'!$B:$B, $A11), IF($C$3="Part Time", SUMIFS('SW Data'!$G:$G, 'SW Data'!$A:$A, B$8, 'SW Data'!$B:$B, $A11),SUMIFS('SW Data'!$J:$J, 'SW Data'!$A:$A, B$8, 'SW Data'!$B:$B, $A11))),
   IF($C$3="Full Time", SUMIFS('SW Data'!$F:$F, 'SW Data'!$A:$A, B$8, 'SW Data'!$B:$B, $A11, 'SW Data'!$D:$D, $C$2), IF($C$3="Part Time", SUMIFS('SW Data'!$G:$G, 'SW Data'!$A:$A, B$8, 'SW Data'!$B:$B, $A11, 'SW Data'!$D:$D, $C$2), SUMIFS('SW Data'!$J:$J, 'SW Data'!$A:$A, B$8, 'SW Data'!$B:$B, $A11, 'SW Data'!$D:$D, $C$2)))),
  IF($C$2="All Social Workers",
   IF($C$3="Full Time", SUMIFS('SW Data'!$F:$F, 'SW Data'!$A:$A, B$8, 'SW Data'!$E:$E, $C$1, 'SW Data'!$B:$B, $A11), IF($C$3="Part Time", SUMIFS('SW Data'!$G:$G, 'SW Data'!$A:$A, B$8, 'SW Data'!$E:$E, $C$1, 'SW Data'!$B:$B, $A11), SUMIFS('SW Data'!$J:$J, 'SW Data'!$A:$A, B$8, 'SW Data'!$E:$E, $C$1, 'SW Data'!$B:$B, $A11))),
   IF($C$3="Full Time", SUMIFS('SW Data'!$F:$F, 'SW Data'!$A:$A, B$8, 'SW Data'!$E:$E, $C$1, 'SW Data'!$B:$B, $A11, 'SW Data'!$D:$D, $C$2), IF($C$3="Part Time", SUMIFS('SW Data'!$G:$G, 'SW Data'!$A:$A, B$8, 'SW Data'!$E:$E, $C$1, 'SW Data'!$B:$B, $A11, 'SW Data'!$D:$D, $C$2), SUMIFS('SW Data'!$J:$J, 'SW Data'!$A:$A, B$8, 'SW Data'!$E:$E, $C$1, 'SW Data'!$B:$B, $A11, 'SW Data'!$D:$D, $C$2))))),
 0)/IF($C$1="Fieldwork Service (Children)", VLOOKUP($A11,'Population MYE'!$A$43:$K$76,MATCH(B$8,'Population MYE'!$A$43:$K$43, FALSE),FALSE), IF(OR($C$1="Fieldwork Service (Adults)",$C$1="Fieldwork Service (Offenders)"),VLOOKUP($A11,'Population MYE'!$A$81:$K$114,MATCH(B$8,'Population MYE'!$A$81:$K$81, FALSE),FALSE),VLOOKUP($A11,'Population MYE'!$A$5:$K$38,MATCH(B$8,'Population MYE'!$A$5:$K$5, FALSE),FALSE))))*100000</f>
        <v>63.761027163944448</v>
      </c>
      <c r="C11" s="83">
        <f>(IF(AND($C$1&lt;&gt;"", $C$2&lt;&gt;"", $C$3&lt;&gt;""),
 IF($C$1="All Fieldwork Services Teams",
  IF($C$2="All Social Workers",
   IF($C$3="Full Time", SUMIFS('SW Data'!$F:$F, 'SW Data'!$A:$A, C$8, 'SW Data'!$B:$B, $A11), IF($C$3="Part Time", SUMIFS('SW Data'!$G:$G, 'SW Data'!$A:$A, C$8, 'SW Data'!$B:$B, $A11),SUMIFS('SW Data'!$J:$J, 'SW Data'!$A:$A, C$8, 'SW Data'!$B:$B, $A11))),
   IF($C$3="Full Time", SUMIFS('SW Data'!$F:$F, 'SW Data'!$A:$A, C$8, 'SW Data'!$B:$B, $A11, 'SW Data'!$D:$D, $C$2), IF($C$3="Part Time", SUMIFS('SW Data'!$G:$G, 'SW Data'!$A:$A, C$8, 'SW Data'!$B:$B, $A11, 'SW Data'!$D:$D, $C$2), SUMIFS('SW Data'!$J:$J, 'SW Data'!$A:$A, C$8, 'SW Data'!$B:$B, $A11, 'SW Data'!$D:$D, $C$2)))),
  IF($C$2="All Social Workers",
   IF($C$3="Full Time", SUMIFS('SW Data'!$F:$F, 'SW Data'!$A:$A, C$8, 'SW Data'!$E:$E, $C$1, 'SW Data'!$B:$B, $A11), IF($C$3="Part Time", SUMIFS('SW Data'!$G:$G, 'SW Data'!$A:$A, C$8, 'SW Data'!$E:$E, $C$1, 'SW Data'!$B:$B, $A11), SUMIFS('SW Data'!$J:$J, 'SW Data'!$A:$A, C$8, 'SW Data'!$E:$E, $C$1, 'SW Data'!$B:$B, $A11))),
   IF($C$3="Full Time", SUMIFS('SW Data'!$F:$F, 'SW Data'!$A:$A, C$8, 'SW Data'!$E:$E, $C$1, 'SW Data'!$B:$B, $A11, 'SW Data'!$D:$D, $C$2), IF($C$3="Part Time", SUMIFS('SW Data'!$G:$G, 'SW Data'!$A:$A, C$8, 'SW Data'!$E:$E, $C$1, 'SW Data'!$B:$B, $A11, 'SW Data'!$D:$D, $C$2), SUMIFS('SW Data'!$J:$J, 'SW Data'!$A:$A, C$8, 'SW Data'!$E:$E, $C$1, 'SW Data'!$B:$B, $A11, 'SW Data'!$D:$D, $C$2))))),
 0)/IF($C$1="Fieldwork Service (Children)", VLOOKUP($A11,'Population MYE'!$A$43:$K$76,MATCH(C$8,'Population MYE'!$A$43:$K$43, FALSE),FALSE), IF(OR($C$1="Fieldwork Service (Adults)",$C$1="Fieldwork Service (Offenders)"),VLOOKUP($A11,'Population MYE'!$A$81:$K$114,MATCH(C$8,'Population MYE'!$A$81:$K$81, FALSE),FALSE),VLOOKUP($A11,'Population MYE'!$A$5:$K$38,MATCH(C$8,'Population MYE'!$A$5:$K$5, FALSE),FALSE))))*100000</f>
        <v>73.151615431507452</v>
      </c>
      <c r="D11" s="83">
        <f>(IF(AND($C$1&lt;&gt;"", $C$2&lt;&gt;"", $C$3&lt;&gt;""),
 IF($C$1="All Fieldwork Services Teams",
  IF($C$2="All Social Workers",
   IF($C$3="Full Time", SUMIFS('SW Data'!$F:$F, 'SW Data'!$A:$A, D$8, 'SW Data'!$B:$B, $A11), IF($C$3="Part Time", SUMIFS('SW Data'!$G:$G, 'SW Data'!$A:$A, D$8, 'SW Data'!$B:$B, $A11),SUMIFS('SW Data'!$J:$J, 'SW Data'!$A:$A, D$8, 'SW Data'!$B:$B, $A11))),
   IF($C$3="Full Time", SUMIFS('SW Data'!$F:$F, 'SW Data'!$A:$A, D$8, 'SW Data'!$B:$B, $A11, 'SW Data'!$D:$D, $C$2), IF($C$3="Part Time", SUMIFS('SW Data'!$G:$G, 'SW Data'!$A:$A, D$8, 'SW Data'!$B:$B, $A11, 'SW Data'!$D:$D, $C$2), SUMIFS('SW Data'!$J:$J, 'SW Data'!$A:$A, D$8, 'SW Data'!$B:$B, $A11, 'SW Data'!$D:$D, $C$2)))),
  IF($C$2="All Social Workers",
   IF($C$3="Full Time", SUMIFS('SW Data'!$F:$F, 'SW Data'!$A:$A, D$8, 'SW Data'!$E:$E, $C$1, 'SW Data'!$B:$B, $A11), IF($C$3="Part Time", SUMIFS('SW Data'!$G:$G, 'SW Data'!$A:$A, D$8, 'SW Data'!$E:$E, $C$1, 'SW Data'!$B:$B, $A11), SUMIFS('SW Data'!$J:$J, 'SW Data'!$A:$A, D$8, 'SW Data'!$E:$E, $C$1, 'SW Data'!$B:$B, $A11))),
   IF($C$3="Full Time", SUMIFS('SW Data'!$F:$F, 'SW Data'!$A:$A, D$8, 'SW Data'!$E:$E, $C$1, 'SW Data'!$B:$B, $A11, 'SW Data'!$D:$D, $C$2), IF($C$3="Part Time", SUMIFS('SW Data'!$G:$G, 'SW Data'!$A:$A, D$8, 'SW Data'!$E:$E, $C$1, 'SW Data'!$B:$B, $A11, 'SW Data'!$D:$D, $C$2), SUMIFS('SW Data'!$J:$J, 'SW Data'!$A:$A, D$8, 'SW Data'!$E:$E, $C$1, 'SW Data'!$B:$B, $A11, 'SW Data'!$D:$D, $C$2))))),
 0)/IF($C$1="Fieldwork Service (Children)", VLOOKUP($A11,'Population MYE'!$A$43:$K$76,MATCH(D$8,'Population MYE'!$A$43:$K$43, FALSE),FALSE), IF(OR($C$1="Fieldwork Service (Adults)",$C$1="Fieldwork Service (Offenders)"),VLOOKUP($A11,'Population MYE'!$A$81:$K$114,MATCH(D$8,'Population MYE'!$A$81:$K$81, FALSE),FALSE),VLOOKUP($A11,'Population MYE'!$A$5:$K$38,MATCH(D$8,'Population MYE'!$A$5:$K$5, FALSE),FALSE))))*100000</f>
        <v>66.718655229182914</v>
      </c>
      <c r="E11" s="83">
        <f>(IF(AND($C$1&lt;&gt;"", $C$2&lt;&gt;"", $C$3&lt;&gt;""),
 IF($C$1="All Fieldwork Services Teams",
  IF($C$2="All Social Workers",
   IF($C$3="Full Time", SUMIFS('SW Data'!$F:$F, 'SW Data'!$A:$A, E$8, 'SW Data'!$B:$B, $A11), IF($C$3="Part Time", SUMIFS('SW Data'!$G:$G, 'SW Data'!$A:$A, E$8, 'SW Data'!$B:$B, $A11),SUMIFS('SW Data'!$J:$J, 'SW Data'!$A:$A, E$8, 'SW Data'!$B:$B, $A11))),
   IF($C$3="Full Time", SUMIFS('SW Data'!$F:$F, 'SW Data'!$A:$A, E$8, 'SW Data'!$B:$B, $A11, 'SW Data'!$D:$D, $C$2), IF($C$3="Part Time", SUMIFS('SW Data'!$G:$G, 'SW Data'!$A:$A, E$8, 'SW Data'!$B:$B, $A11, 'SW Data'!$D:$D, $C$2), SUMIFS('SW Data'!$J:$J, 'SW Data'!$A:$A, E$8, 'SW Data'!$B:$B, $A11, 'SW Data'!$D:$D, $C$2)))),
  IF($C$2="All Social Workers",
   IF($C$3="Full Time", SUMIFS('SW Data'!$F:$F, 'SW Data'!$A:$A, E$8, 'SW Data'!$E:$E, $C$1, 'SW Data'!$B:$B, $A11), IF($C$3="Part Time", SUMIFS('SW Data'!$G:$G, 'SW Data'!$A:$A, E$8, 'SW Data'!$E:$E, $C$1, 'SW Data'!$B:$B, $A11), SUMIFS('SW Data'!$J:$J, 'SW Data'!$A:$A, E$8, 'SW Data'!$E:$E, $C$1, 'SW Data'!$B:$B, $A11))),
   IF($C$3="Full Time", SUMIFS('SW Data'!$F:$F, 'SW Data'!$A:$A, E$8, 'SW Data'!$E:$E, $C$1, 'SW Data'!$B:$B, $A11, 'SW Data'!$D:$D, $C$2), IF($C$3="Part Time", SUMIFS('SW Data'!$G:$G, 'SW Data'!$A:$A, E$8, 'SW Data'!$E:$E, $C$1, 'SW Data'!$B:$B, $A11, 'SW Data'!$D:$D, $C$2), SUMIFS('SW Data'!$J:$J, 'SW Data'!$A:$A, E$8, 'SW Data'!$E:$E, $C$1, 'SW Data'!$B:$B, $A11, 'SW Data'!$D:$D, $C$2))))),
 0)/IF($C$1="Fieldwork Service (Children)", VLOOKUP($A11,'Population MYE'!$A$43:$K$76,MATCH(E$8,'Population MYE'!$A$43:$K$43, FALSE),FALSE), IF(OR($C$1="Fieldwork Service (Adults)",$C$1="Fieldwork Service (Offenders)"),VLOOKUP($A11,'Population MYE'!$A$81:$K$114,MATCH(E$8,'Population MYE'!$A$81:$K$81, FALSE),FALSE),VLOOKUP($A11,'Population MYE'!$A$5:$K$38,MATCH(E$8,'Population MYE'!$A$5:$K$5, FALSE),FALSE))))*100000</f>
        <v>69.707401032702236</v>
      </c>
      <c r="F11" s="83">
        <f>(IF(AND($C$1&lt;&gt;"", $C$2&lt;&gt;"", $C$3&lt;&gt;""),
 IF($C$1="All Fieldwork Services Teams",
  IF($C$2="All Social Workers",
   IF($C$3="Full Time", SUMIFS('SW Data'!$F:$F, 'SW Data'!$A:$A, F$8, 'SW Data'!$B:$B, $A11), IF($C$3="Part Time", SUMIFS('SW Data'!$G:$G, 'SW Data'!$A:$A, F$8, 'SW Data'!$B:$B, $A11),SUMIFS('SW Data'!$J:$J, 'SW Data'!$A:$A, F$8, 'SW Data'!$B:$B, $A11))),
   IF($C$3="Full Time", SUMIFS('SW Data'!$F:$F, 'SW Data'!$A:$A, F$8, 'SW Data'!$B:$B, $A11, 'SW Data'!$D:$D, $C$2), IF($C$3="Part Time", SUMIFS('SW Data'!$G:$G, 'SW Data'!$A:$A, F$8, 'SW Data'!$B:$B, $A11, 'SW Data'!$D:$D, $C$2), SUMIFS('SW Data'!$J:$J, 'SW Data'!$A:$A, F$8, 'SW Data'!$B:$B, $A11, 'SW Data'!$D:$D, $C$2)))),
  IF($C$2="All Social Workers",
   IF($C$3="Full Time", SUMIFS('SW Data'!$F:$F, 'SW Data'!$A:$A, F$8, 'SW Data'!$E:$E, $C$1, 'SW Data'!$B:$B, $A11), IF($C$3="Part Time", SUMIFS('SW Data'!$G:$G, 'SW Data'!$A:$A, F$8, 'SW Data'!$E:$E, $C$1, 'SW Data'!$B:$B, $A11), SUMIFS('SW Data'!$J:$J, 'SW Data'!$A:$A, F$8, 'SW Data'!$E:$E, $C$1, 'SW Data'!$B:$B, $A11))),
   IF($C$3="Full Time", SUMIFS('SW Data'!$F:$F, 'SW Data'!$A:$A, F$8, 'SW Data'!$E:$E, $C$1, 'SW Data'!$B:$B, $A11, 'SW Data'!$D:$D, $C$2), IF($C$3="Part Time", SUMIFS('SW Data'!$G:$G, 'SW Data'!$A:$A, F$8, 'SW Data'!$E:$E, $C$1, 'SW Data'!$B:$B, $A11, 'SW Data'!$D:$D, $C$2), SUMIFS('SW Data'!$J:$J, 'SW Data'!$A:$A, F$8, 'SW Data'!$E:$E, $C$1, 'SW Data'!$B:$B, $A11, 'SW Data'!$D:$D, $C$2))))),
 0)/IF($C$1="Fieldwork Service (Children)", VLOOKUP($A11,'Population MYE'!$A$43:$K$76,MATCH(F$8,'Population MYE'!$A$43:$K$43, FALSE),FALSE), IF(OR($C$1="Fieldwork Service (Adults)",$C$1="Fieldwork Service (Offenders)"),VLOOKUP($A11,'Population MYE'!$A$81:$K$114,MATCH(F$8,'Population MYE'!$A$81:$K$81, FALSE),FALSE),VLOOKUP($A11,'Population MYE'!$A$5:$K$38,MATCH(F$8,'Population MYE'!$A$5:$K$5, FALSE),FALSE))))*100000</f>
        <v>60.230597143348824</v>
      </c>
      <c r="G11" s="83">
        <f>(IF(AND($C$1&lt;&gt;"", $C$2&lt;&gt;"", $C$3&lt;&gt;""),
 IF($C$1="All Fieldwork Services Teams",
  IF($C$2="All Social Workers",
   IF($C$3="Full Time", SUMIFS('SW Data'!$F:$F, 'SW Data'!$A:$A, G$8, 'SW Data'!$B:$B, $A11), IF($C$3="Part Time", SUMIFS('SW Data'!$G:$G, 'SW Data'!$A:$A, G$8, 'SW Data'!$B:$B, $A11),SUMIFS('SW Data'!$J:$J, 'SW Data'!$A:$A, G$8, 'SW Data'!$B:$B, $A11))),
   IF($C$3="Full Time", SUMIFS('SW Data'!$F:$F, 'SW Data'!$A:$A, G$8, 'SW Data'!$B:$B, $A11, 'SW Data'!$D:$D, $C$2), IF($C$3="Part Time", SUMIFS('SW Data'!$G:$G, 'SW Data'!$A:$A, G$8, 'SW Data'!$B:$B, $A11, 'SW Data'!$D:$D, $C$2), SUMIFS('SW Data'!$J:$J, 'SW Data'!$A:$A, G$8, 'SW Data'!$B:$B, $A11, 'SW Data'!$D:$D, $C$2)))),
  IF($C$2="All Social Workers",
   IF($C$3="Full Time", SUMIFS('SW Data'!$F:$F, 'SW Data'!$A:$A, G$8, 'SW Data'!$E:$E, $C$1, 'SW Data'!$B:$B, $A11), IF($C$3="Part Time", SUMIFS('SW Data'!$G:$G, 'SW Data'!$A:$A, G$8, 'SW Data'!$E:$E, $C$1, 'SW Data'!$B:$B, $A11), SUMIFS('SW Data'!$J:$J, 'SW Data'!$A:$A, G$8, 'SW Data'!$E:$E, $C$1, 'SW Data'!$B:$B, $A11))),
   IF($C$3="Full Time", SUMIFS('SW Data'!$F:$F, 'SW Data'!$A:$A, G$8, 'SW Data'!$E:$E, $C$1, 'SW Data'!$B:$B, $A11, 'SW Data'!$D:$D, $C$2), IF($C$3="Part Time", SUMIFS('SW Data'!$G:$G, 'SW Data'!$A:$A, G$8, 'SW Data'!$E:$E, $C$1, 'SW Data'!$B:$B, $A11, 'SW Data'!$D:$D, $C$2), SUMIFS('SW Data'!$J:$J, 'SW Data'!$A:$A, G$8, 'SW Data'!$E:$E, $C$1, 'SW Data'!$B:$B, $A11, 'SW Data'!$D:$D, $C$2))))),
 0)/IF($C$1="Fieldwork Service (Children)", VLOOKUP($A11,'Population MYE'!$A$43:$K$76,MATCH(G$8,'Population MYE'!$A$43:$K$43, FALSE),FALSE), IF(OR($C$1="Fieldwork Service (Adults)",$C$1="Fieldwork Service (Offenders)"),VLOOKUP($A11,'Population MYE'!$A$81:$K$114,MATCH(G$8,'Population MYE'!$A$81:$K$81, FALSE),FALSE),VLOOKUP($A11,'Population MYE'!$A$5:$K$38,MATCH(G$8,'Population MYE'!$A$5:$K$5, FALSE),FALSE))))*100000</f>
        <v>59.33442256427896</v>
      </c>
      <c r="H11" s="83">
        <f>(IF(AND($C$1&lt;&gt;"", $C$2&lt;&gt;"", $C$3&lt;&gt;""),
 IF($C$1="All Fieldwork Services Teams",
  IF($C$2="All Social Workers",
   IF($C$3="Full Time", SUMIFS('SW Data'!$F:$F, 'SW Data'!$A:$A, H$8, 'SW Data'!$B:$B, $A11), IF($C$3="Part Time", SUMIFS('SW Data'!$G:$G, 'SW Data'!$A:$A, H$8, 'SW Data'!$B:$B, $A11),SUMIFS('SW Data'!$J:$J, 'SW Data'!$A:$A, H$8, 'SW Data'!$B:$B, $A11))),
   IF($C$3="Full Time", SUMIFS('SW Data'!$F:$F, 'SW Data'!$A:$A, H$8, 'SW Data'!$B:$B, $A11, 'SW Data'!$D:$D, $C$2), IF($C$3="Part Time", SUMIFS('SW Data'!$G:$G, 'SW Data'!$A:$A, H$8, 'SW Data'!$B:$B, $A11, 'SW Data'!$D:$D, $C$2), SUMIFS('SW Data'!$J:$J, 'SW Data'!$A:$A, H$8, 'SW Data'!$B:$B, $A11, 'SW Data'!$D:$D, $C$2)))),
  IF($C$2="All Social Workers",
   IF($C$3="Full Time", SUMIFS('SW Data'!$F:$F, 'SW Data'!$A:$A, H$8, 'SW Data'!$E:$E, $C$1, 'SW Data'!$B:$B, $A11), IF($C$3="Part Time", SUMIFS('SW Data'!$G:$G, 'SW Data'!$A:$A, H$8, 'SW Data'!$E:$E, $C$1, 'SW Data'!$B:$B, $A11), SUMIFS('SW Data'!$J:$J, 'SW Data'!$A:$A, H$8, 'SW Data'!$E:$E, $C$1, 'SW Data'!$B:$B, $A11))),
   IF($C$3="Full Time", SUMIFS('SW Data'!$F:$F, 'SW Data'!$A:$A, H$8, 'SW Data'!$E:$E, $C$1, 'SW Data'!$B:$B, $A11, 'SW Data'!$D:$D, $C$2), IF($C$3="Part Time", SUMIFS('SW Data'!$G:$G, 'SW Data'!$A:$A, H$8, 'SW Data'!$E:$E, $C$1, 'SW Data'!$B:$B, $A11, 'SW Data'!$D:$D, $C$2), SUMIFS('SW Data'!$J:$J, 'SW Data'!$A:$A, H$8, 'SW Data'!$E:$E, $C$1, 'SW Data'!$B:$B, $A11, 'SW Data'!$D:$D, $C$2))))),
 0)/IF($C$1="Fieldwork Service (Children)", VLOOKUP($A11,'Population MYE'!$A$43:$K$76,MATCH(H$8,'Population MYE'!$A$43:$K$43, FALSE),FALSE), IF(OR($C$1="Fieldwork Service (Adults)",$C$1="Fieldwork Service (Offenders)"),VLOOKUP($A11,'Population MYE'!$A$81:$K$114,MATCH(H$8,'Population MYE'!$A$81:$K$81, FALSE),FALSE),VLOOKUP($A11,'Population MYE'!$A$5:$K$38,MATCH(H$8,'Population MYE'!$A$5:$K$5, FALSE),FALSE))))*100000</f>
        <v>63.388727085831761</v>
      </c>
      <c r="I11" s="83">
        <f>(IF(AND($C$1&lt;&gt;"", $C$2&lt;&gt;"", $C$3&lt;&gt;""),
 IF($C$1="All Fieldwork Services Teams",
  IF($C$2="All Social Workers",
   IF($C$3="Full Time", SUMIFS('SW Data'!$F:$F, 'SW Data'!$A:$A, I$8, 'SW Data'!$B:$B, $A11), IF($C$3="Part Time", SUMIFS('SW Data'!$G:$G, 'SW Data'!$A:$A, I$8, 'SW Data'!$B:$B, $A11),SUMIFS('SW Data'!$J:$J, 'SW Data'!$A:$A, I$8, 'SW Data'!$B:$B, $A11))),
   IF($C$3="Full Time", SUMIFS('SW Data'!$F:$F, 'SW Data'!$A:$A, I$8, 'SW Data'!$B:$B, $A11, 'SW Data'!$D:$D, $C$2), IF($C$3="Part Time", SUMIFS('SW Data'!$G:$G, 'SW Data'!$A:$A, I$8, 'SW Data'!$B:$B, $A11, 'SW Data'!$D:$D, $C$2), SUMIFS('SW Data'!$J:$J, 'SW Data'!$A:$A, I$8, 'SW Data'!$B:$B, $A11, 'SW Data'!$D:$D, $C$2)))),
  IF($C$2="All Social Workers",
   IF($C$3="Full Time", SUMIFS('SW Data'!$F:$F, 'SW Data'!$A:$A, I$8, 'SW Data'!$E:$E, $C$1, 'SW Data'!$B:$B, $A11), IF($C$3="Part Time", SUMIFS('SW Data'!$G:$G, 'SW Data'!$A:$A, I$8, 'SW Data'!$E:$E, $C$1, 'SW Data'!$B:$B, $A11), SUMIFS('SW Data'!$J:$J, 'SW Data'!$A:$A, I$8, 'SW Data'!$E:$E, $C$1, 'SW Data'!$B:$B, $A11))),
   IF($C$3="Full Time", SUMIFS('SW Data'!$F:$F, 'SW Data'!$A:$A, I$8, 'SW Data'!$E:$E, $C$1, 'SW Data'!$B:$B, $A11, 'SW Data'!$D:$D, $C$2), IF($C$3="Part Time", SUMIFS('SW Data'!$G:$G, 'SW Data'!$A:$A, I$8, 'SW Data'!$E:$E, $C$1, 'SW Data'!$B:$B, $A11, 'SW Data'!$D:$D, $C$2), SUMIFS('SW Data'!$J:$J, 'SW Data'!$A:$A, I$8, 'SW Data'!$E:$E, $C$1, 'SW Data'!$B:$B, $A11, 'SW Data'!$D:$D, $C$2))))),
 0)/IF($C$1="Fieldwork Service (Children)", VLOOKUP($A11,'Population MYE'!$A$43:$K$76,MATCH(I$8,'Population MYE'!$A$43:$K$43, FALSE),FALSE), IF(OR($C$1="Fieldwork Service (Adults)",$C$1="Fieldwork Service (Offenders)"),VLOOKUP($A11,'Population MYE'!$A$81:$K$114,MATCH(I$8,'Population MYE'!$A$81:$K$81, FALSE),FALSE),VLOOKUP($A11,'Population MYE'!$A$5:$K$38,MATCH(I$8,'Population MYE'!$A$5:$K$5, FALSE),FALSE))))*100000</f>
        <v>60.735671514114628</v>
      </c>
      <c r="J11" s="83">
        <f>(IF(AND($C$1&lt;&gt;"", $C$2&lt;&gt;"", $C$3&lt;&gt;""),
 IF($C$1="All Fieldwork Services Teams",
  IF($C$2="All Social Workers",
   IF($C$3="Full Time", SUMIFS('SW Data'!$F:$F, 'SW Data'!$A:$A, J$8, 'SW Data'!$B:$B, $A11), IF($C$3="Part Time", SUMIFS('SW Data'!$G:$G, 'SW Data'!$A:$A, J$8, 'SW Data'!$B:$B, $A11),SUMIFS('SW Data'!$J:$J, 'SW Data'!$A:$A, J$8, 'SW Data'!$B:$B, $A11))),
   IF($C$3="Full Time", SUMIFS('SW Data'!$F:$F, 'SW Data'!$A:$A, J$8, 'SW Data'!$B:$B, $A11, 'SW Data'!$D:$D, $C$2), IF($C$3="Part Time", SUMIFS('SW Data'!$G:$G, 'SW Data'!$A:$A, J$8, 'SW Data'!$B:$B, $A11, 'SW Data'!$D:$D, $C$2), SUMIFS('SW Data'!$J:$J, 'SW Data'!$A:$A, J$8, 'SW Data'!$B:$B, $A11, 'SW Data'!$D:$D, $C$2)))),
  IF($C$2="All Social Workers",
   IF($C$3="Full Time", SUMIFS('SW Data'!$F:$F, 'SW Data'!$A:$A, J$8, 'SW Data'!$E:$E, $C$1, 'SW Data'!$B:$B, $A11), IF($C$3="Part Time", SUMIFS('SW Data'!$G:$G, 'SW Data'!$A:$A, J$8, 'SW Data'!$E:$E, $C$1, 'SW Data'!$B:$B, $A11), SUMIFS('SW Data'!$J:$J, 'SW Data'!$A:$A, J$8, 'SW Data'!$E:$E, $C$1, 'SW Data'!$B:$B, $A11))),
   IF($C$3="Full Time", SUMIFS('SW Data'!$F:$F, 'SW Data'!$A:$A, J$8, 'SW Data'!$E:$E, $C$1, 'SW Data'!$B:$B, $A11, 'SW Data'!$D:$D, $C$2), IF($C$3="Part Time", SUMIFS('SW Data'!$G:$G, 'SW Data'!$A:$A, J$8, 'SW Data'!$E:$E, $C$1, 'SW Data'!$B:$B, $A11, 'SW Data'!$D:$D, $C$2), SUMIFS('SW Data'!$J:$J, 'SW Data'!$A:$A, J$8, 'SW Data'!$E:$E, $C$1, 'SW Data'!$B:$B, $A11, 'SW Data'!$D:$D, $C$2))))),
 0)/IF($C$1="Fieldwork Service (Children)", VLOOKUP($A11,'Population MYE'!$A$43:$K$76,MATCH(J$8,'Population MYE'!$A$43:$K$43, FALSE),FALSE), IF(OR($C$1="Fieldwork Service (Adults)",$C$1="Fieldwork Service (Offenders)"),VLOOKUP($A11,'Population MYE'!$A$81:$K$114,MATCH(J$8,'Population MYE'!$A$81:$K$81, FALSE),FALSE),VLOOKUP($A11,'Population MYE'!$A$5:$K$38,MATCH(J$8,'Population MYE'!$A$5:$K$5, FALSE),FALSE))))*100000</f>
        <v>67.799519395811885</v>
      </c>
      <c r="K11" s="83">
        <f>(IF(AND($C$1&lt;&gt;"", $C$2&lt;&gt;"", $C$3&lt;&gt;""),
 IF($C$1="All Fieldwork Services Teams",
  IF($C$2="All Social Workers",
   IF($C$3="Full Time", SUMIFS('SW Data'!$F:$F, 'SW Data'!$A:$A, K$8, 'SW Data'!$B:$B, $A11), IF($C$3="Part Time", SUMIFS('SW Data'!$G:$G, 'SW Data'!$A:$A, K$8, 'SW Data'!$B:$B, $A11),SUMIFS('SW Data'!$J:$J, 'SW Data'!$A:$A, K$8, 'SW Data'!$B:$B, $A11))),
   IF($C$3="Full Time", SUMIFS('SW Data'!$F:$F, 'SW Data'!$A:$A, K$8, 'SW Data'!$B:$B, $A11, 'SW Data'!$D:$D, $C$2), IF($C$3="Part Time", SUMIFS('SW Data'!$G:$G, 'SW Data'!$A:$A, K$8, 'SW Data'!$B:$B, $A11, 'SW Data'!$D:$D, $C$2), SUMIFS('SW Data'!$J:$J, 'SW Data'!$A:$A, K$8, 'SW Data'!$B:$B, $A11, 'SW Data'!$D:$D, $C$2)))),
  IF($C$2="All Social Workers",
   IF($C$3="Full Time", SUMIFS('SW Data'!$F:$F, 'SW Data'!$A:$A, K$8, 'SW Data'!$E:$E, $C$1, 'SW Data'!$B:$B, $A11), IF($C$3="Part Time", SUMIFS('SW Data'!$G:$G, 'SW Data'!$A:$A, K$8, 'SW Data'!$E:$E, $C$1, 'SW Data'!$B:$B, $A11), SUMIFS('SW Data'!$J:$J, 'SW Data'!$A:$A, K$8, 'SW Data'!$E:$E, $C$1, 'SW Data'!$B:$B, $A11))),
   IF($C$3="Full Time", SUMIFS('SW Data'!$F:$F, 'SW Data'!$A:$A, K$8, 'SW Data'!$E:$E, $C$1, 'SW Data'!$B:$B, $A11, 'SW Data'!$D:$D, $C$2), IF($C$3="Part Time", SUMIFS('SW Data'!$G:$G, 'SW Data'!$A:$A, K$8, 'SW Data'!$E:$E, $C$1, 'SW Data'!$B:$B, $A11, 'SW Data'!$D:$D, $C$2), SUMIFS('SW Data'!$J:$J, 'SW Data'!$A:$A, K$8, 'SW Data'!$E:$E, $C$1, 'SW Data'!$B:$B, $A11, 'SW Data'!$D:$D, $C$2))))),
 0)/IF($C$1="Fieldwork Service (Children)", VLOOKUP($A11,'Population MYE'!$A$43:$K$76,MATCH(K$8,'Population MYE'!$A$43:$K$43, FALSE),FALSE), IF(OR($C$1="Fieldwork Service (Adults)",$C$1="Fieldwork Service (Offenders)"),VLOOKUP($A11,'Population MYE'!$A$81:$K$114,MATCH(K$8,'Population MYE'!$A$81:$K$81, FALSE),FALSE),VLOOKUP($A11,'Population MYE'!$A$5:$K$38,MATCH(K$8,'Population MYE'!$A$5:$K$5, FALSE),FALSE))))*100000</f>
        <v>74.81940144478844</v>
      </c>
      <c r="L11" s="55"/>
      <c r="U11" s="74"/>
    </row>
    <row r="12" spans="1:21" x14ac:dyDescent="0.25">
      <c r="A12" s="53" t="s">
        <v>20</v>
      </c>
      <c r="B12" s="83">
        <f>(IF(AND($C$1&lt;&gt;"", $C$2&lt;&gt;"", $C$3&lt;&gt;""),
 IF($C$1="All Fieldwork Services Teams",
  IF($C$2="All Social Workers",
   IF($C$3="Full Time", SUMIFS('SW Data'!$F:$F, 'SW Data'!$A:$A, B$8, 'SW Data'!$B:$B, $A12), IF($C$3="Part Time", SUMIFS('SW Data'!$G:$G, 'SW Data'!$A:$A, B$8, 'SW Data'!$B:$B, $A12),SUMIFS('SW Data'!$J:$J, 'SW Data'!$A:$A, B$8, 'SW Data'!$B:$B, $A12))),
   IF($C$3="Full Time", SUMIFS('SW Data'!$F:$F, 'SW Data'!$A:$A, B$8, 'SW Data'!$B:$B, $A12, 'SW Data'!$D:$D, $C$2), IF($C$3="Part Time", SUMIFS('SW Data'!$G:$G, 'SW Data'!$A:$A, B$8, 'SW Data'!$B:$B, $A12, 'SW Data'!$D:$D, $C$2), SUMIFS('SW Data'!$J:$J, 'SW Data'!$A:$A, B$8, 'SW Data'!$B:$B, $A12, 'SW Data'!$D:$D, $C$2)))),
  IF($C$2="All Social Workers",
   IF($C$3="Full Time", SUMIFS('SW Data'!$F:$F, 'SW Data'!$A:$A, B$8, 'SW Data'!$E:$E, $C$1, 'SW Data'!$B:$B, $A12), IF($C$3="Part Time", SUMIFS('SW Data'!$G:$G, 'SW Data'!$A:$A, B$8, 'SW Data'!$E:$E, $C$1, 'SW Data'!$B:$B, $A12), SUMIFS('SW Data'!$J:$J, 'SW Data'!$A:$A, B$8, 'SW Data'!$E:$E, $C$1, 'SW Data'!$B:$B, $A12))),
   IF($C$3="Full Time", SUMIFS('SW Data'!$F:$F, 'SW Data'!$A:$A, B$8, 'SW Data'!$E:$E, $C$1, 'SW Data'!$B:$B, $A12, 'SW Data'!$D:$D, $C$2), IF($C$3="Part Time", SUMIFS('SW Data'!$G:$G, 'SW Data'!$A:$A, B$8, 'SW Data'!$E:$E, $C$1, 'SW Data'!$B:$B, $A12, 'SW Data'!$D:$D, $C$2), SUMIFS('SW Data'!$J:$J, 'SW Data'!$A:$A, B$8, 'SW Data'!$E:$E, $C$1, 'SW Data'!$B:$B, $A12, 'SW Data'!$D:$D, $C$2))))),
 0)/IF($C$1="Fieldwork Service (Children)", VLOOKUP($A12,'Population MYE'!$A$43:$K$76,MATCH(B$8,'Population MYE'!$A$43:$K$43, FALSE),FALSE), IF(OR($C$1="Fieldwork Service (Adults)",$C$1="Fieldwork Service (Offenders)"),VLOOKUP($A12,'Population MYE'!$A$81:$K$114,MATCH(B$8,'Population MYE'!$A$81:$K$81, FALSE),FALSE),VLOOKUP($A12,'Population MYE'!$A$5:$K$38,MATCH(B$8,'Population MYE'!$A$5:$K$5, FALSE),FALSE))))*100000</f>
        <v>88.977866755644541</v>
      </c>
      <c r="C12" s="83">
        <f>(IF(AND($C$1&lt;&gt;"", $C$2&lt;&gt;"", $C$3&lt;&gt;""),
 IF($C$1="All Fieldwork Services Teams",
  IF($C$2="All Social Workers",
   IF($C$3="Full Time", SUMIFS('SW Data'!$F:$F, 'SW Data'!$A:$A, C$8, 'SW Data'!$B:$B, $A12), IF($C$3="Part Time", SUMIFS('SW Data'!$G:$G, 'SW Data'!$A:$A, C$8, 'SW Data'!$B:$B, $A12),SUMIFS('SW Data'!$J:$J, 'SW Data'!$A:$A, C$8, 'SW Data'!$B:$B, $A12))),
   IF($C$3="Full Time", SUMIFS('SW Data'!$F:$F, 'SW Data'!$A:$A, C$8, 'SW Data'!$B:$B, $A12, 'SW Data'!$D:$D, $C$2), IF($C$3="Part Time", SUMIFS('SW Data'!$G:$G, 'SW Data'!$A:$A, C$8, 'SW Data'!$B:$B, $A12, 'SW Data'!$D:$D, $C$2), SUMIFS('SW Data'!$J:$J, 'SW Data'!$A:$A, C$8, 'SW Data'!$B:$B, $A12, 'SW Data'!$D:$D, $C$2)))),
  IF($C$2="All Social Workers",
   IF($C$3="Full Time", SUMIFS('SW Data'!$F:$F, 'SW Data'!$A:$A, C$8, 'SW Data'!$E:$E, $C$1, 'SW Data'!$B:$B, $A12), IF($C$3="Part Time", SUMIFS('SW Data'!$G:$G, 'SW Data'!$A:$A, C$8, 'SW Data'!$E:$E, $C$1, 'SW Data'!$B:$B, $A12), SUMIFS('SW Data'!$J:$J, 'SW Data'!$A:$A, C$8, 'SW Data'!$E:$E, $C$1, 'SW Data'!$B:$B, $A12))),
   IF($C$3="Full Time", SUMIFS('SW Data'!$F:$F, 'SW Data'!$A:$A, C$8, 'SW Data'!$E:$E, $C$1, 'SW Data'!$B:$B, $A12, 'SW Data'!$D:$D, $C$2), IF($C$3="Part Time", SUMIFS('SW Data'!$G:$G, 'SW Data'!$A:$A, C$8, 'SW Data'!$E:$E, $C$1, 'SW Data'!$B:$B, $A12, 'SW Data'!$D:$D, $C$2), SUMIFS('SW Data'!$J:$J, 'SW Data'!$A:$A, C$8, 'SW Data'!$E:$E, $C$1, 'SW Data'!$B:$B, $A12, 'SW Data'!$D:$D, $C$2))))),
 0)/IF($C$1="Fieldwork Service (Children)", VLOOKUP($A12,'Population MYE'!$A$43:$K$76,MATCH(C$8,'Population MYE'!$A$43:$K$43, FALSE),FALSE), IF(OR($C$1="Fieldwork Service (Adults)",$C$1="Fieldwork Service (Offenders)"),VLOOKUP($A12,'Population MYE'!$A$81:$K$114,MATCH(C$8,'Population MYE'!$A$81:$K$81, FALSE),FALSE),VLOOKUP($A12,'Population MYE'!$A$5:$K$38,MATCH(C$8,'Population MYE'!$A$5:$K$5, FALSE),FALSE))))*100000</f>
        <v>91.671324762437123</v>
      </c>
      <c r="D12" s="83">
        <f>(IF(AND($C$1&lt;&gt;"", $C$2&lt;&gt;"", $C$3&lt;&gt;""),
 IF($C$1="All Fieldwork Services Teams",
  IF($C$2="All Social Workers",
   IF($C$3="Full Time", SUMIFS('SW Data'!$F:$F, 'SW Data'!$A:$A, D$8, 'SW Data'!$B:$B, $A12), IF($C$3="Part Time", SUMIFS('SW Data'!$G:$G, 'SW Data'!$A:$A, D$8, 'SW Data'!$B:$B, $A12),SUMIFS('SW Data'!$J:$J, 'SW Data'!$A:$A, D$8, 'SW Data'!$B:$B, $A12))),
   IF($C$3="Full Time", SUMIFS('SW Data'!$F:$F, 'SW Data'!$A:$A, D$8, 'SW Data'!$B:$B, $A12, 'SW Data'!$D:$D, $C$2), IF($C$3="Part Time", SUMIFS('SW Data'!$G:$G, 'SW Data'!$A:$A, D$8, 'SW Data'!$B:$B, $A12, 'SW Data'!$D:$D, $C$2), SUMIFS('SW Data'!$J:$J, 'SW Data'!$A:$A, D$8, 'SW Data'!$B:$B, $A12, 'SW Data'!$D:$D, $C$2)))),
  IF($C$2="All Social Workers",
   IF($C$3="Full Time", SUMIFS('SW Data'!$F:$F, 'SW Data'!$A:$A, D$8, 'SW Data'!$E:$E, $C$1, 'SW Data'!$B:$B, $A12), IF($C$3="Part Time", SUMIFS('SW Data'!$G:$G, 'SW Data'!$A:$A, D$8, 'SW Data'!$E:$E, $C$1, 'SW Data'!$B:$B, $A12), SUMIFS('SW Data'!$J:$J, 'SW Data'!$A:$A, D$8, 'SW Data'!$E:$E, $C$1, 'SW Data'!$B:$B, $A12))),
   IF($C$3="Full Time", SUMIFS('SW Data'!$F:$F, 'SW Data'!$A:$A, D$8, 'SW Data'!$E:$E, $C$1, 'SW Data'!$B:$B, $A12, 'SW Data'!$D:$D, $C$2), IF($C$3="Part Time", SUMIFS('SW Data'!$G:$G, 'SW Data'!$A:$A, D$8, 'SW Data'!$E:$E, $C$1, 'SW Data'!$B:$B, $A12, 'SW Data'!$D:$D, $C$2), SUMIFS('SW Data'!$J:$J, 'SW Data'!$A:$A, D$8, 'SW Data'!$E:$E, $C$1, 'SW Data'!$B:$B, $A12, 'SW Data'!$D:$D, $C$2))))),
 0)/IF($C$1="Fieldwork Service (Children)", VLOOKUP($A12,'Population MYE'!$A$43:$K$76,MATCH(D$8,'Population MYE'!$A$43:$K$43, FALSE),FALSE), IF(OR($C$1="Fieldwork Service (Adults)",$C$1="Fieldwork Service (Offenders)"),VLOOKUP($A12,'Population MYE'!$A$81:$K$114,MATCH(D$8,'Population MYE'!$A$81:$K$81, FALSE),FALSE),VLOOKUP($A12,'Population MYE'!$A$5:$K$38,MATCH(D$8,'Population MYE'!$A$5:$K$5, FALSE),FALSE))))*100000</f>
        <v>94.786729857819907</v>
      </c>
      <c r="E12" s="83">
        <f>(IF(AND($C$1&lt;&gt;"", $C$2&lt;&gt;"", $C$3&lt;&gt;""),
 IF($C$1="All Fieldwork Services Teams",
  IF($C$2="All Social Workers",
   IF($C$3="Full Time", SUMIFS('SW Data'!$F:$F, 'SW Data'!$A:$A, E$8, 'SW Data'!$B:$B, $A12), IF($C$3="Part Time", SUMIFS('SW Data'!$G:$G, 'SW Data'!$A:$A, E$8, 'SW Data'!$B:$B, $A12),SUMIFS('SW Data'!$J:$J, 'SW Data'!$A:$A, E$8, 'SW Data'!$B:$B, $A12))),
   IF($C$3="Full Time", SUMIFS('SW Data'!$F:$F, 'SW Data'!$A:$A, E$8, 'SW Data'!$B:$B, $A12, 'SW Data'!$D:$D, $C$2), IF($C$3="Part Time", SUMIFS('SW Data'!$G:$G, 'SW Data'!$A:$A, E$8, 'SW Data'!$B:$B, $A12, 'SW Data'!$D:$D, $C$2), SUMIFS('SW Data'!$J:$J, 'SW Data'!$A:$A, E$8, 'SW Data'!$B:$B, $A12, 'SW Data'!$D:$D, $C$2)))),
  IF($C$2="All Social Workers",
   IF($C$3="Full Time", SUMIFS('SW Data'!$F:$F, 'SW Data'!$A:$A, E$8, 'SW Data'!$E:$E, $C$1, 'SW Data'!$B:$B, $A12), IF($C$3="Part Time", SUMIFS('SW Data'!$G:$G, 'SW Data'!$A:$A, E$8, 'SW Data'!$E:$E, $C$1, 'SW Data'!$B:$B, $A12), SUMIFS('SW Data'!$J:$J, 'SW Data'!$A:$A, E$8, 'SW Data'!$E:$E, $C$1, 'SW Data'!$B:$B, $A12))),
   IF($C$3="Full Time", SUMIFS('SW Data'!$F:$F, 'SW Data'!$A:$A, E$8, 'SW Data'!$E:$E, $C$1, 'SW Data'!$B:$B, $A12, 'SW Data'!$D:$D, $C$2), IF($C$3="Part Time", SUMIFS('SW Data'!$G:$G, 'SW Data'!$A:$A, E$8, 'SW Data'!$E:$E, $C$1, 'SW Data'!$B:$B, $A12, 'SW Data'!$D:$D, $C$2), SUMIFS('SW Data'!$J:$J, 'SW Data'!$A:$A, E$8, 'SW Data'!$E:$E, $C$1, 'SW Data'!$B:$B, $A12, 'SW Data'!$D:$D, $C$2))))),
 0)/IF($C$1="Fieldwork Service (Children)", VLOOKUP($A12,'Population MYE'!$A$43:$K$76,MATCH(E$8,'Population MYE'!$A$43:$K$43, FALSE),FALSE), IF(OR($C$1="Fieldwork Service (Adults)",$C$1="Fieldwork Service (Offenders)"),VLOOKUP($A12,'Population MYE'!$A$81:$K$114,MATCH(E$8,'Population MYE'!$A$81:$K$81, FALSE),FALSE),VLOOKUP($A12,'Population MYE'!$A$5:$K$38,MATCH(E$8,'Population MYE'!$A$5:$K$5, FALSE),FALSE))))*100000</f>
        <v>75.340155178230077</v>
      </c>
      <c r="F12" s="83">
        <f>(IF(AND($C$1&lt;&gt;"", $C$2&lt;&gt;"", $C$3&lt;&gt;""),
 IF($C$1="All Fieldwork Services Teams",
  IF($C$2="All Social Workers",
   IF($C$3="Full Time", SUMIFS('SW Data'!$F:$F, 'SW Data'!$A:$A, F$8, 'SW Data'!$B:$B, $A12), IF($C$3="Part Time", SUMIFS('SW Data'!$G:$G, 'SW Data'!$A:$A, F$8, 'SW Data'!$B:$B, $A12),SUMIFS('SW Data'!$J:$J, 'SW Data'!$A:$A, F$8, 'SW Data'!$B:$B, $A12))),
   IF($C$3="Full Time", SUMIFS('SW Data'!$F:$F, 'SW Data'!$A:$A, F$8, 'SW Data'!$B:$B, $A12, 'SW Data'!$D:$D, $C$2), IF($C$3="Part Time", SUMIFS('SW Data'!$G:$G, 'SW Data'!$A:$A, F$8, 'SW Data'!$B:$B, $A12, 'SW Data'!$D:$D, $C$2), SUMIFS('SW Data'!$J:$J, 'SW Data'!$A:$A, F$8, 'SW Data'!$B:$B, $A12, 'SW Data'!$D:$D, $C$2)))),
  IF($C$2="All Social Workers",
   IF($C$3="Full Time", SUMIFS('SW Data'!$F:$F, 'SW Data'!$A:$A, F$8, 'SW Data'!$E:$E, $C$1, 'SW Data'!$B:$B, $A12), IF($C$3="Part Time", SUMIFS('SW Data'!$G:$G, 'SW Data'!$A:$A, F$8, 'SW Data'!$E:$E, $C$1, 'SW Data'!$B:$B, $A12), SUMIFS('SW Data'!$J:$J, 'SW Data'!$A:$A, F$8, 'SW Data'!$E:$E, $C$1, 'SW Data'!$B:$B, $A12))),
   IF($C$3="Full Time", SUMIFS('SW Data'!$F:$F, 'SW Data'!$A:$A, F$8, 'SW Data'!$E:$E, $C$1, 'SW Data'!$B:$B, $A12, 'SW Data'!$D:$D, $C$2), IF($C$3="Part Time", SUMIFS('SW Data'!$G:$G, 'SW Data'!$A:$A, F$8, 'SW Data'!$E:$E, $C$1, 'SW Data'!$B:$B, $A12, 'SW Data'!$D:$D, $C$2), SUMIFS('SW Data'!$J:$J, 'SW Data'!$A:$A, F$8, 'SW Data'!$E:$E, $C$1, 'SW Data'!$B:$B, $A12, 'SW Data'!$D:$D, $C$2))))),
 0)/IF($C$1="Fieldwork Service (Children)", VLOOKUP($A12,'Population MYE'!$A$43:$K$76,MATCH(F$8,'Population MYE'!$A$43:$K$43, FALSE),FALSE), IF(OR($C$1="Fieldwork Service (Adults)",$C$1="Fieldwork Service (Offenders)"),VLOOKUP($A12,'Population MYE'!$A$81:$K$114,MATCH(F$8,'Population MYE'!$A$81:$K$81, FALSE),FALSE),VLOOKUP($A12,'Population MYE'!$A$5:$K$38,MATCH(F$8,'Population MYE'!$A$5:$K$5, FALSE),FALSE))))*100000</f>
        <v>80.543090553446092</v>
      </c>
      <c r="G12" s="83">
        <f>(IF(AND($C$1&lt;&gt;"", $C$2&lt;&gt;"", $C$3&lt;&gt;""),
 IF($C$1="All Fieldwork Services Teams",
  IF($C$2="All Social Workers",
   IF($C$3="Full Time", SUMIFS('SW Data'!$F:$F, 'SW Data'!$A:$A, G$8, 'SW Data'!$B:$B, $A12), IF($C$3="Part Time", SUMIFS('SW Data'!$G:$G, 'SW Data'!$A:$A, G$8, 'SW Data'!$B:$B, $A12),SUMIFS('SW Data'!$J:$J, 'SW Data'!$A:$A, G$8, 'SW Data'!$B:$B, $A12))),
   IF($C$3="Full Time", SUMIFS('SW Data'!$F:$F, 'SW Data'!$A:$A, G$8, 'SW Data'!$B:$B, $A12, 'SW Data'!$D:$D, $C$2), IF($C$3="Part Time", SUMIFS('SW Data'!$G:$G, 'SW Data'!$A:$A, G$8, 'SW Data'!$B:$B, $A12, 'SW Data'!$D:$D, $C$2), SUMIFS('SW Data'!$J:$J, 'SW Data'!$A:$A, G$8, 'SW Data'!$B:$B, $A12, 'SW Data'!$D:$D, $C$2)))),
  IF($C$2="All Social Workers",
   IF($C$3="Full Time", SUMIFS('SW Data'!$F:$F, 'SW Data'!$A:$A, G$8, 'SW Data'!$E:$E, $C$1, 'SW Data'!$B:$B, $A12), IF($C$3="Part Time", SUMIFS('SW Data'!$G:$G, 'SW Data'!$A:$A, G$8, 'SW Data'!$E:$E, $C$1, 'SW Data'!$B:$B, $A12), SUMIFS('SW Data'!$J:$J, 'SW Data'!$A:$A, G$8, 'SW Data'!$E:$E, $C$1, 'SW Data'!$B:$B, $A12))),
   IF($C$3="Full Time", SUMIFS('SW Data'!$F:$F, 'SW Data'!$A:$A, G$8, 'SW Data'!$E:$E, $C$1, 'SW Data'!$B:$B, $A12, 'SW Data'!$D:$D, $C$2), IF($C$3="Part Time", SUMIFS('SW Data'!$G:$G, 'SW Data'!$A:$A, G$8, 'SW Data'!$E:$E, $C$1, 'SW Data'!$B:$B, $A12, 'SW Data'!$D:$D, $C$2), SUMIFS('SW Data'!$J:$J, 'SW Data'!$A:$A, G$8, 'SW Data'!$E:$E, $C$1, 'SW Data'!$B:$B, $A12, 'SW Data'!$D:$D, $C$2))))),
 0)/IF($C$1="Fieldwork Service (Children)", VLOOKUP($A12,'Population MYE'!$A$43:$K$76,MATCH(G$8,'Population MYE'!$A$43:$K$43, FALSE),FALSE), IF(OR($C$1="Fieldwork Service (Adults)",$C$1="Fieldwork Service (Offenders)"),VLOOKUP($A12,'Population MYE'!$A$81:$K$114,MATCH(G$8,'Population MYE'!$A$81:$K$81, FALSE),FALSE),VLOOKUP($A12,'Population MYE'!$A$5:$K$38,MATCH(G$8,'Population MYE'!$A$5:$K$5, FALSE),FALSE))))*100000</f>
        <v>91.993185689948888</v>
      </c>
      <c r="H12" s="83">
        <f>(IF(AND($C$1&lt;&gt;"", $C$2&lt;&gt;"", $C$3&lt;&gt;""),
 IF($C$1="All Fieldwork Services Teams",
  IF($C$2="All Social Workers",
   IF($C$3="Full Time", SUMIFS('SW Data'!$F:$F, 'SW Data'!$A:$A, H$8, 'SW Data'!$B:$B, $A12), IF($C$3="Part Time", SUMIFS('SW Data'!$G:$G, 'SW Data'!$A:$A, H$8, 'SW Data'!$B:$B, $A12),SUMIFS('SW Data'!$J:$J, 'SW Data'!$A:$A, H$8, 'SW Data'!$B:$B, $A12))),
   IF($C$3="Full Time", SUMIFS('SW Data'!$F:$F, 'SW Data'!$A:$A, H$8, 'SW Data'!$B:$B, $A12, 'SW Data'!$D:$D, $C$2), IF($C$3="Part Time", SUMIFS('SW Data'!$G:$G, 'SW Data'!$A:$A, H$8, 'SW Data'!$B:$B, $A12, 'SW Data'!$D:$D, $C$2), SUMIFS('SW Data'!$J:$J, 'SW Data'!$A:$A, H$8, 'SW Data'!$B:$B, $A12, 'SW Data'!$D:$D, $C$2)))),
  IF($C$2="All Social Workers",
   IF($C$3="Full Time", SUMIFS('SW Data'!$F:$F, 'SW Data'!$A:$A, H$8, 'SW Data'!$E:$E, $C$1, 'SW Data'!$B:$B, $A12), IF($C$3="Part Time", SUMIFS('SW Data'!$G:$G, 'SW Data'!$A:$A, H$8, 'SW Data'!$E:$E, $C$1, 'SW Data'!$B:$B, $A12), SUMIFS('SW Data'!$J:$J, 'SW Data'!$A:$A, H$8, 'SW Data'!$E:$E, $C$1, 'SW Data'!$B:$B, $A12))),
   IF($C$3="Full Time", SUMIFS('SW Data'!$F:$F, 'SW Data'!$A:$A, H$8, 'SW Data'!$E:$E, $C$1, 'SW Data'!$B:$B, $A12, 'SW Data'!$D:$D, $C$2), IF($C$3="Part Time", SUMIFS('SW Data'!$G:$G, 'SW Data'!$A:$A, H$8, 'SW Data'!$E:$E, $C$1, 'SW Data'!$B:$B, $A12, 'SW Data'!$D:$D, $C$2), SUMIFS('SW Data'!$J:$J, 'SW Data'!$A:$A, H$8, 'SW Data'!$E:$E, $C$1, 'SW Data'!$B:$B, $A12, 'SW Data'!$D:$D, $C$2))))),
 0)/IF($C$1="Fieldwork Service (Children)", VLOOKUP($A12,'Population MYE'!$A$43:$K$76,MATCH(H$8,'Population MYE'!$A$43:$K$43, FALSE),FALSE), IF(OR($C$1="Fieldwork Service (Adults)",$C$1="Fieldwork Service (Offenders)"),VLOOKUP($A12,'Population MYE'!$A$81:$K$114,MATCH(H$8,'Population MYE'!$A$81:$K$81, FALSE),FALSE),VLOOKUP($A12,'Population MYE'!$A$5:$K$38,MATCH(H$8,'Population MYE'!$A$5:$K$5, FALSE),FALSE))))*100000</f>
        <v>96.976611523103259</v>
      </c>
      <c r="I12" s="83">
        <f>(IF(AND($C$1&lt;&gt;"", $C$2&lt;&gt;"", $C$3&lt;&gt;""),
 IF($C$1="All Fieldwork Services Teams",
  IF($C$2="All Social Workers",
   IF($C$3="Full Time", SUMIFS('SW Data'!$F:$F, 'SW Data'!$A:$A, I$8, 'SW Data'!$B:$B, $A12), IF($C$3="Part Time", SUMIFS('SW Data'!$G:$G, 'SW Data'!$A:$A, I$8, 'SW Data'!$B:$B, $A12),SUMIFS('SW Data'!$J:$J, 'SW Data'!$A:$A, I$8, 'SW Data'!$B:$B, $A12))),
   IF($C$3="Full Time", SUMIFS('SW Data'!$F:$F, 'SW Data'!$A:$A, I$8, 'SW Data'!$B:$B, $A12, 'SW Data'!$D:$D, $C$2), IF($C$3="Part Time", SUMIFS('SW Data'!$G:$G, 'SW Data'!$A:$A, I$8, 'SW Data'!$B:$B, $A12, 'SW Data'!$D:$D, $C$2), SUMIFS('SW Data'!$J:$J, 'SW Data'!$A:$A, I$8, 'SW Data'!$B:$B, $A12, 'SW Data'!$D:$D, $C$2)))),
  IF($C$2="All Social Workers",
   IF($C$3="Full Time", SUMIFS('SW Data'!$F:$F, 'SW Data'!$A:$A, I$8, 'SW Data'!$E:$E, $C$1, 'SW Data'!$B:$B, $A12), IF($C$3="Part Time", SUMIFS('SW Data'!$G:$G, 'SW Data'!$A:$A, I$8, 'SW Data'!$E:$E, $C$1, 'SW Data'!$B:$B, $A12), SUMIFS('SW Data'!$J:$J, 'SW Data'!$A:$A, I$8, 'SW Data'!$E:$E, $C$1, 'SW Data'!$B:$B, $A12))),
   IF($C$3="Full Time", SUMIFS('SW Data'!$F:$F, 'SW Data'!$A:$A, I$8, 'SW Data'!$E:$E, $C$1, 'SW Data'!$B:$B, $A12, 'SW Data'!$D:$D, $C$2), IF($C$3="Part Time", SUMIFS('SW Data'!$G:$G, 'SW Data'!$A:$A, I$8, 'SW Data'!$E:$E, $C$1, 'SW Data'!$B:$B, $A12, 'SW Data'!$D:$D, $C$2), SUMIFS('SW Data'!$J:$J, 'SW Data'!$A:$A, I$8, 'SW Data'!$E:$E, $C$1, 'SW Data'!$B:$B, $A12, 'SW Data'!$D:$D, $C$2))))),
 0)/IF($C$1="Fieldwork Service (Children)", VLOOKUP($A12,'Population MYE'!$A$43:$K$76,MATCH(I$8,'Population MYE'!$A$43:$K$43, FALSE),FALSE), IF(OR($C$1="Fieldwork Service (Adults)",$C$1="Fieldwork Service (Offenders)"),VLOOKUP($A12,'Population MYE'!$A$81:$K$114,MATCH(I$8,'Population MYE'!$A$81:$K$81, FALSE),FALSE),VLOOKUP($A12,'Population MYE'!$A$5:$K$38,MATCH(I$8,'Population MYE'!$A$5:$K$5, FALSE),FALSE))))*100000</f>
        <v>120.84244447001956</v>
      </c>
      <c r="J12" s="83">
        <f>(IF(AND($C$1&lt;&gt;"", $C$2&lt;&gt;"", $C$3&lt;&gt;""),
 IF($C$1="All Fieldwork Services Teams",
  IF($C$2="All Social Workers",
   IF($C$3="Full Time", SUMIFS('SW Data'!$F:$F, 'SW Data'!$A:$A, J$8, 'SW Data'!$B:$B, $A12), IF($C$3="Part Time", SUMIFS('SW Data'!$G:$G, 'SW Data'!$A:$A, J$8, 'SW Data'!$B:$B, $A12),SUMIFS('SW Data'!$J:$J, 'SW Data'!$A:$A, J$8, 'SW Data'!$B:$B, $A12))),
   IF($C$3="Full Time", SUMIFS('SW Data'!$F:$F, 'SW Data'!$A:$A, J$8, 'SW Data'!$B:$B, $A12, 'SW Data'!$D:$D, $C$2), IF($C$3="Part Time", SUMIFS('SW Data'!$G:$G, 'SW Data'!$A:$A, J$8, 'SW Data'!$B:$B, $A12, 'SW Data'!$D:$D, $C$2), SUMIFS('SW Data'!$J:$J, 'SW Data'!$A:$A, J$8, 'SW Data'!$B:$B, $A12, 'SW Data'!$D:$D, $C$2)))),
  IF($C$2="All Social Workers",
   IF($C$3="Full Time", SUMIFS('SW Data'!$F:$F, 'SW Data'!$A:$A, J$8, 'SW Data'!$E:$E, $C$1, 'SW Data'!$B:$B, $A12), IF($C$3="Part Time", SUMIFS('SW Data'!$G:$G, 'SW Data'!$A:$A, J$8, 'SW Data'!$E:$E, $C$1, 'SW Data'!$B:$B, $A12), SUMIFS('SW Data'!$J:$J, 'SW Data'!$A:$A, J$8, 'SW Data'!$E:$E, $C$1, 'SW Data'!$B:$B, $A12))),
   IF($C$3="Full Time", SUMIFS('SW Data'!$F:$F, 'SW Data'!$A:$A, J$8, 'SW Data'!$E:$E, $C$1, 'SW Data'!$B:$B, $A12, 'SW Data'!$D:$D, $C$2), IF($C$3="Part Time", SUMIFS('SW Data'!$G:$G, 'SW Data'!$A:$A, J$8, 'SW Data'!$E:$E, $C$1, 'SW Data'!$B:$B, $A12, 'SW Data'!$D:$D, $C$2), SUMIFS('SW Data'!$J:$J, 'SW Data'!$A:$A, J$8, 'SW Data'!$E:$E, $C$1, 'SW Data'!$B:$B, $A12, 'SW Data'!$D:$D, $C$2))))),
 0)/IF($C$1="Fieldwork Service (Children)", VLOOKUP($A12,'Population MYE'!$A$43:$K$76,MATCH(J$8,'Population MYE'!$A$43:$K$43, FALSE),FALSE), IF(OR($C$1="Fieldwork Service (Adults)",$C$1="Fieldwork Service (Offenders)"),VLOOKUP($A12,'Population MYE'!$A$81:$K$114,MATCH(J$8,'Population MYE'!$A$81:$K$81, FALSE),FALSE),VLOOKUP($A12,'Population MYE'!$A$5:$K$38,MATCH(J$8,'Population MYE'!$A$5:$K$5, FALSE),FALSE))))*100000</f>
        <v>82.635142889934585</v>
      </c>
      <c r="K12" s="83">
        <f>(IF(AND($C$1&lt;&gt;"", $C$2&lt;&gt;"", $C$3&lt;&gt;""),
 IF($C$1="All Fieldwork Services Teams",
  IF($C$2="All Social Workers",
   IF($C$3="Full Time", SUMIFS('SW Data'!$F:$F, 'SW Data'!$A:$A, K$8, 'SW Data'!$B:$B, $A12), IF($C$3="Part Time", SUMIFS('SW Data'!$G:$G, 'SW Data'!$A:$A, K$8, 'SW Data'!$B:$B, $A12),SUMIFS('SW Data'!$J:$J, 'SW Data'!$A:$A, K$8, 'SW Data'!$B:$B, $A12))),
   IF($C$3="Full Time", SUMIFS('SW Data'!$F:$F, 'SW Data'!$A:$A, K$8, 'SW Data'!$B:$B, $A12, 'SW Data'!$D:$D, $C$2), IF($C$3="Part Time", SUMIFS('SW Data'!$G:$G, 'SW Data'!$A:$A, K$8, 'SW Data'!$B:$B, $A12, 'SW Data'!$D:$D, $C$2), SUMIFS('SW Data'!$J:$J, 'SW Data'!$A:$A, K$8, 'SW Data'!$B:$B, $A12, 'SW Data'!$D:$D, $C$2)))),
  IF($C$2="All Social Workers",
   IF($C$3="Full Time", SUMIFS('SW Data'!$F:$F, 'SW Data'!$A:$A, K$8, 'SW Data'!$E:$E, $C$1, 'SW Data'!$B:$B, $A12), IF($C$3="Part Time", SUMIFS('SW Data'!$G:$G, 'SW Data'!$A:$A, K$8, 'SW Data'!$E:$E, $C$1, 'SW Data'!$B:$B, $A12), SUMIFS('SW Data'!$J:$J, 'SW Data'!$A:$A, K$8, 'SW Data'!$E:$E, $C$1, 'SW Data'!$B:$B, $A12))),
   IF($C$3="Full Time", SUMIFS('SW Data'!$F:$F, 'SW Data'!$A:$A, K$8, 'SW Data'!$E:$E, $C$1, 'SW Data'!$B:$B, $A12, 'SW Data'!$D:$D, $C$2), IF($C$3="Part Time", SUMIFS('SW Data'!$G:$G, 'SW Data'!$A:$A, K$8, 'SW Data'!$E:$E, $C$1, 'SW Data'!$B:$B, $A12, 'SW Data'!$D:$D, $C$2), SUMIFS('SW Data'!$J:$J, 'SW Data'!$A:$A, K$8, 'SW Data'!$E:$E, $C$1, 'SW Data'!$B:$B, $A12, 'SW Data'!$D:$D, $C$2))))),
 0)/IF($C$1="Fieldwork Service (Children)", VLOOKUP($A12,'Population MYE'!$A$43:$K$76,MATCH(K$8,'Population MYE'!$A$43:$K$43, FALSE),FALSE), IF(OR($C$1="Fieldwork Service (Adults)",$C$1="Fieldwork Service (Offenders)"),VLOOKUP($A12,'Population MYE'!$A$81:$K$114,MATCH(K$8,'Population MYE'!$A$81:$K$81, FALSE),FALSE),VLOOKUP($A12,'Population MYE'!$A$5:$K$38,MATCH(K$8,'Population MYE'!$A$5:$K$5, FALSE),FALSE))))*100000</f>
        <v>109.43439695887569</v>
      </c>
      <c r="L12" s="55"/>
      <c r="U12" s="74"/>
    </row>
    <row r="13" spans="1:21" x14ac:dyDescent="0.25">
      <c r="A13" s="53" t="s">
        <v>21</v>
      </c>
      <c r="B13" s="83">
        <f>(IF(AND($C$1&lt;&gt;"", $C$2&lt;&gt;"", $C$3&lt;&gt;""),
 IF($C$1="All Fieldwork Services Teams",
  IF($C$2="All Social Workers",
   IF($C$3="Full Time", SUMIFS('SW Data'!$F:$F, 'SW Data'!$A:$A, B$8, 'SW Data'!$B:$B, $A13), IF($C$3="Part Time", SUMIFS('SW Data'!$G:$G, 'SW Data'!$A:$A, B$8, 'SW Data'!$B:$B, $A13),SUMIFS('SW Data'!$J:$J, 'SW Data'!$A:$A, B$8, 'SW Data'!$B:$B, $A13))),
   IF($C$3="Full Time", SUMIFS('SW Data'!$F:$F, 'SW Data'!$A:$A, B$8, 'SW Data'!$B:$B, $A13, 'SW Data'!$D:$D, $C$2), IF($C$3="Part Time", SUMIFS('SW Data'!$G:$G, 'SW Data'!$A:$A, B$8, 'SW Data'!$B:$B, $A13, 'SW Data'!$D:$D, $C$2), SUMIFS('SW Data'!$J:$J, 'SW Data'!$A:$A, B$8, 'SW Data'!$B:$B, $A13, 'SW Data'!$D:$D, $C$2)))),
  IF($C$2="All Social Workers",
   IF($C$3="Full Time", SUMIFS('SW Data'!$F:$F, 'SW Data'!$A:$A, B$8, 'SW Data'!$E:$E, $C$1, 'SW Data'!$B:$B, $A13), IF($C$3="Part Time", SUMIFS('SW Data'!$G:$G, 'SW Data'!$A:$A, B$8, 'SW Data'!$E:$E, $C$1, 'SW Data'!$B:$B, $A13), SUMIFS('SW Data'!$J:$J, 'SW Data'!$A:$A, B$8, 'SW Data'!$E:$E, $C$1, 'SW Data'!$B:$B, $A13))),
   IF($C$3="Full Time", SUMIFS('SW Data'!$F:$F, 'SW Data'!$A:$A, B$8, 'SW Data'!$E:$E, $C$1, 'SW Data'!$B:$B, $A13, 'SW Data'!$D:$D, $C$2), IF($C$3="Part Time", SUMIFS('SW Data'!$G:$G, 'SW Data'!$A:$A, B$8, 'SW Data'!$E:$E, $C$1, 'SW Data'!$B:$B, $A13, 'SW Data'!$D:$D, $C$2), SUMIFS('SW Data'!$J:$J, 'SW Data'!$A:$A, B$8, 'SW Data'!$E:$E, $C$1, 'SW Data'!$B:$B, $A13, 'SW Data'!$D:$D, $C$2))))),
 0)/IF($C$1="Fieldwork Service (Children)", VLOOKUP($A13,'Population MYE'!$A$43:$K$76,MATCH(B$8,'Population MYE'!$A$43:$K$43, FALSE),FALSE), IF(OR($C$1="Fieldwork Service (Adults)",$C$1="Fieldwork Service (Offenders)"),VLOOKUP($A13,'Population MYE'!$A$81:$K$114,MATCH(B$8,'Population MYE'!$A$81:$K$81, FALSE),FALSE),VLOOKUP($A13,'Population MYE'!$A$5:$K$38,MATCH(B$8,'Population MYE'!$A$5:$K$5, FALSE),FALSE))))*100000</f>
        <v>93.768314123852321</v>
      </c>
      <c r="C13" s="83">
        <f>(IF(AND($C$1&lt;&gt;"", $C$2&lt;&gt;"", $C$3&lt;&gt;""),
 IF($C$1="All Fieldwork Services Teams",
  IF($C$2="All Social Workers",
   IF($C$3="Full Time", SUMIFS('SW Data'!$F:$F, 'SW Data'!$A:$A, C$8, 'SW Data'!$B:$B, $A13), IF($C$3="Part Time", SUMIFS('SW Data'!$G:$G, 'SW Data'!$A:$A, C$8, 'SW Data'!$B:$B, $A13),SUMIFS('SW Data'!$J:$J, 'SW Data'!$A:$A, C$8, 'SW Data'!$B:$B, $A13))),
   IF($C$3="Full Time", SUMIFS('SW Data'!$F:$F, 'SW Data'!$A:$A, C$8, 'SW Data'!$B:$B, $A13, 'SW Data'!$D:$D, $C$2), IF($C$3="Part Time", SUMIFS('SW Data'!$G:$G, 'SW Data'!$A:$A, C$8, 'SW Data'!$B:$B, $A13, 'SW Data'!$D:$D, $C$2), SUMIFS('SW Data'!$J:$J, 'SW Data'!$A:$A, C$8, 'SW Data'!$B:$B, $A13, 'SW Data'!$D:$D, $C$2)))),
  IF($C$2="All Social Workers",
   IF($C$3="Full Time", SUMIFS('SW Data'!$F:$F, 'SW Data'!$A:$A, C$8, 'SW Data'!$E:$E, $C$1, 'SW Data'!$B:$B, $A13), IF($C$3="Part Time", SUMIFS('SW Data'!$G:$G, 'SW Data'!$A:$A, C$8, 'SW Data'!$E:$E, $C$1, 'SW Data'!$B:$B, $A13), SUMIFS('SW Data'!$J:$J, 'SW Data'!$A:$A, C$8, 'SW Data'!$E:$E, $C$1, 'SW Data'!$B:$B, $A13))),
   IF($C$3="Full Time", SUMIFS('SW Data'!$F:$F, 'SW Data'!$A:$A, C$8, 'SW Data'!$E:$E, $C$1, 'SW Data'!$B:$B, $A13, 'SW Data'!$D:$D, $C$2), IF($C$3="Part Time", SUMIFS('SW Data'!$G:$G, 'SW Data'!$A:$A, C$8, 'SW Data'!$E:$E, $C$1, 'SW Data'!$B:$B, $A13, 'SW Data'!$D:$D, $C$2), SUMIFS('SW Data'!$J:$J, 'SW Data'!$A:$A, C$8, 'SW Data'!$E:$E, $C$1, 'SW Data'!$B:$B, $A13, 'SW Data'!$D:$D, $C$2))))),
 0)/IF($C$1="Fieldwork Service (Children)", VLOOKUP($A13,'Population MYE'!$A$43:$K$76,MATCH(C$8,'Population MYE'!$A$43:$K$43, FALSE),FALSE), IF(OR($C$1="Fieldwork Service (Adults)",$C$1="Fieldwork Service (Offenders)"),VLOOKUP($A13,'Population MYE'!$A$81:$K$114,MATCH(C$8,'Population MYE'!$A$81:$K$81, FALSE),FALSE),VLOOKUP($A13,'Population MYE'!$A$5:$K$38,MATCH(C$8,'Population MYE'!$A$5:$K$5, FALSE),FALSE))))*100000</f>
        <v>89.686098654708516</v>
      </c>
      <c r="D13" s="83">
        <f>(IF(AND($C$1&lt;&gt;"", $C$2&lt;&gt;"", $C$3&lt;&gt;""),
 IF($C$1="All Fieldwork Services Teams",
  IF($C$2="All Social Workers",
   IF($C$3="Full Time", SUMIFS('SW Data'!$F:$F, 'SW Data'!$A:$A, D$8, 'SW Data'!$B:$B, $A13), IF($C$3="Part Time", SUMIFS('SW Data'!$G:$G, 'SW Data'!$A:$A, D$8, 'SW Data'!$B:$B, $A13),SUMIFS('SW Data'!$J:$J, 'SW Data'!$A:$A, D$8, 'SW Data'!$B:$B, $A13))),
   IF($C$3="Full Time", SUMIFS('SW Data'!$F:$F, 'SW Data'!$A:$A, D$8, 'SW Data'!$B:$B, $A13, 'SW Data'!$D:$D, $C$2), IF($C$3="Part Time", SUMIFS('SW Data'!$G:$G, 'SW Data'!$A:$A, D$8, 'SW Data'!$B:$B, $A13, 'SW Data'!$D:$D, $C$2), SUMIFS('SW Data'!$J:$J, 'SW Data'!$A:$A, D$8, 'SW Data'!$B:$B, $A13, 'SW Data'!$D:$D, $C$2)))),
  IF($C$2="All Social Workers",
   IF($C$3="Full Time", SUMIFS('SW Data'!$F:$F, 'SW Data'!$A:$A, D$8, 'SW Data'!$E:$E, $C$1, 'SW Data'!$B:$B, $A13), IF($C$3="Part Time", SUMIFS('SW Data'!$G:$G, 'SW Data'!$A:$A, D$8, 'SW Data'!$E:$E, $C$1, 'SW Data'!$B:$B, $A13), SUMIFS('SW Data'!$J:$J, 'SW Data'!$A:$A, D$8, 'SW Data'!$E:$E, $C$1, 'SW Data'!$B:$B, $A13))),
   IF($C$3="Full Time", SUMIFS('SW Data'!$F:$F, 'SW Data'!$A:$A, D$8, 'SW Data'!$E:$E, $C$1, 'SW Data'!$B:$B, $A13, 'SW Data'!$D:$D, $C$2), IF($C$3="Part Time", SUMIFS('SW Data'!$G:$G, 'SW Data'!$A:$A, D$8, 'SW Data'!$E:$E, $C$1, 'SW Data'!$B:$B, $A13, 'SW Data'!$D:$D, $C$2), SUMIFS('SW Data'!$J:$J, 'SW Data'!$A:$A, D$8, 'SW Data'!$E:$E, $C$1, 'SW Data'!$B:$B, $A13, 'SW Data'!$D:$D, $C$2))))),
 0)/IF($C$1="Fieldwork Service (Children)", VLOOKUP($A13,'Population MYE'!$A$43:$K$76,MATCH(D$8,'Population MYE'!$A$43:$K$43, FALSE),FALSE), IF(OR($C$1="Fieldwork Service (Adults)",$C$1="Fieldwork Service (Offenders)"),VLOOKUP($A13,'Population MYE'!$A$81:$K$114,MATCH(D$8,'Population MYE'!$A$81:$K$81, FALSE),FALSE),VLOOKUP($A13,'Population MYE'!$A$5:$K$38,MATCH(D$8,'Population MYE'!$A$5:$K$5, FALSE),FALSE))))*100000</f>
        <v>91.564387297876479</v>
      </c>
      <c r="E13" s="83">
        <f>(IF(AND($C$1&lt;&gt;"", $C$2&lt;&gt;"", $C$3&lt;&gt;""),
 IF($C$1="All Fieldwork Services Teams",
  IF($C$2="All Social Workers",
   IF($C$3="Full Time", SUMIFS('SW Data'!$F:$F, 'SW Data'!$A:$A, E$8, 'SW Data'!$B:$B, $A13), IF($C$3="Part Time", SUMIFS('SW Data'!$G:$G, 'SW Data'!$A:$A, E$8, 'SW Data'!$B:$B, $A13),SUMIFS('SW Data'!$J:$J, 'SW Data'!$A:$A, E$8, 'SW Data'!$B:$B, $A13))),
   IF($C$3="Full Time", SUMIFS('SW Data'!$F:$F, 'SW Data'!$A:$A, E$8, 'SW Data'!$B:$B, $A13, 'SW Data'!$D:$D, $C$2), IF($C$3="Part Time", SUMIFS('SW Data'!$G:$G, 'SW Data'!$A:$A, E$8, 'SW Data'!$B:$B, $A13, 'SW Data'!$D:$D, $C$2), SUMIFS('SW Data'!$J:$J, 'SW Data'!$A:$A, E$8, 'SW Data'!$B:$B, $A13, 'SW Data'!$D:$D, $C$2)))),
  IF($C$2="All Social Workers",
   IF($C$3="Full Time", SUMIFS('SW Data'!$F:$F, 'SW Data'!$A:$A, E$8, 'SW Data'!$E:$E, $C$1, 'SW Data'!$B:$B, $A13), IF($C$3="Part Time", SUMIFS('SW Data'!$G:$G, 'SW Data'!$A:$A, E$8, 'SW Data'!$E:$E, $C$1, 'SW Data'!$B:$B, $A13), SUMIFS('SW Data'!$J:$J, 'SW Data'!$A:$A, E$8, 'SW Data'!$E:$E, $C$1, 'SW Data'!$B:$B, $A13))),
   IF($C$3="Full Time", SUMIFS('SW Data'!$F:$F, 'SW Data'!$A:$A, E$8, 'SW Data'!$E:$E, $C$1, 'SW Data'!$B:$B, $A13, 'SW Data'!$D:$D, $C$2), IF($C$3="Part Time", SUMIFS('SW Data'!$G:$G, 'SW Data'!$A:$A, E$8, 'SW Data'!$E:$E, $C$1, 'SW Data'!$B:$B, $A13, 'SW Data'!$D:$D, $C$2), SUMIFS('SW Data'!$J:$J, 'SW Data'!$A:$A, E$8, 'SW Data'!$E:$E, $C$1, 'SW Data'!$B:$B, $A13, 'SW Data'!$D:$D, $C$2))))),
 0)/IF($C$1="Fieldwork Service (Children)", VLOOKUP($A13,'Population MYE'!$A$43:$K$76,MATCH(E$8,'Population MYE'!$A$43:$K$43, FALSE),FALSE), IF(OR($C$1="Fieldwork Service (Adults)",$C$1="Fieldwork Service (Offenders)"),VLOOKUP($A13,'Population MYE'!$A$81:$K$114,MATCH(E$8,'Population MYE'!$A$81:$K$81, FALSE),FALSE),VLOOKUP($A13,'Population MYE'!$A$5:$K$38,MATCH(E$8,'Population MYE'!$A$5:$K$5, FALSE),FALSE))))*100000</f>
        <v>95.145631067961162</v>
      </c>
      <c r="F13" s="83">
        <f>(IF(AND($C$1&lt;&gt;"", $C$2&lt;&gt;"", $C$3&lt;&gt;""),
 IF($C$1="All Fieldwork Services Teams",
  IF($C$2="All Social Workers",
   IF($C$3="Full Time", SUMIFS('SW Data'!$F:$F, 'SW Data'!$A:$A, F$8, 'SW Data'!$B:$B, $A13), IF($C$3="Part Time", SUMIFS('SW Data'!$G:$G, 'SW Data'!$A:$A, F$8, 'SW Data'!$B:$B, $A13),SUMIFS('SW Data'!$J:$J, 'SW Data'!$A:$A, F$8, 'SW Data'!$B:$B, $A13))),
   IF($C$3="Full Time", SUMIFS('SW Data'!$F:$F, 'SW Data'!$A:$A, F$8, 'SW Data'!$B:$B, $A13, 'SW Data'!$D:$D, $C$2), IF($C$3="Part Time", SUMIFS('SW Data'!$G:$G, 'SW Data'!$A:$A, F$8, 'SW Data'!$B:$B, $A13, 'SW Data'!$D:$D, $C$2), SUMIFS('SW Data'!$J:$J, 'SW Data'!$A:$A, F$8, 'SW Data'!$B:$B, $A13, 'SW Data'!$D:$D, $C$2)))),
  IF($C$2="All Social Workers",
   IF($C$3="Full Time", SUMIFS('SW Data'!$F:$F, 'SW Data'!$A:$A, F$8, 'SW Data'!$E:$E, $C$1, 'SW Data'!$B:$B, $A13), IF($C$3="Part Time", SUMIFS('SW Data'!$G:$G, 'SW Data'!$A:$A, F$8, 'SW Data'!$E:$E, $C$1, 'SW Data'!$B:$B, $A13), SUMIFS('SW Data'!$J:$J, 'SW Data'!$A:$A, F$8, 'SW Data'!$E:$E, $C$1, 'SW Data'!$B:$B, $A13))),
   IF($C$3="Full Time", SUMIFS('SW Data'!$F:$F, 'SW Data'!$A:$A, F$8, 'SW Data'!$E:$E, $C$1, 'SW Data'!$B:$B, $A13, 'SW Data'!$D:$D, $C$2), IF($C$3="Part Time", SUMIFS('SW Data'!$G:$G, 'SW Data'!$A:$A, F$8, 'SW Data'!$E:$E, $C$1, 'SW Data'!$B:$B, $A13, 'SW Data'!$D:$D, $C$2), SUMIFS('SW Data'!$J:$J, 'SW Data'!$A:$A, F$8, 'SW Data'!$E:$E, $C$1, 'SW Data'!$B:$B, $A13, 'SW Data'!$D:$D, $C$2))))),
 0)/IF($C$1="Fieldwork Service (Children)", VLOOKUP($A13,'Population MYE'!$A$43:$K$76,MATCH(F$8,'Population MYE'!$A$43:$K$43, FALSE),FALSE), IF(OR($C$1="Fieldwork Service (Adults)",$C$1="Fieldwork Service (Offenders)"),VLOOKUP($A13,'Population MYE'!$A$81:$K$114,MATCH(F$8,'Population MYE'!$A$81:$K$81, FALSE),FALSE),VLOOKUP($A13,'Population MYE'!$A$5:$K$38,MATCH(F$8,'Population MYE'!$A$5:$K$5, FALSE),FALSE))))*100000</f>
        <v>107.25429017160687</v>
      </c>
      <c r="G13" s="83">
        <f>(IF(AND($C$1&lt;&gt;"", $C$2&lt;&gt;"", $C$3&lt;&gt;""),
 IF($C$1="All Fieldwork Services Teams",
  IF($C$2="All Social Workers",
   IF($C$3="Full Time", SUMIFS('SW Data'!$F:$F, 'SW Data'!$A:$A, G$8, 'SW Data'!$B:$B, $A13), IF($C$3="Part Time", SUMIFS('SW Data'!$G:$G, 'SW Data'!$A:$A, G$8, 'SW Data'!$B:$B, $A13),SUMIFS('SW Data'!$J:$J, 'SW Data'!$A:$A, G$8, 'SW Data'!$B:$B, $A13))),
   IF($C$3="Full Time", SUMIFS('SW Data'!$F:$F, 'SW Data'!$A:$A, G$8, 'SW Data'!$B:$B, $A13, 'SW Data'!$D:$D, $C$2), IF($C$3="Part Time", SUMIFS('SW Data'!$G:$G, 'SW Data'!$A:$A, G$8, 'SW Data'!$B:$B, $A13, 'SW Data'!$D:$D, $C$2), SUMIFS('SW Data'!$J:$J, 'SW Data'!$A:$A, G$8, 'SW Data'!$B:$B, $A13, 'SW Data'!$D:$D, $C$2)))),
  IF($C$2="All Social Workers",
   IF($C$3="Full Time", SUMIFS('SW Data'!$F:$F, 'SW Data'!$A:$A, G$8, 'SW Data'!$E:$E, $C$1, 'SW Data'!$B:$B, $A13), IF($C$3="Part Time", SUMIFS('SW Data'!$G:$G, 'SW Data'!$A:$A, G$8, 'SW Data'!$E:$E, $C$1, 'SW Data'!$B:$B, $A13), SUMIFS('SW Data'!$J:$J, 'SW Data'!$A:$A, G$8, 'SW Data'!$E:$E, $C$1, 'SW Data'!$B:$B, $A13))),
   IF($C$3="Full Time", SUMIFS('SW Data'!$F:$F, 'SW Data'!$A:$A, G$8, 'SW Data'!$E:$E, $C$1, 'SW Data'!$B:$B, $A13, 'SW Data'!$D:$D, $C$2), IF($C$3="Part Time", SUMIFS('SW Data'!$G:$G, 'SW Data'!$A:$A, G$8, 'SW Data'!$E:$E, $C$1, 'SW Data'!$B:$B, $A13, 'SW Data'!$D:$D, $C$2), SUMIFS('SW Data'!$J:$J, 'SW Data'!$A:$A, G$8, 'SW Data'!$E:$E, $C$1, 'SW Data'!$B:$B, $A13, 'SW Data'!$D:$D, $C$2))))),
 0)/IF($C$1="Fieldwork Service (Children)", VLOOKUP($A13,'Population MYE'!$A$43:$K$76,MATCH(G$8,'Population MYE'!$A$43:$K$43, FALSE),FALSE), IF(OR($C$1="Fieldwork Service (Adults)",$C$1="Fieldwork Service (Offenders)"),VLOOKUP($A13,'Population MYE'!$A$81:$K$114,MATCH(G$8,'Population MYE'!$A$81:$K$81, FALSE),FALSE),VLOOKUP($A13,'Population MYE'!$A$5:$K$38,MATCH(G$8,'Population MYE'!$A$5:$K$5, FALSE),FALSE))))*100000</f>
        <v>113.10452418096723</v>
      </c>
      <c r="H13" s="83">
        <f>(IF(AND($C$1&lt;&gt;"", $C$2&lt;&gt;"", $C$3&lt;&gt;""),
 IF($C$1="All Fieldwork Services Teams",
  IF($C$2="All Social Workers",
   IF($C$3="Full Time", SUMIFS('SW Data'!$F:$F, 'SW Data'!$A:$A, H$8, 'SW Data'!$B:$B, $A13), IF($C$3="Part Time", SUMIFS('SW Data'!$G:$G, 'SW Data'!$A:$A, H$8, 'SW Data'!$B:$B, $A13),SUMIFS('SW Data'!$J:$J, 'SW Data'!$A:$A, H$8, 'SW Data'!$B:$B, $A13))),
   IF($C$3="Full Time", SUMIFS('SW Data'!$F:$F, 'SW Data'!$A:$A, H$8, 'SW Data'!$B:$B, $A13, 'SW Data'!$D:$D, $C$2), IF($C$3="Part Time", SUMIFS('SW Data'!$G:$G, 'SW Data'!$A:$A, H$8, 'SW Data'!$B:$B, $A13, 'SW Data'!$D:$D, $C$2), SUMIFS('SW Data'!$J:$J, 'SW Data'!$A:$A, H$8, 'SW Data'!$B:$B, $A13, 'SW Data'!$D:$D, $C$2)))),
  IF($C$2="All Social Workers",
   IF($C$3="Full Time", SUMIFS('SW Data'!$F:$F, 'SW Data'!$A:$A, H$8, 'SW Data'!$E:$E, $C$1, 'SW Data'!$B:$B, $A13), IF($C$3="Part Time", SUMIFS('SW Data'!$G:$G, 'SW Data'!$A:$A, H$8, 'SW Data'!$E:$E, $C$1, 'SW Data'!$B:$B, $A13), SUMIFS('SW Data'!$J:$J, 'SW Data'!$A:$A, H$8, 'SW Data'!$E:$E, $C$1, 'SW Data'!$B:$B, $A13))),
   IF($C$3="Full Time", SUMIFS('SW Data'!$F:$F, 'SW Data'!$A:$A, H$8, 'SW Data'!$E:$E, $C$1, 'SW Data'!$B:$B, $A13, 'SW Data'!$D:$D, $C$2), IF($C$3="Part Time", SUMIFS('SW Data'!$G:$G, 'SW Data'!$A:$A, H$8, 'SW Data'!$E:$E, $C$1, 'SW Data'!$B:$B, $A13, 'SW Data'!$D:$D, $C$2), SUMIFS('SW Data'!$J:$J, 'SW Data'!$A:$A, H$8, 'SW Data'!$E:$E, $C$1, 'SW Data'!$B:$B, $A13, 'SW Data'!$D:$D, $C$2))))),
 0)/IF($C$1="Fieldwork Service (Children)", VLOOKUP($A13,'Population MYE'!$A$43:$K$76,MATCH(H$8,'Population MYE'!$A$43:$K$43, FALSE),FALSE), IF(OR($C$1="Fieldwork Service (Adults)",$C$1="Fieldwork Service (Offenders)"),VLOOKUP($A13,'Population MYE'!$A$81:$K$114,MATCH(H$8,'Population MYE'!$A$81:$K$81, FALSE),FALSE),VLOOKUP($A13,'Population MYE'!$A$5:$K$38,MATCH(H$8,'Population MYE'!$A$5:$K$5, FALSE),FALSE))))*100000</f>
        <v>128.93143192029694</v>
      </c>
      <c r="I13" s="83">
        <f>(IF(AND($C$1&lt;&gt;"", $C$2&lt;&gt;"", $C$3&lt;&gt;""),
 IF($C$1="All Fieldwork Services Teams",
  IF($C$2="All Social Workers",
   IF($C$3="Full Time", SUMIFS('SW Data'!$F:$F, 'SW Data'!$A:$A, I$8, 'SW Data'!$B:$B, $A13), IF($C$3="Part Time", SUMIFS('SW Data'!$G:$G, 'SW Data'!$A:$A, I$8, 'SW Data'!$B:$B, $A13),SUMIFS('SW Data'!$J:$J, 'SW Data'!$A:$A, I$8, 'SW Data'!$B:$B, $A13))),
   IF($C$3="Full Time", SUMIFS('SW Data'!$F:$F, 'SW Data'!$A:$A, I$8, 'SW Data'!$B:$B, $A13, 'SW Data'!$D:$D, $C$2), IF($C$3="Part Time", SUMIFS('SW Data'!$G:$G, 'SW Data'!$A:$A, I$8, 'SW Data'!$B:$B, $A13, 'SW Data'!$D:$D, $C$2), SUMIFS('SW Data'!$J:$J, 'SW Data'!$A:$A, I$8, 'SW Data'!$B:$B, $A13, 'SW Data'!$D:$D, $C$2)))),
  IF($C$2="All Social Workers",
   IF($C$3="Full Time", SUMIFS('SW Data'!$F:$F, 'SW Data'!$A:$A, I$8, 'SW Data'!$E:$E, $C$1, 'SW Data'!$B:$B, $A13), IF($C$3="Part Time", SUMIFS('SW Data'!$G:$G, 'SW Data'!$A:$A, I$8, 'SW Data'!$E:$E, $C$1, 'SW Data'!$B:$B, $A13), SUMIFS('SW Data'!$J:$J, 'SW Data'!$A:$A, I$8, 'SW Data'!$E:$E, $C$1, 'SW Data'!$B:$B, $A13))),
   IF($C$3="Full Time", SUMIFS('SW Data'!$F:$F, 'SW Data'!$A:$A, I$8, 'SW Data'!$E:$E, $C$1, 'SW Data'!$B:$B, $A13, 'SW Data'!$D:$D, $C$2), IF($C$3="Part Time", SUMIFS('SW Data'!$G:$G, 'SW Data'!$A:$A, I$8, 'SW Data'!$E:$E, $C$1, 'SW Data'!$B:$B, $A13, 'SW Data'!$D:$D, $C$2), SUMIFS('SW Data'!$J:$J, 'SW Data'!$A:$A, I$8, 'SW Data'!$E:$E, $C$1, 'SW Data'!$B:$B, $A13, 'SW Data'!$D:$D, $C$2))))),
 0)/IF($C$1="Fieldwork Service (Children)", VLOOKUP($A13,'Population MYE'!$A$43:$K$76,MATCH(I$8,'Population MYE'!$A$43:$K$43, FALSE),FALSE), IF(OR($C$1="Fieldwork Service (Adults)",$C$1="Fieldwork Service (Offenders)"),VLOOKUP($A13,'Population MYE'!$A$81:$K$114,MATCH(I$8,'Population MYE'!$A$81:$K$81, FALSE),FALSE),VLOOKUP($A13,'Population MYE'!$A$5:$K$38,MATCH(I$8,'Population MYE'!$A$5:$K$5, FALSE),FALSE))))*100000</f>
        <v>134.34579439252337</v>
      </c>
      <c r="J13" s="83">
        <f>(IF(AND($C$1&lt;&gt;"", $C$2&lt;&gt;"", $C$3&lt;&gt;""),
 IF($C$1="All Fieldwork Services Teams",
  IF($C$2="All Social Workers",
   IF($C$3="Full Time", SUMIFS('SW Data'!$F:$F, 'SW Data'!$A:$A, J$8, 'SW Data'!$B:$B, $A13), IF($C$3="Part Time", SUMIFS('SW Data'!$G:$G, 'SW Data'!$A:$A, J$8, 'SW Data'!$B:$B, $A13),SUMIFS('SW Data'!$J:$J, 'SW Data'!$A:$A, J$8, 'SW Data'!$B:$B, $A13))),
   IF($C$3="Full Time", SUMIFS('SW Data'!$F:$F, 'SW Data'!$A:$A, J$8, 'SW Data'!$B:$B, $A13, 'SW Data'!$D:$D, $C$2), IF($C$3="Part Time", SUMIFS('SW Data'!$G:$G, 'SW Data'!$A:$A, J$8, 'SW Data'!$B:$B, $A13, 'SW Data'!$D:$D, $C$2), SUMIFS('SW Data'!$J:$J, 'SW Data'!$A:$A, J$8, 'SW Data'!$B:$B, $A13, 'SW Data'!$D:$D, $C$2)))),
  IF($C$2="All Social Workers",
   IF($C$3="Full Time", SUMIFS('SW Data'!$F:$F, 'SW Data'!$A:$A, J$8, 'SW Data'!$E:$E, $C$1, 'SW Data'!$B:$B, $A13), IF($C$3="Part Time", SUMIFS('SW Data'!$G:$G, 'SW Data'!$A:$A, J$8, 'SW Data'!$E:$E, $C$1, 'SW Data'!$B:$B, $A13), SUMIFS('SW Data'!$J:$J, 'SW Data'!$A:$A, J$8, 'SW Data'!$E:$E, $C$1, 'SW Data'!$B:$B, $A13))),
   IF($C$3="Full Time", SUMIFS('SW Data'!$F:$F, 'SW Data'!$A:$A, J$8, 'SW Data'!$E:$E, $C$1, 'SW Data'!$B:$B, $A13, 'SW Data'!$D:$D, $C$2), IF($C$3="Part Time", SUMIFS('SW Data'!$G:$G, 'SW Data'!$A:$A, J$8, 'SW Data'!$E:$E, $C$1, 'SW Data'!$B:$B, $A13, 'SW Data'!$D:$D, $C$2), SUMIFS('SW Data'!$J:$J, 'SW Data'!$A:$A, J$8, 'SW Data'!$E:$E, $C$1, 'SW Data'!$B:$B, $A13, 'SW Data'!$D:$D, $C$2))))),
 0)/IF($C$1="Fieldwork Service (Children)", VLOOKUP($A13,'Population MYE'!$A$43:$K$76,MATCH(J$8,'Population MYE'!$A$43:$K$43, FALSE),FALSE), IF(OR($C$1="Fieldwork Service (Adults)",$C$1="Fieldwork Service (Offenders)"),VLOOKUP($A13,'Population MYE'!$A$81:$K$114,MATCH(J$8,'Population MYE'!$A$81:$K$81, FALSE),FALSE),VLOOKUP($A13,'Population MYE'!$A$5:$K$38,MATCH(J$8,'Population MYE'!$A$5:$K$5, FALSE),FALSE))))*100000</f>
        <v>132.42453748782864</v>
      </c>
      <c r="K13" s="83">
        <f>(IF(AND($C$1&lt;&gt;"", $C$2&lt;&gt;"", $C$3&lt;&gt;""),
 IF($C$1="All Fieldwork Services Teams",
  IF($C$2="All Social Workers",
   IF($C$3="Full Time", SUMIFS('SW Data'!$F:$F, 'SW Data'!$A:$A, K$8, 'SW Data'!$B:$B, $A13), IF($C$3="Part Time", SUMIFS('SW Data'!$G:$G, 'SW Data'!$A:$A, K$8, 'SW Data'!$B:$B, $A13),SUMIFS('SW Data'!$J:$J, 'SW Data'!$A:$A, K$8, 'SW Data'!$B:$B, $A13))),
   IF($C$3="Full Time", SUMIFS('SW Data'!$F:$F, 'SW Data'!$A:$A, K$8, 'SW Data'!$B:$B, $A13, 'SW Data'!$D:$D, $C$2), IF($C$3="Part Time", SUMIFS('SW Data'!$G:$G, 'SW Data'!$A:$A, K$8, 'SW Data'!$B:$B, $A13, 'SW Data'!$D:$D, $C$2), SUMIFS('SW Data'!$J:$J, 'SW Data'!$A:$A, K$8, 'SW Data'!$B:$B, $A13, 'SW Data'!$D:$D, $C$2)))),
  IF($C$2="All Social Workers",
   IF($C$3="Full Time", SUMIFS('SW Data'!$F:$F, 'SW Data'!$A:$A, K$8, 'SW Data'!$E:$E, $C$1, 'SW Data'!$B:$B, $A13), IF($C$3="Part Time", SUMIFS('SW Data'!$G:$G, 'SW Data'!$A:$A, K$8, 'SW Data'!$E:$E, $C$1, 'SW Data'!$B:$B, $A13), SUMIFS('SW Data'!$J:$J, 'SW Data'!$A:$A, K$8, 'SW Data'!$E:$E, $C$1, 'SW Data'!$B:$B, $A13))),
   IF($C$3="Full Time", SUMIFS('SW Data'!$F:$F, 'SW Data'!$A:$A, K$8, 'SW Data'!$E:$E, $C$1, 'SW Data'!$B:$B, $A13, 'SW Data'!$D:$D, $C$2), IF($C$3="Part Time", SUMIFS('SW Data'!$G:$G, 'SW Data'!$A:$A, K$8, 'SW Data'!$E:$E, $C$1, 'SW Data'!$B:$B, $A13, 'SW Data'!$D:$D, $C$2), SUMIFS('SW Data'!$J:$J, 'SW Data'!$A:$A, K$8, 'SW Data'!$E:$E, $C$1, 'SW Data'!$B:$B, $A13, 'SW Data'!$D:$D, $C$2))))),
 0)/IF($C$1="Fieldwork Service (Children)", VLOOKUP($A13,'Population MYE'!$A$43:$K$76,MATCH(K$8,'Population MYE'!$A$43:$K$43, FALSE),FALSE), IF(OR($C$1="Fieldwork Service (Adults)",$C$1="Fieldwork Service (Offenders)"),VLOOKUP($A13,'Population MYE'!$A$81:$K$114,MATCH(K$8,'Population MYE'!$A$81:$K$81, FALSE),FALSE),VLOOKUP($A13,'Population MYE'!$A$5:$K$38,MATCH(K$8,'Population MYE'!$A$5:$K$5, FALSE),FALSE))))*100000</f>
        <v>118.5617103984451</v>
      </c>
      <c r="L13" s="55"/>
      <c r="U13" s="74"/>
    </row>
    <row r="14" spans="1:21" x14ac:dyDescent="0.25">
      <c r="A14" s="53" t="s">
        <v>22</v>
      </c>
      <c r="B14" s="83">
        <f>(IF(AND($C$1&lt;&gt;"", $C$2&lt;&gt;"", $C$3&lt;&gt;""),
 IF($C$1="All Fieldwork Services Teams",
  IF($C$2="All Social Workers",
   IF($C$3="Full Time", SUMIFS('SW Data'!$F:$F, 'SW Data'!$A:$A, B$8, 'SW Data'!$B:$B, $A14), IF($C$3="Part Time", SUMIFS('SW Data'!$G:$G, 'SW Data'!$A:$A, B$8, 'SW Data'!$B:$B, $A14),SUMIFS('SW Data'!$J:$J, 'SW Data'!$A:$A, B$8, 'SW Data'!$B:$B, $A14))),
   IF($C$3="Full Time", SUMIFS('SW Data'!$F:$F, 'SW Data'!$A:$A, B$8, 'SW Data'!$B:$B, $A14, 'SW Data'!$D:$D, $C$2), IF($C$3="Part Time", SUMIFS('SW Data'!$G:$G, 'SW Data'!$A:$A, B$8, 'SW Data'!$B:$B, $A14, 'SW Data'!$D:$D, $C$2), SUMIFS('SW Data'!$J:$J, 'SW Data'!$A:$A, B$8, 'SW Data'!$B:$B, $A14, 'SW Data'!$D:$D, $C$2)))),
  IF($C$2="All Social Workers",
   IF($C$3="Full Time", SUMIFS('SW Data'!$F:$F, 'SW Data'!$A:$A, B$8, 'SW Data'!$E:$E, $C$1, 'SW Data'!$B:$B, $A14), IF($C$3="Part Time", SUMIFS('SW Data'!$G:$G, 'SW Data'!$A:$A, B$8, 'SW Data'!$E:$E, $C$1, 'SW Data'!$B:$B, $A14), SUMIFS('SW Data'!$J:$J, 'SW Data'!$A:$A, B$8, 'SW Data'!$E:$E, $C$1, 'SW Data'!$B:$B, $A14))),
   IF($C$3="Full Time", SUMIFS('SW Data'!$F:$F, 'SW Data'!$A:$A, B$8, 'SW Data'!$E:$E, $C$1, 'SW Data'!$B:$B, $A14, 'SW Data'!$D:$D, $C$2), IF($C$3="Part Time", SUMIFS('SW Data'!$G:$G, 'SW Data'!$A:$A, B$8, 'SW Data'!$E:$E, $C$1, 'SW Data'!$B:$B, $A14, 'SW Data'!$D:$D, $C$2), SUMIFS('SW Data'!$J:$J, 'SW Data'!$A:$A, B$8, 'SW Data'!$E:$E, $C$1, 'SW Data'!$B:$B, $A14, 'SW Data'!$D:$D, $C$2))))),
 0)/IF($C$1="Fieldwork Service (Children)", VLOOKUP($A14,'Population MYE'!$A$43:$K$76,MATCH(B$8,'Population MYE'!$A$43:$K$43, FALSE),FALSE), IF(OR($C$1="Fieldwork Service (Adults)",$C$1="Fieldwork Service (Offenders)"),VLOOKUP($A14,'Population MYE'!$A$81:$K$114,MATCH(B$8,'Population MYE'!$A$81:$K$81, FALSE),FALSE),VLOOKUP($A14,'Population MYE'!$A$5:$K$38,MATCH(B$8,'Population MYE'!$A$5:$K$5, FALSE),FALSE))))*100000</f>
        <v>101.9800013244156</v>
      </c>
      <c r="C14" s="83">
        <f>(IF(AND($C$1&lt;&gt;"", $C$2&lt;&gt;"", $C$3&lt;&gt;""),
 IF($C$1="All Fieldwork Services Teams",
  IF($C$2="All Social Workers",
   IF($C$3="Full Time", SUMIFS('SW Data'!$F:$F, 'SW Data'!$A:$A, C$8, 'SW Data'!$B:$B, $A14), IF($C$3="Part Time", SUMIFS('SW Data'!$G:$G, 'SW Data'!$A:$A, C$8, 'SW Data'!$B:$B, $A14),SUMIFS('SW Data'!$J:$J, 'SW Data'!$A:$A, C$8, 'SW Data'!$B:$B, $A14))),
   IF($C$3="Full Time", SUMIFS('SW Data'!$F:$F, 'SW Data'!$A:$A, C$8, 'SW Data'!$B:$B, $A14, 'SW Data'!$D:$D, $C$2), IF($C$3="Part Time", SUMIFS('SW Data'!$G:$G, 'SW Data'!$A:$A, C$8, 'SW Data'!$B:$B, $A14, 'SW Data'!$D:$D, $C$2), SUMIFS('SW Data'!$J:$J, 'SW Data'!$A:$A, C$8, 'SW Data'!$B:$B, $A14, 'SW Data'!$D:$D, $C$2)))),
  IF($C$2="All Social Workers",
   IF($C$3="Full Time", SUMIFS('SW Data'!$F:$F, 'SW Data'!$A:$A, C$8, 'SW Data'!$E:$E, $C$1, 'SW Data'!$B:$B, $A14), IF($C$3="Part Time", SUMIFS('SW Data'!$G:$G, 'SW Data'!$A:$A, C$8, 'SW Data'!$E:$E, $C$1, 'SW Data'!$B:$B, $A14), SUMIFS('SW Data'!$J:$J, 'SW Data'!$A:$A, C$8, 'SW Data'!$E:$E, $C$1, 'SW Data'!$B:$B, $A14))),
   IF($C$3="Full Time", SUMIFS('SW Data'!$F:$F, 'SW Data'!$A:$A, C$8, 'SW Data'!$E:$E, $C$1, 'SW Data'!$B:$B, $A14, 'SW Data'!$D:$D, $C$2), IF($C$3="Part Time", SUMIFS('SW Data'!$G:$G, 'SW Data'!$A:$A, C$8, 'SW Data'!$E:$E, $C$1, 'SW Data'!$B:$B, $A14, 'SW Data'!$D:$D, $C$2), SUMIFS('SW Data'!$J:$J, 'SW Data'!$A:$A, C$8, 'SW Data'!$E:$E, $C$1, 'SW Data'!$B:$B, $A14, 'SW Data'!$D:$D, $C$2))))),
 0)/IF($C$1="Fieldwork Service (Children)", VLOOKUP($A14,'Population MYE'!$A$43:$K$76,MATCH(C$8,'Population MYE'!$A$43:$K$43, FALSE),FALSE), IF(OR($C$1="Fieldwork Service (Adults)",$C$1="Fieldwork Service (Offenders)"),VLOOKUP($A14,'Population MYE'!$A$81:$K$114,MATCH(C$8,'Population MYE'!$A$81:$K$81, FALSE),FALSE),VLOOKUP($A14,'Population MYE'!$A$5:$K$38,MATCH(C$8,'Population MYE'!$A$5:$K$5, FALSE),FALSE))))*100000</f>
        <v>113.1251653876687</v>
      </c>
      <c r="D14" s="83">
        <f>(IF(AND($C$1&lt;&gt;"", $C$2&lt;&gt;"", $C$3&lt;&gt;""),
 IF($C$1="All Fieldwork Services Teams",
  IF($C$2="All Social Workers",
   IF($C$3="Full Time", SUMIFS('SW Data'!$F:$F, 'SW Data'!$A:$A, D$8, 'SW Data'!$B:$B, $A14), IF($C$3="Part Time", SUMIFS('SW Data'!$G:$G, 'SW Data'!$A:$A, D$8, 'SW Data'!$B:$B, $A14),SUMIFS('SW Data'!$J:$J, 'SW Data'!$A:$A, D$8, 'SW Data'!$B:$B, $A14))),
   IF($C$3="Full Time", SUMIFS('SW Data'!$F:$F, 'SW Data'!$A:$A, D$8, 'SW Data'!$B:$B, $A14, 'SW Data'!$D:$D, $C$2), IF($C$3="Part Time", SUMIFS('SW Data'!$G:$G, 'SW Data'!$A:$A, D$8, 'SW Data'!$B:$B, $A14, 'SW Data'!$D:$D, $C$2), SUMIFS('SW Data'!$J:$J, 'SW Data'!$A:$A, D$8, 'SW Data'!$B:$B, $A14, 'SW Data'!$D:$D, $C$2)))),
  IF($C$2="All Social Workers",
   IF($C$3="Full Time", SUMIFS('SW Data'!$F:$F, 'SW Data'!$A:$A, D$8, 'SW Data'!$E:$E, $C$1, 'SW Data'!$B:$B, $A14), IF($C$3="Part Time", SUMIFS('SW Data'!$G:$G, 'SW Data'!$A:$A, D$8, 'SW Data'!$E:$E, $C$1, 'SW Data'!$B:$B, $A14), SUMIFS('SW Data'!$J:$J, 'SW Data'!$A:$A, D$8, 'SW Data'!$E:$E, $C$1, 'SW Data'!$B:$B, $A14))),
   IF($C$3="Full Time", SUMIFS('SW Data'!$F:$F, 'SW Data'!$A:$A, D$8, 'SW Data'!$E:$E, $C$1, 'SW Data'!$B:$B, $A14, 'SW Data'!$D:$D, $C$2), IF($C$3="Part Time", SUMIFS('SW Data'!$G:$G, 'SW Data'!$A:$A, D$8, 'SW Data'!$E:$E, $C$1, 'SW Data'!$B:$B, $A14, 'SW Data'!$D:$D, $C$2), SUMIFS('SW Data'!$J:$J, 'SW Data'!$A:$A, D$8, 'SW Data'!$E:$E, $C$1, 'SW Data'!$B:$B, $A14, 'SW Data'!$D:$D, $C$2))))),
 0)/IF($C$1="Fieldwork Service (Children)", VLOOKUP($A14,'Population MYE'!$A$43:$K$76,MATCH(D$8,'Population MYE'!$A$43:$K$43, FALSE),FALSE), IF(OR($C$1="Fieldwork Service (Adults)",$C$1="Fieldwork Service (Offenders)"),VLOOKUP($A14,'Population MYE'!$A$81:$K$114,MATCH(D$8,'Population MYE'!$A$81:$K$81, FALSE),FALSE),VLOOKUP($A14,'Population MYE'!$A$5:$K$38,MATCH(D$8,'Population MYE'!$A$5:$K$5, FALSE),FALSE))))*100000</f>
        <v>116.47915287888814</v>
      </c>
      <c r="E14" s="83">
        <f>(IF(AND($C$1&lt;&gt;"", $C$2&lt;&gt;"", $C$3&lt;&gt;""),
 IF($C$1="All Fieldwork Services Teams",
  IF($C$2="All Social Workers",
   IF($C$3="Full Time", SUMIFS('SW Data'!$F:$F, 'SW Data'!$A:$A, E$8, 'SW Data'!$B:$B, $A14), IF($C$3="Part Time", SUMIFS('SW Data'!$G:$G, 'SW Data'!$A:$A, E$8, 'SW Data'!$B:$B, $A14),SUMIFS('SW Data'!$J:$J, 'SW Data'!$A:$A, E$8, 'SW Data'!$B:$B, $A14))),
   IF($C$3="Full Time", SUMIFS('SW Data'!$F:$F, 'SW Data'!$A:$A, E$8, 'SW Data'!$B:$B, $A14, 'SW Data'!$D:$D, $C$2), IF($C$3="Part Time", SUMIFS('SW Data'!$G:$G, 'SW Data'!$A:$A, E$8, 'SW Data'!$B:$B, $A14, 'SW Data'!$D:$D, $C$2), SUMIFS('SW Data'!$J:$J, 'SW Data'!$A:$A, E$8, 'SW Data'!$B:$B, $A14, 'SW Data'!$D:$D, $C$2)))),
  IF($C$2="All Social Workers",
   IF($C$3="Full Time", SUMIFS('SW Data'!$F:$F, 'SW Data'!$A:$A, E$8, 'SW Data'!$E:$E, $C$1, 'SW Data'!$B:$B, $A14), IF($C$3="Part Time", SUMIFS('SW Data'!$G:$G, 'SW Data'!$A:$A, E$8, 'SW Data'!$E:$E, $C$1, 'SW Data'!$B:$B, $A14), SUMIFS('SW Data'!$J:$J, 'SW Data'!$A:$A, E$8, 'SW Data'!$E:$E, $C$1, 'SW Data'!$B:$B, $A14))),
   IF($C$3="Full Time", SUMIFS('SW Data'!$F:$F, 'SW Data'!$A:$A, E$8, 'SW Data'!$E:$E, $C$1, 'SW Data'!$B:$B, $A14, 'SW Data'!$D:$D, $C$2), IF($C$3="Part Time", SUMIFS('SW Data'!$G:$G, 'SW Data'!$A:$A, E$8, 'SW Data'!$E:$E, $C$1, 'SW Data'!$B:$B, $A14, 'SW Data'!$D:$D, $C$2), SUMIFS('SW Data'!$J:$J, 'SW Data'!$A:$A, E$8, 'SW Data'!$E:$E, $C$1, 'SW Data'!$B:$B, $A14, 'SW Data'!$D:$D, $C$2))))),
 0)/IF($C$1="Fieldwork Service (Children)", VLOOKUP($A14,'Population MYE'!$A$43:$K$76,MATCH(E$8,'Population MYE'!$A$43:$K$43, FALSE),FALSE), IF(OR($C$1="Fieldwork Service (Adults)",$C$1="Fieldwork Service (Offenders)"),VLOOKUP($A14,'Population MYE'!$A$81:$K$114,MATCH(E$8,'Population MYE'!$A$81:$K$81, FALSE),FALSE),VLOOKUP($A14,'Population MYE'!$A$5:$K$38,MATCH(E$8,'Population MYE'!$A$5:$K$5, FALSE),FALSE))))*100000</f>
        <v>108.9756290865861</v>
      </c>
      <c r="F14" s="83">
        <f>(IF(AND($C$1&lt;&gt;"", $C$2&lt;&gt;"", $C$3&lt;&gt;""),
 IF($C$1="All Fieldwork Services Teams",
  IF($C$2="All Social Workers",
   IF($C$3="Full Time", SUMIFS('SW Data'!$F:$F, 'SW Data'!$A:$A, F$8, 'SW Data'!$B:$B, $A14), IF($C$3="Part Time", SUMIFS('SW Data'!$G:$G, 'SW Data'!$A:$A, F$8, 'SW Data'!$B:$B, $A14),SUMIFS('SW Data'!$J:$J, 'SW Data'!$A:$A, F$8, 'SW Data'!$B:$B, $A14))),
   IF($C$3="Full Time", SUMIFS('SW Data'!$F:$F, 'SW Data'!$A:$A, F$8, 'SW Data'!$B:$B, $A14, 'SW Data'!$D:$D, $C$2), IF($C$3="Part Time", SUMIFS('SW Data'!$G:$G, 'SW Data'!$A:$A, F$8, 'SW Data'!$B:$B, $A14, 'SW Data'!$D:$D, $C$2), SUMIFS('SW Data'!$J:$J, 'SW Data'!$A:$A, F$8, 'SW Data'!$B:$B, $A14, 'SW Data'!$D:$D, $C$2)))),
  IF($C$2="All Social Workers",
   IF($C$3="Full Time", SUMIFS('SW Data'!$F:$F, 'SW Data'!$A:$A, F$8, 'SW Data'!$E:$E, $C$1, 'SW Data'!$B:$B, $A14), IF($C$3="Part Time", SUMIFS('SW Data'!$G:$G, 'SW Data'!$A:$A, F$8, 'SW Data'!$E:$E, $C$1, 'SW Data'!$B:$B, $A14), SUMIFS('SW Data'!$J:$J, 'SW Data'!$A:$A, F$8, 'SW Data'!$E:$E, $C$1, 'SW Data'!$B:$B, $A14))),
   IF($C$3="Full Time", SUMIFS('SW Data'!$F:$F, 'SW Data'!$A:$A, F$8, 'SW Data'!$E:$E, $C$1, 'SW Data'!$B:$B, $A14, 'SW Data'!$D:$D, $C$2), IF($C$3="Part Time", SUMIFS('SW Data'!$G:$G, 'SW Data'!$A:$A, F$8, 'SW Data'!$E:$E, $C$1, 'SW Data'!$B:$B, $A14, 'SW Data'!$D:$D, $C$2), SUMIFS('SW Data'!$J:$J, 'SW Data'!$A:$A, F$8, 'SW Data'!$E:$E, $C$1, 'SW Data'!$B:$B, $A14, 'SW Data'!$D:$D, $C$2))))),
 0)/IF($C$1="Fieldwork Service (Children)", VLOOKUP($A14,'Population MYE'!$A$43:$K$76,MATCH(F$8,'Population MYE'!$A$43:$K$43, FALSE),FALSE), IF(OR($C$1="Fieldwork Service (Adults)",$C$1="Fieldwork Service (Offenders)"),VLOOKUP($A14,'Population MYE'!$A$81:$K$114,MATCH(F$8,'Population MYE'!$A$81:$K$81, FALSE),FALSE),VLOOKUP($A14,'Population MYE'!$A$5:$K$38,MATCH(F$8,'Population MYE'!$A$5:$K$5, FALSE),FALSE))))*100000</f>
        <v>104.74675152479449</v>
      </c>
      <c r="G14" s="83">
        <f>(IF(AND($C$1&lt;&gt;"", $C$2&lt;&gt;"", $C$3&lt;&gt;""),
 IF($C$1="All Fieldwork Services Teams",
  IF($C$2="All Social Workers",
   IF($C$3="Full Time", SUMIFS('SW Data'!$F:$F, 'SW Data'!$A:$A, G$8, 'SW Data'!$B:$B, $A14), IF($C$3="Part Time", SUMIFS('SW Data'!$G:$G, 'SW Data'!$A:$A, G$8, 'SW Data'!$B:$B, $A14),SUMIFS('SW Data'!$J:$J, 'SW Data'!$A:$A, G$8, 'SW Data'!$B:$B, $A14))),
   IF($C$3="Full Time", SUMIFS('SW Data'!$F:$F, 'SW Data'!$A:$A, G$8, 'SW Data'!$B:$B, $A14, 'SW Data'!$D:$D, $C$2), IF($C$3="Part Time", SUMIFS('SW Data'!$G:$G, 'SW Data'!$A:$A, G$8, 'SW Data'!$B:$B, $A14, 'SW Data'!$D:$D, $C$2), SUMIFS('SW Data'!$J:$J, 'SW Data'!$A:$A, G$8, 'SW Data'!$B:$B, $A14, 'SW Data'!$D:$D, $C$2)))),
  IF($C$2="All Social Workers",
   IF($C$3="Full Time", SUMIFS('SW Data'!$F:$F, 'SW Data'!$A:$A, G$8, 'SW Data'!$E:$E, $C$1, 'SW Data'!$B:$B, $A14), IF($C$3="Part Time", SUMIFS('SW Data'!$G:$G, 'SW Data'!$A:$A, G$8, 'SW Data'!$E:$E, $C$1, 'SW Data'!$B:$B, $A14), SUMIFS('SW Data'!$J:$J, 'SW Data'!$A:$A, G$8, 'SW Data'!$E:$E, $C$1, 'SW Data'!$B:$B, $A14))),
   IF($C$3="Full Time", SUMIFS('SW Data'!$F:$F, 'SW Data'!$A:$A, G$8, 'SW Data'!$E:$E, $C$1, 'SW Data'!$B:$B, $A14, 'SW Data'!$D:$D, $C$2), IF($C$3="Part Time", SUMIFS('SW Data'!$G:$G, 'SW Data'!$A:$A, G$8, 'SW Data'!$E:$E, $C$1, 'SW Data'!$B:$B, $A14, 'SW Data'!$D:$D, $C$2), SUMIFS('SW Data'!$J:$J, 'SW Data'!$A:$A, G$8, 'SW Data'!$E:$E, $C$1, 'SW Data'!$B:$B, $A14, 'SW Data'!$D:$D, $C$2))))),
 0)/IF($C$1="Fieldwork Service (Children)", VLOOKUP($A14,'Population MYE'!$A$43:$K$76,MATCH(G$8,'Population MYE'!$A$43:$K$43, FALSE),FALSE), IF(OR($C$1="Fieldwork Service (Adults)",$C$1="Fieldwork Service (Offenders)"),VLOOKUP($A14,'Population MYE'!$A$81:$K$114,MATCH(G$8,'Population MYE'!$A$81:$K$81, FALSE),FALSE),VLOOKUP($A14,'Population MYE'!$A$5:$K$38,MATCH(G$8,'Population MYE'!$A$5:$K$5, FALSE),FALSE))))*100000</f>
        <v>109.12962470055896</v>
      </c>
      <c r="H14" s="83">
        <f>(IF(AND($C$1&lt;&gt;"", $C$2&lt;&gt;"", $C$3&lt;&gt;""),
 IF($C$1="All Fieldwork Services Teams",
  IF($C$2="All Social Workers",
   IF($C$3="Full Time", SUMIFS('SW Data'!$F:$F, 'SW Data'!$A:$A, H$8, 'SW Data'!$B:$B, $A14), IF($C$3="Part Time", SUMIFS('SW Data'!$G:$G, 'SW Data'!$A:$A, H$8, 'SW Data'!$B:$B, $A14),SUMIFS('SW Data'!$J:$J, 'SW Data'!$A:$A, H$8, 'SW Data'!$B:$B, $A14))),
   IF($C$3="Full Time", SUMIFS('SW Data'!$F:$F, 'SW Data'!$A:$A, H$8, 'SW Data'!$B:$B, $A14, 'SW Data'!$D:$D, $C$2), IF($C$3="Part Time", SUMIFS('SW Data'!$G:$G, 'SW Data'!$A:$A, H$8, 'SW Data'!$B:$B, $A14, 'SW Data'!$D:$D, $C$2), SUMIFS('SW Data'!$J:$J, 'SW Data'!$A:$A, H$8, 'SW Data'!$B:$B, $A14, 'SW Data'!$D:$D, $C$2)))),
  IF($C$2="All Social Workers",
   IF($C$3="Full Time", SUMIFS('SW Data'!$F:$F, 'SW Data'!$A:$A, H$8, 'SW Data'!$E:$E, $C$1, 'SW Data'!$B:$B, $A14), IF($C$3="Part Time", SUMIFS('SW Data'!$G:$G, 'SW Data'!$A:$A, H$8, 'SW Data'!$E:$E, $C$1, 'SW Data'!$B:$B, $A14), SUMIFS('SW Data'!$J:$J, 'SW Data'!$A:$A, H$8, 'SW Data'!$E:$E, $C$1, 'SW Data'!$B:$B, $A14))),
   IF($C$3="Full Time", SUMIFS('SW Data'!$F:$F, 'SW Data'!$A:$A, H$8, 'SW Data'!$E:$E, $C$1, 'SW Data'!$B:$B, $A14, 'SW Data'!$D:$D, $C$2), IF($C$3="Part Time", SUMIFS('SW Data'!$G:$G, 'SW Data'!$A:$A, H$8, 'SW Data'!$E:$E, $C$1, 'SW Data'!$B:$B, $A14, 'SW Data'!$D:$D, $C$2), SUMIFS('SW Data'!$J:$J, 'SW Data'!$A:$A, H$8, 'SW Data'!$E:$E, $C$1, 'SW Data'!$B:$B, $A14, 'SW Data'!$D:$D, $C$2))))),
 0)/IF($C$1="Fieldwork Service (Children)", VLOOKUP($A14,'Population MYE'!$A$43:$K$76,MATCH(H$8,'Population MYE'!$A$43:$K$43, FALSE),FALSE), IF(OR($C$1="Fieldwork Service (Adults)",$C$1="Fieldwork Service (Offenders)"),VLOOKUP($A14,'Population MYE'!$A$81:$K$114,MATCH(H$8,'Population MYE'!$A$81:$K$81, FALSE),FALSE),VLOOKUP($A14,'Population MYE'!$A$5:$K$38,MATCH(H$8,'Population MYE'!$A$5:$K$5, FALSE),FALSE))))*100000</f>
        <v>108.02880768204855</v>
      </c>
      <c r="I14" s="83">
        <f>(IF(AND($C$1&lt;&gt;"", $C$2&lt;&gt;"", $C$3&lt;&gt;""),
 IF($C$1="All Fieldwork Services Teams",
  IF($C$2="All Social Workers",
   IF($C$3="Full Time", SUMIFS('SW Data'!$F:$F, 'SW Data'!$A:$A, I$8, 'SW Data'!$B:$B, $A14), IF($C$3="Part Time", SUMIFS('SW Data'!$G:$G, 'SW Data'!$A:$A, I$8, 'SW Data'!$B:$B, $A14),SUMIFS('SW Data'!$J:$J, 'SW Data'!$A:$A, I$8, 'SW Data'!$B:$B, $A14))),
   IF($C$3="Full Time", SUMIFS('SW Data'!$F:$F, 'SW Data'!$A:$A, I$8, 'SW Data'!$B:$B, $A14, 'SW Data'!$D:$D, $C$2), IF($C$3="Part Time", SUMIFS('SW Data'!$G:$G, 'SW Data'!$A:$A, I$8, 'SW Data'!$B:$B, $A14, 'SW Data'!$D:$D, $C$2), SUMIFS('SW Data'!$J:$J, 'SW Data'!$A:$A, I$8, 'SW Data'!$B:$B, $A14, 'SW Data'!$D:$D, $C$2)))),
  IF($C$2="All Social Workers",
   IF($C$3="Full Time", SUMIFS('SW Data'!$F:$F, 'SW Data'!$A:$A, I$8, 'SW Data'!$E:$E, $C$1, 'SW Data'!$B:$B, $A14), IF($C$3="Part Time", SUMIFS('SW Data'!$G:$G, 'SW Data'!$A:$A, I$8, 'SW Data'!$E:$E, $C$1, 'SW Data'!$B:$B, $A14), SUMIFS('SW Data'!$J:$J, 'SW Data'!$A:$A, I$8, 'SW Data'!$E:$E, $C$1, 'SW Data'!$B:$B, $A14))),
   IF($C$3="Full Time", SUMIFS('SW Data'!$F:$F, 'SW Data'!$A:$A, I$8, 'SW Data'!$E:$E, $C$1, 'SW Data'!$B:$B, $A14, 'SW Data'!$D:$D, $C$2), IF($C$3="Part Time", SUMIFS('SW Data'!$G:$G, 'SW Data'!$A:$A, I$8, 'SW Data'!$E:$E, $C$1, 'SW Data'!$B:$B, $A14, 'SW Data'!$D:$D, $C$2), SUMIFS('SW Data'!$J:$J, 'SW Data'!$A:$A, I$8, 'SW Data'!$E:$E, $C$1, 'SW Data'!$B:$B, $A14, 'SW Data'!$D:$D, $C$2))))),
 0)/IF($C$1="Fieldwork Service (Children)", VLOOKUP($A14,'Population MYE'!$A$43:$K$76,MATCH(I$8,'Population MYE'!$A$43:$K$43, FALSE),FALSE), IF(OR($C$1="Fieldwork Service (Adults)",$C$1="Fieldwork Service (Offenders)"),VLOOKUP($A14,'Population MYE'!$A$81:$K$114,MATCH(I$8,'Population MYE'!$A$81:$K$81, FALSE),FALSE),VLOOKUP($A14,'Population MYE'!$A$5:$K$38,MATCH(I$8,'Population MYE'!$A$5:$K$5, FALSE),FALSE))))*100000</f>
        <v>118.26017237923432</v>
      </c>
      <c r="J14" s="83">
        <f>(IF(AND($C$1&lt;&gt;"", $C$2&lt;&gt;"", $C$3&lt;&gt;""),
 IF($C$1="All Fieldwork Services Teams",
  IF($C$2="All Social Workers",
   IF($C$3="Full Time", SUMIFS('SW Data'!$F:$F, 'SW Data'!$A:$A, J$8, 'SW Data'!$B:$B, $A14), IF($C$3="Part Time", SUMIFS('SW Data'!$G:$G, 'SW Data'!$A:$A, J$8, 'SW Data'!$B:$B, $A14),SUMIFS('SW Data'!$J:$J, 'SW Data'!$A:$A, J$8, 'SW Data'!$B:$B, $A14))),
   IF($C$3="Full Time", SUMIFS('SW Data'!$F:$F, 'SW Data'!$A:$A, J$8, 'SW Data'!$B:$B, $A14, 'SW Data'!$D:$D, $C$2), IF($C$3="Part Time", SUMIFS('SW Data'!$G:$G, 'SW Data'!$A:$A, J$8, 'SW Data'!$B:$B, $A14, 'SW Data'!$D:$D, $C$2), SUMIFS('SW Data'!$J:$J, 'SW Data'!$A:$A, J$8, 'SW Data'!$B:$B, $A14, 'SW Data'!$D:$D, $C$2)))),
  IF($C$2="All Social Workers",
   IF($C$3="Full Time", SUMIFS('SW Data'!$F:$F, 'SW Data'!$A:$A, J$8, 'SW Data'!$E:$E, $C$1, 'SW Data'!$B:$B, $A14), IF($C$3="Part Time", SUMIFS('SW Data'!$G:$G, 'SW Data'!$A:$A, J$8, 'SW Data'!$E:$E, $C$1, 'SW Data'!$B:$B, $A14), SUMIFS('SW Data'!$J:$J, 'SW Data'!$A:$A, J$8, 'SW Data'!$E:$E, $C$1, 'SW Data'!$B:$B, $A14))),
   IF($C$3="Full Time", SUMIFS('SW Data'!$F:$F, 'SW Data'!$A:$A, J$8, 'SW Data'!$E:$E, $C$1, 'SW Data'!$B:$B, $A14, 'SW Data'!$D:$D, $C$2), IF($C$3="Part Time", SUMIFS('SW Data'!$G:$G, 'SW Data'!$A:$A, J$8, 'SW Data'!$E:$E, $C$1, 'SW Data'!$B:$B, $A14, 'SW Data'!$D:$D, $C$2), SUMIFS('SW Data'!$J:$J, 'SW Data'!$A:$A, J$8, 'SW Data'!$E:$E, $C$1, 'SW Data'!$B:$B, $A14, 'SW Data'!$D:$D, $C$2))))),
 0)/IF($C$1="Fieldwork Service (Children)", VLOOKUP($A14,'Population MYE'!$A$43:$K$76,MATCH(J$8,'Population MYE'!$A$43:$K$43, FALSE),FALSE), IF(OR($C$1="Fieldwork Service (Adults)",$C$1="Fieldwork Service (Offenders)"),VLOOKUP($A14,'Population MYE'!$A$81:$K$114,MATCH(J$8,'Population MYE'!$A$81:$K$81, FALSE),FALSE),VLOOKUP($A14,'Population MYE'!$A$5:$K$38,MATCH(J$8,'Population MYE'!$A$5:$K$5, FALSE),FALSE))))*100000</f>
        <v>115.03477795612626</v>
      </c>
      <c r="K14" s="83">
        <f>(IF(AND($C$1&lt;&gt;"", $C$2&lt;&gt;"", $C$3&lt;&gt;""),
 IF($C$1="All Fieldwork Services Teams",
  IF($C$2="All Social Workers",
   IF($C$3="Full Time", SUMIFS('SW Data'!$F:$F, 'SW Data'!$A:$A, K$8, 'SW Data'!$B:$B, $A14), IF($C$3="Part Time", SUMIFS('SW Data'!$G:$G, 'SW Data'!$A:$A, K$8, 'SW Data'!$B:$B, $A14),SUMIFS('SW Data'!$J:$J, 'SW Data'!$A:$A, K$8, 'SW Data'!$B:$B, $A14))),
   IF($C$3="Full Time", SUMIFS('SW Data'!$F:$F, 'SW Data'!$A:$A, K$8, 'SW Data'!$B:$B, $A14, 'SW Data'!$D:$D, $C$2), IF($C$3="Part Time", SUMIFS('SW Data'!$G:$G, 'SW Data'!$A:$A, K$8, 'SW Data'!$B:$B, $A14, 'SW Data'!$D:$D, $C$2), SUMIFS('SW Data'!$J:$J, 'SW Data'!$A:$A, K$8, 'SW Data'!$B:$B, $A14, 'SW Data'!$D:$D, $C$2)))),
  IF($C$2="All Social Workers",
   IF($C$3="Full Time", SUMIFS('SW Data'!$F:$F, 'SW Data'!$A:$A, K$8, 'SW Data'!$E:$E, $C$1, 'SW Data'!$B:$B, $A14), IF($C$3="Part Time", SUMIFS('SW Data'!$G:$G, 'SW Data'!$A:$A, K$8, 'SW Data'!$E:$E, $C$1, 'SW Data'!$B:$B, $A14), SUMIFS('SW Data'!$J:$J, 'SW Data'!$A:$A, K$8, 'SW Data'!$E:$E, $C$1, 'SW Data'!$B:$B, $A14))),
   IF($C$3="Full Time", SUMIFS('SW Data'!$F:$F, 'SW Data'!$A:$A, K$8, 'SW Data'!$E:$E, $C$1, 'SW Data'!$B:$B, $A14, 'SW Data'!$D:$D, $C$2), IF($C$3="Part Time", SUMIFS('SW Data'!$G:$G, 'SW Data'!$A:$A, K$8, 'SW Data'!$E:$E, $C$1, 'SW Data'!$B:$B, $A14, 'SW Data'!$D:$D, $C$2), SUMIFS('SW Data'!$J:$J, 'SW Data'!$A:$A, K$8, 'SW Data'!$E:$E, $C$1, 'SW Data'!$B:$B, $A14, 'SW Data'!$D:$D, $C$2))))),
 0)/IF($C$1="Fieldwork Service (Children)", VLOOKUP($A14,'Population MYE'!$A$43:$K$76,MATCH(K$8,'Population MYE'!$A$43:$K$43, FALSE),FALSE), IF(OR($C$1="Fieldwork Service (Adults)",$C$1="Fieldwork Service (Offenders)"),VLOOKUP($A14,'Population MYE'!$A$81:$K$114,MATCH(K$8,'Population MYE'!$A$81:$K$81, FALSE),FALSE),VLOOKUP($A14,'Population MYE'!$A$5:$K$38,MATCH(K$8,'Population MYE'!$A$5:$K$5, FALSE),FALSE))))*100000</f>
        <v>105.89812332439678</v>
      </c>
      <c r="L14" s="55"/>
      <c r="U14" s="74"/>
    </row>
    <row r="15" spans="1:21" x14ac:dyDescent="0.25">
      <c r="A15" s="53" t="s">
        <v>23</v>
      </c>
      <c r="B15" s="83">
        <f>(IF(AND($C$1&lt;&gt;"", $C$2&lt;&gt;"", $C$3&lt;&gt;""),
 IF($C$1="All Fieldwork Services Teams",
  IF($C$2="All Social Workers",
   IF($C$3="Full Time", SUMIFS('SW Data'!$F:$F, 'SW Data'!$A:$A, B$8, 'SW Data'!$B:$B, $A15), IF($C$3="Part Time", SUMIFS('SW Data'!$G:$G, 'SW Data'!$A:$A, B$8, 'SW Data'!$B:$B, $A15),SUMIFS('SW Data'!$J:$J, 'SW Data'!$A:$A, B$8, 'SW Data'!$B:$B, $A15))),
   IF($C$3="Full Time", SUMIFS('SW Data'!$F:$F, 'SW Data'!$A:$A, B$8, 'SW Data'!$B:$B, $A15, 'SW Data'!$D:$D, $C$2), IF($C$3="Part Time", SUMIFS('SW Data'!$G:$G, 'SW Data'!$A:$A, B$8, 'SW Data'!$B:$B, $A15, 'SW Data'!$D:$D, $C$2), SUMIFS('SW Data'!$J:$J, 'SW Data'!$A:$A, B$8, 'SW Data'!$B:$B, $A15, 'SW Data'!$D:$D, $C$2)))),
  IF($C$2="All Social Workers",
   IF($C$3="Full Time", SUMIFS('SW Data'!$F:$F, 'SW Data'!$A:$A, B$8, 'SW Data'!$E:$E, $C$1, 'SW Data'!$B:$B, $A15), IF($C$3="Part Time", SUMIFS('SW Data'!$G:$G, 'SW Data'!$A:$A, B$8, 'SW Data'!$E:$E, $C$1, 'SW Data'!$B:$B, $A15), SUMIFS('SW Data'!$J:$J, 'SW Data'!$A:$A, B$8, 'SW Data'!$E:$E, $C$1, 'SW Data'!$B:$B, $A15))),
   IF($C$3="Full Time", SUMIFS('SW Data'!$F:$F, 'SW Data'!$A:$A, B$8, 'SW Data'!$E:$E, $C$1, 'SW Data'!$B:$B, $A15, 'SW Data'!$D:$D, $C$2), IF($C$3="Part Time", SUMIFS('SW Data'!$G:$G, 'SW Data'!$A:$A, B$8, 'SW Data'!$E:$E, $C$1, 'SW Data'!$B:$B, $A15, 'SW Data'!$D:$D, $C$2), SUMIFS('SW Data'!$J:$J, 'SW Data'!$A:$A, B$8, 'SW Data'!$E:$E, $C$1, 'SW Data'!$B:$B, $A15, 'SW Data'!$D:$D, $C$2))))),
 0)/IF($C$1="Fieldwork Service (Children)", VLOOKUP($A15,'Population MYE'!$A$43:$K$76,MATCH(B$8,'Population MYE'!$A$43:$K$43, FALSE),FALSE), IF(OR($C$1="Fieldwork Service (Adults)",$C$1="Fieldwork Service (Offenders)"),VLOOKUP($A15,'Population MYE'!$A$81:$K$114,MATCH(B$8,'Population MYE'!$A$81:$K$81, FALSE),FALSE),VLOOKUP($A15,'Population MYE'!$A$5:$K$38,MATCH(B$8,'Population MYE'!$A$5:$K$5, FALSE),FALSE))))*100000</f>
        <v>125.44181855984476</v>
      </c>
      <c r="C15" s="83">
        <f>(IF(AND($C$1&lt;&gt;"", $C$2&lt;&gt;"", $C$3&lt;&gt;""),
 IF($C$1="All Fieldwork Services Teams",
  IF($C$2="All Social Workers",
   IF($C$3="Full Time", SUMIFS('SW Data'!$F:$F, 'SW Data'!$A:$A, C$8, 'SW Data'!$B:$B, $A15), IF($C$3="Part Time", SUMIFS('SW Data'!$G:$G, 'SW Data'!$A:$A, C$8, 'SW Data'!$B:$B, $A15),SUMIFS('SW Data'!$J:$J, 'SW Data'!$A:$A, C$8, 'SW Data'!$B:$B, $A15))),
   IF($C$3="Full Time", SUMIFS('SW Data'!$F:$F, 'SW Data'!$A:$A, C$8, 'SW Data'!$B:$B, $A15, 'SW Data'!$D:$D, $C$2), IF($C$3="Part Time", SUMIFS('SW Data'!$G:$G, 'SW Data'!$A:$A, C$8, 'SW Data'!$B:$B, $A15, 'SW Data'!$D:$D, $C$2), SUMIFS('SW Data'!$J:$J, 'SW Data'!$A:$A, C$8, 'SW Data'!$B:$B, $A15, 'SW Data'!$D:$D, $C$2)))),
  IF($C$2="All Social Workers",
   IF($C$3="Full Time", SUMIFS('SW Data'!$F:$F, 'SW Data'!$A:$A, C$8, 'SW Data'!$E:$E, $C$1, 'SW Data'!$B:$B, $A15), IF($C$3="Part Time", SUMIFS('SW Data'!$G:$G, 'SW Data'!$A:$A, C$8, 'SW Data'!$E:$E, $C$1, 'SW Data'!$B:$B, $A15), SUMIFS('SW Data'!$J:$J, 'SW Data'!$A:$A, C$8, 'SW Data'!$E:$E, $C$1, 'SW Data'!$B:$B, $A15))),
   IF($C$3="Full Time", SUMIFS('SW Data'!$F:$F, 'SW Data'!$A:$A, C$8, 'SW Data'!$E:$E, $C$1, 'SW Data'!$B:$B, $A15, 'SW Data'!$D:$D, $C$2), IF($C$3="Part Time", SUMIFS('SW Data'!$G:$G, 'SW Data'!$A:$A, C$8, 'SW Data'!$E:$E, $C$1, 'SW Data'!$B:$B, $A15, 'SW Data'!$D:$D, $C$2), SUMIFS('SW Data'!$J:$J, 'SW Data'!$A:$A, C$8, 'SW Data'!$E:$E, $C$1, 'SW Data'!$B:$B, $A15, 'SW Data'!$D:$D, $C$2))))),
 0)/IF($C$1="Fieldwork Service (Children)", VLOOKUP($A15,'Population MYE'!$A$43:$K$76,MATCH(C$8,'Population MYE'!$A$43:$K$43, FALSE),FALSE), IF(OR($C$1="Fieldwork Service (Adults)",$C$1="Fieldwork Service (Offenders)"),VLOOKUP($A15,'Population MYE'!$A$81:$K$114,MATCH(C$8,'Population MYE'!$A$81:$K$81, FALSE),FALSE),VLOOKUP($A15,'Population MYE'!$A$5:$K$38,MATCH(C$8,'Population MYE'!$A$5:$K$5, FALSE),FALSE))))*100000</f>
        <v>134.32527381690431</v>
      </c>
      <c r="D15" s="83">
        <f>(IF(AND($C$1&lt;&gt;"", $C$2&lt;&gt;"", $C$3&lt;&gt;""),
 IF($C$1="All Fieldwork Services Teams",
  IF($C$2="All Social Workers",
   IF($C$3="Full Time", SUMIFS('SW Data'!$F:$F, 'SW Data'!$A:$A, D$8, 'SW Data'!$B:$B, $A15), IF($C$3="Part Time", SUMIFS('SW Data'!$G:$G, 'SW Data'!$A:$A, D$8, 'SW Data'!$B:$B, $A15),SUMIFS('SW Data'!$J:$J, 'SW Data'!$A:$A, D$8, 'SW Data'!$B:$B, $A15))),
   IF($C$3="Full Time", SUMIFS('SW Data'!$F:$F, 'SW Data'!$A:$A, D$8, 'SW Data'!$B:$B, $A15, 'SW Data'!$D:$D, $C$2), IF($C$3="Part Time", SUMIFS('SW Data'!$G:$G, 'SW Data'!$A:$A, D$8, 'SW Data'!$B:$B, $A15, 'SW Data'!$D:$D, $C$2), SUMIFS('SW Data'!$J:$J, 'SW Data'!$A:$A, D$8, 'SW Data'!$B:$B, $A15, 'SW Data'!$D:$D, $C$2)))),
  IF($C$2="All Social Workers",
   IF($C$3="Full Time", SUMIFS('SW Data'!$F:$F, 'SW Data'!$A:$A, D$8, 'SW Data'!$E:$E, $C$1, 'SW Data'!$B:$B, $A15), IF($C$3="Part Time", SUMIFS('SW Data'!$G:$G, 'SW Data'!$A:$A, D$8, 'SW Data'!$E:$E, $C$1, 'SW Data'!$B:$B, $A15), SUMIFS('SW Data'!$J:$J, 'SW Data'!$A:$A, D$8, 'SW Data'!$E:$E, $C$1, 'SW Data'!$B:$B, $A15))),
   IF($C$3="Full Time", SUMIFS('SW Data'!$F:$F, 'SW Data'!$A:$A, D$8, 'SW Data'!$E:$E, $C$1, 'SW Data'!$B:$B, $A15, 'SW Data'!$D:$D, $C$2), IF($C$3="Part Time", SUMIFS('SW Data'!$G:$G, 'SW Data'!$A:$A, D$8, 'SW Data'!$E:$E, $C$1, 'SW Data'!$B:$B, $A15, 'SW Data'!$D:$D, $C$2), SUMIFS('SW Data'!$J:$J, 'SW Data'!$A:$A, D$8, 'SW Data'!$E:$E, $C$1, 'SW Data'!$B:$B, $A15, 'SW Data'!$D:$D, $C$2))))),
 0)/IF($C$1="Fieldwork Service (Children)", VLOOKUP($A15,'Population MYE'!$A$43:$K$76,MATCH(D$8,'Population MYE'!$A$43:$K$43, FALSE),FALSE), IF(OR($C$1="Fieldwork Service (Adults)",$C$1="Fieldwork Service (Offenders)"),VLOOKUP($A15,'Population MYE'!$A$81:$K$114,MATCH(D$8,'Population MYE'!$A$81:$K$81, FALSE),FALSE),VLOOKUP($A15,'Population MYE'!$A$5:$K$38,MATCH(D$8,'Population MYE'!$A$5:$K$5, FALSE),FALSE))))*100000</f>
        <v>134.87607832397646</v>
      </c>
      <c r="E15" s="83">
        <f>(IF(AND($C$1&lt;&gt;"", $C$2&lt;&gt;"", $C$3&lt;&gt;""),
 IF($C$1="All Fieldwork Services Teams",
  IF($C$2="All Social Workers",
   IF($C$3="Full Time", SUMIFS('SW Data'!$F:$F, 'SW Data'!$A:$A, E$8, 'SW Data'!$B:$B, $A15), IF($C$3="Part Time", SUMIFS('SW Data'!$G:$G, 'SW Data'!$A:$A, E$8, 'SW Data'!$B:$B, $A15),SUMIFS('SW Data'!$J:$J, 'SW Data'!$A:$A, E$8, 'SW Data'!$B:$B, $A15))),
   IF($C$3="Full Time", SUMIFS('SW Data'!$F:$F, 'SW Data'!$A:$A, E$8, 'SW Data'!$B:$B, $A15, 'SW Data'!$D:$D, $C$2), IF($C$3="Part Time", SUMIFS('SW Data'!$G:$G, 'SW Data'!$A:$A, E$8, 'SW Data'!$B:$B, $A15, 'SW Data'!$D:$D, $C$2), SUMIFS('SW Data'!$J:$J, 'SW Data'!$A:$A, E$8, 'SW Data'!$B:$B, $A15, 'SW Data'!$D:$D, $C$2)))),
  IF($C$2="All Social Workers",
   IF($C$3="Full Time", SUMIFS('SW Data'!$F:$F, 'SW Data'!$A:$A, E$8, 'SW Data'!$E:$E, $C$1, 'SW Data'!$B:$B, $A15), IF($C$3="Part Time", SUMIFS('SW Data'!$G:$G, 'SW Data'!$A:$A, E$8, 'SW Data'!$E:$E, $C$1, 'SW Data'!$B:$B, $A15), SUMIFS('SW Data'!$J:$J, 'SW Data'!$A:$A, E$8, 'SW Data'!$E:$E, $C$1, 'SW Data'!$B:$B, $A15))),
   IF($C$3="Full Time", SUMIFS('SW Data'!$F:$F, 'SW Data'!$A:$A, E$8, 'SW Data'!$E:$E, $C$1, 'SW Data'!$B:$B, $A15, 'SW Data'!$D:$D, $C$2), IF($C$3="Part Time", SUMIFS('SW Data'!$G:$G, 'SW Data'!$A:$A, E$8, 'SW Data'!$E:$E, $C$1, 'SW Data'!$B:$B, $A15, 'SW Data'!$D:$D, $C$2), SUMIFS('SW Data'!$J:$J, 'SW Data'!$A:$A, E$8, 'SW Data'!$E:$E, $C$1, 'SW Data'!$B:$B, $A15, 'SW Data'!$D:$D, $C$2))))),
 0)/IF($C$1="Fieldwork Service (Children)", VLOOKUP($A15,'Population MYE'!$A$43:$K$76,MATCH(E$8,'Population MYE'!$A$43:$K$43, FALSE),FALSE), IF(OR($C$1="Fieldwork Service (Adults)",$C$1="Fieldwork Service (Offenders)"),VLOOKUP($A15,'Population MYE'!$A$81:$K$114,MATCH(E$8,'Population MYE'!$A$81:$K$81, FALSE),FALSE),VLOOKUP($A15,'Population MYE'!$A$5:$K$38,MATCH(E$8,'Population MYE'!$A$5:$K$5, FALSE),FALSE))))*100000</f>
        <v>131.79347826086956</v>
      </c>
      <c r="F15" s="83">
        <f>(IF(AND($C$1&lt;&gt;"", $C$2&lt;&gt;"", $C$3&lt;&gt;""),
 IF($C$1="All Fieldwork Services Teams",
  IF($C$2="All Social Workers",
   IF($C$3="Full Time", SUMIFS('SW Data'!$F:$F, 'SW Data'!$A:$A, F$8, 'SW Data'!$B:$B, $A15), IF($C$3="Part Time", SUMIFS('SW Data'!$G:$G, 'SW Data'!$A:$A, F$8, 'SW Data'!$B:$B, $A15),SUMIFS('SW Data'!$J:$J, 'SW Data'!$A:$A, F$8, 'SW Data'!$B:$B, $A15))),
   IF($C$3="Full Time", SUMIFS('SW Data'!$F:$F, 'SW Data'!$A:$A, F$8, 'SW Data'!$B:$B, $A15, 'SW Data'!$D:$D, $C$2), IF($C$3="Part Time", SUMIFS('SW Data'!$G:$G, 'SW Data'!$A:$A, F$8, 'SW Data'!$B:$B, $A15, 'SW Data'!$D:$D, $C$2), SUMIFS('SW Data'!$J:$J, 'SW Data'!$A:$A, F$8, 'SW Data'!$B:$B, $A15, 'SW Data'!$D:$D, $C$2)))),
  IF($C$2="All Social Workers",
   IF($C$3="Full Time", SUMIFS('SW Data'!$F:$F, 'SW Data'!$A:$A, F$8, 'SW Data'!$E:$E, $C$1, 'SW Data'!$B:$B, $A15), IF($C$3="Part Time", SUMIFS('SW Data'!$G:$G, 'SW Data'!$A:$A, F$8, 'SW Data'!$E:$E, $C$1, 'SW Data'!$B:$B, $A15), SUMIFS('SW Data'!$J:$J, 'SW Data'!$A:$A, F$8, 'SW Data'!$E:$E, $C$1, 'SW Data'!$B:$B, $A15))),
   IF($C$3="Full Time", SUMIFS('SW Data'!$F:$F, 'SW Data'!$A:$A, F$8, 'SW Data'!$E:$E, $C$1, 'SW Data'!$B:$B, $A15, 'SW Data'!$D:$D, $C$2), IF($C$3="Part Time", SUMIFS('SW Data'!$G:$G, 'SW Data'!$A:$A, F$8, 'SW Data'!$E:$E, $C$1, 'SW Data'!$B:$B, $A15, 'SW Data'!$D:$D, $C$2), SUMIFS('SW Data'!$J:$J, 'SW Data'!$A:$A, F$8, 'SW Data'!$E:$E, $C$1, 'SW Data'!$B:$B, $A15, 'SW Data'!$D:$D, $C$2))))),
 0)/IF($C$1="Fieldwork Service (Children)", VLOOKUP($A15,'Population MYE'!$A$43:$K$76,MATCH(F$8,'Population MYE'!$A$43:$K$43, FALSE),FALSE), IF(OR($C$1="Fieldwork Service (Adults)",$C$1="Fieldwork Service (Offenders)"),VLOOKUP($A15,'Population MYE'!$A$81:$K$114,MATCH(F$8,'Population MYE'!$A$81:$K$81, FALSE),FALSE),VLOOKUP($A15,'Population MYE'!$A$5:$K$38,MATCH(F$8,'Population MYE'!$A$5:$K$5, FALSE),FALSE))))*100000</f>
        <v>138.04303694681283</v>
      </c>
      <c r="G15" s="83">
        <f>(IF(AND($C$1&lt;&gt;"", $C$2&lt;&gt;"", $C$3&lt;&gt;""),
 IF($C$1="All Fieldwork Services Teams",
  IF($C$2="All Social Workers",
   IF($C$3="Full Time", SUMIFS('SW Data'!$F:$F, 'SW Data'!$A:$A, G$8, 'SW Data'!$B:$B, $A15), IF($C$3="Part Time", SUMIFS('SW Data'!$G:$G, 'SW Data'!$A:$A, G$8, 'SW Data'!$B:$B, $A15),SUMIFS('SW Data'!$J:$J, 'SW Data'!$A:$A, G$8, 'SW Data'!$B:$B, $A15))),
   IF($C$3="Full Time", SUMIFS('SW Data'!$F:$F, 'SW Data'!$A:$A, G$8, 'SW Data'!$B:$B, $A15, 'SW Data'!$D:$D, $C$2), IF($C$3="Part Time", SUMIFS('SW Data'!$G:$G, 'SW Data'!$A:$A, G$8, 'SW Data'!$B:$B, $A15, 'SW Data'!$D:$D, $C$2), SUMIFS('SW Data'!$J:$J, 'SW Data'!$A:$A, G$8, 'SW Data'!$B:$B, $A15, 'SW Data'!$D:$D, $C$2)))),
  IF($C$2="All Social Workers",
   IF($C$3="Full Time", SUMIFS('SW Data'!$F:$F, 'SW Data'!$A:$A, G$8, 'SW Data'!$E:$E, $C$1, 'SW Data'!$B:$B, $A15), IF($C$3="Part Time", SUMIFS('SW Data'!$G:$G, 'SW Data'!$A:$A, G$8, 'SW Data'!$E:$E, $C$1, 'SW Data'!$B:$B, $A15), SUMIFS('SW Data'!$J:$J, 'SW Data'!$A:$A, G$8, 'SW Data'!$E:$E, $C$1, 'SW Data'!$B:$B, $A15))),
   IF($C$3="Full Time", SUMIFS('SW Data'!$F:$F, 'SW Data'!$A:$A, G$8, 'SW Data'!$E:$E, $C$1, 'SW Data'!$B:$B, $A15, 'SW Data'!$D:$D, $C$2), IF($C$3="Part Time", SUMIFS('SW Data'!$G:$G, 'SW Data'!$A:$A, G$8, 'SW Data'!$E:$E, $C$1, 'SW Data'!$B:$B, $A15, 'SW Data'!$D:$D, $C$2), SUMIFS('SW Data'!$J:$J, 'SW Data'!$A:$A, G$8, 'SW Data'!$E:$E, $C$1, 'SW Data'!$B:$B, $A15, 'SW Data'!$D:$D, $C$2))))),
 0)/IF($C$1="Fieldwork Service (Children)", VLOOKUP($A15,'Population MYE'!$A$43:$K$76,MATCH(G$8,'Population MYE'!$A$43:$K$43, FALSE),FALSE), IF(OR($C$1="Fieldwork Service (Adults)",$C$1="Fieldwork Service (Offenders)"),VLOOKUP($A15,'Population MYE'!$A$81:$K$114,MATCH(G$8,'Population MYE'!$A$81:$K$81, FALSE),FALSE),VLOOKUP($A15,'Population MYE'!$A$5:$K$38,MATCH(G$8,'Population MYE'!$A$5:$K$5, FALSE),FALSE))))*100000</f>
        <v>139.7704253882512</v>
      </c>
      <c r="H15" s="83">
        <f>(IF(AND($C$1&lt;&gt;"", $C$2&lt;&gt;"", $C$3&lt;&gt;""),
 IF($C$1="All Fieldwork Services Teams",
  IF($C$2="All Social Workers",
   IF($C$3="Full Time", SUMIFS('SW Data'!$F:$F, 'SW Data'!$A:$A, H$8, 'SW Data'!$B:$B, $A15), IF($C$3="Part Time", SUMIFS('SW Data'!$G:$G, 'SW Data'!$A:$A, H$8, 'SW Data'!$B:$B, $A15),SUMIFS('SW Data'!$J:$J, 'SW Data'!$A:$A, H$8, 'SW Data'!$B:$B, $A15))),
   IF($C$3="Full Time", SUMIFS('SW Data'!$F:$F, 'SW Data'!$A:$A, H$8, 'SW Data'!$B:$B, $A15, 'SW Data'!$D:$D, $C$2), IF($C$3="Part Time", SUMIFS('SW Data'!$G:$G, 'SW Data'!$A:$A, H$8, 'SW Data'!$B:$B, $A15, 'SW Data'!$D:$D, $C$2), SUMIFS('SW Data'!$J:$J, 'SW Data'!$A:$A, H$8, 'SW Data'!$B:$B, $A15, 'SW Data'!$D:$D, $C$2)))),
  IF($C$2="All Social Workers",
   IF($C$3="Full Time", SUMIFS('SW Data'!$F:$F, 'SW Data'!$A:$A, H$8, 'SW Data'!$E:$E, $C$1, 'SW Data'!$B:$B, $A15), IF($C$3="Part Time", SUMIFS('SW Data'!$G:$G, 'SW Data'!$A:$A, H$8, 'SW Data'!$E:$E, $C$1, 'SW Data'!$B:$B, $A15), SUMIFS('SW Data'!$J:$J, 'SW Data'!$A:$A, H$8, 'SW Data'!$E:$E, $C$1, 'SW Data'!$B:$B, $A15))),
   IF($C$3="Full Time", SUMIFS('SW Data'!$F:$F, 'SW Data'!$A:$A, H$8, 'SW Data'!$E:$E, $C$1, 'SW Data'!$B:$B, $A15, 'SW Data'!$D:$D, $C$2), IF($C$3="Part Time", SUMIFS('SW Data'!$G:$G, 'SW Data'!$A:$A, H$8, 'SW Data'!$E:$E, $C$1, 'SW Data'!$B:$B, $A15, 'SW Data'!$D:$D, $C$2), SUMIFS('SW Data'!$J:$J, 'SW Data'!$A:$A, H$8, 'SW Data'!$E:$E, $C$1, 'SW Data'!$B:$B, $A15, 'SW Data'!$D:$D, $C$2))))),
 0)/IF($C$1="Fieldwork Service (Children)", VLOOKUP($A15,'Population MYE'!$A$43:$K$76,MATCH(H$8,'Population MYE'!$A$43:$K$43, FALSE),FALSE), IF(OR($C$1="Fieldwork Service (Adults)",$C$1="Fieldwork Service (Offenders)"),VLOOKUP($A15,'Population MYE'!$A$81:$K$114,MATCH(H$8,'Population MYE'!$A$81:$K$81, FALSE),FALSE),VLOOKUP($A15,'Population MYE'!$A$5:$K$38,MATCH(H$8,'Population MYE'!$A$5:$K$5, FALSE),FALSE))))*100000</f>
        <v>136.36670492135286</v>
      </c>
      <c r="I15" s="83">
        <f>(IF(AND($C$1&lt;&gt;"", $C$2&lt;&gt;"", $C$3&lt;&gt;""),
 IF($C$1="All Fieldwork Services Teams",
  IF($C$2="All Social Workers",
   IF($C$3="Full Time", SUMIFS('SW Data'!$F:$F, 'SW Data'!$A:$A, I$8, 'SW Data'!$B:$B, $A15), IF($C$3="Part Time", SUMIFS('SW Data'!$G:$G, 'SW Data'!$A:$A, I$8, 'SW Data'!$B:$B, $A15),SUMIFS('SW Data'!$J:$J, 'SW Data'!$A:$A, I$8, 'SW Data'!$B:$B, $A15))),
   IF($C$3="Full Time", SUMIFS('SW Data'!$F:$F, 'SW Data'!$A:$A, I$8, 'SW Data'!$B:$B, $A15, 'SW Data'!$D:$D, $C$2), IF($C$3="Part Time", SUMIFS('SW Data'!$G:$G, 'SW Data'!$A:$A, I$8, 'SW Data'!$B:$B, $A15, 'SW Data'!$D:$D, $C$2), SUMIFS('SW Data'!$J:$J, 'SW Data'!$A:$A, I$8, 'SW Data'!$B:$B, $A15, 'SW Data'!$D:$D, $C$2)))),
  IF($C$2="All Social Workers",
   IF($C$3="Full Time", SUMIFS('SW Data'!$F:$F, 'SW Data'!$A:$A, I$8, 'SW Data'!$E:$E, $C$1, 'SW Data'!$B:$B, $A15), IF($C$3="Part Time", SUMIFS('SW Data'!$G:$G, 'SW Data'!$A:$A, I$8, 'SW Data'!$E:$E, $C$1, 'SW Data'!$B:$B, $A15), SUMIFS('SW Data'!$J:$J, 'SW Data'!$A:$A, I$8, 'SW Data'!$E:$E, $C$1, 'SW Data'!$B:$B, $A15))),
   IF($C$3="Full Time", SUMIFS('SW Data'!$F:$F, 'SW Data'!$A:$A, I$8, 'SW Data'!$E:$E, $C$1, 'SW Data'!$B:$B, $A15, 'SW Data'!$D:$D, $C$2), IF($C$3="Part Time", SUMIFS('SW Data'!$G:$G, 'SW Data'!$A:$A, I$8, 'SW Data'!$E:$E, $C$1, 'SW Data'!$B:$B, $A15, 'SW Data'!$D:$D, $C$2), SUMIFS('SW Data'!$J:$J, 'SW Data'!$A:$A, I$8, 'SW Data'!$E:$E, $C$1, 'SW Data'!$B:$B, $A15, 'SW Data'!$D:$D, $C$2))))),
 0)/IF($C$1="Fieldwork Service (Children)", VLOOKUP($A15,'Population MYE'!$A$43:$K$76,MATCH(I$8,'Population MYE'!$A$43:$K$43, FALSE),FALSE), IF(OR($C$1="Fieldwork Service (Adults)",$C$1="Fieldwork Service (Offenders)"),VLOOKUP($A15,'Population MYE'!$A$81:$K$114,MATCH(I$8,'Population MYE'!$A$81:$K$81, FALSE),FALSE),VLOOKUP($A15,'Population MYE'!$A$5:$K$38,MATCH(I$8,'Population MYE'!$A$5:$K$5, FALSE),FALSE))))*100000</f>
        <v>142.36556237770731</v>
      </c>
      <c r="J15" s="83">
        <f>(IF(AND($C$1&lt;&gt;"", $C$2&lt;&gt;"", $C$3&lt;&gt;""),
 IF($C$1="All Fieldwork Services Teams",
  IF($C$2="All Social Workers",
   IF($C$3="Full Time", SUMIFS('SW Data'!$F:$F, 'SW Data'!$A:$A, J$8, 'SW Data'!$B:$B, $A15), IF($C$3="Part Time", SUMIFS('SW Data'!$G:$G, 'SW Data'!$A:$A, J$8, 'SW Data'!$B:$B, $A15),SUMIFS('SW Data'!$J:$J, 'SW Data'!$A:$A, J$8, 'SW Data'!$B:$B, $A15))),
   IF($C$3="Full Time", SUMIFS('SW Data'!$F:$F, 'SW Data'!$A:$A, J$8, 'SW Data'!$B:$B, $A15, 'SW Data'!$D:$D, $C$2), IF($C$3="Part Time", SUMIFS('SW Data'!$G:$G, 'SW Data'!$A:$A, J$8, 'SW Data'!$B:$B, $A15, 'SW Data'!$D:$D, $C$2), SUMIFS('SW Data'!$J:$J, 'SW Data'!$A:$A, J$8, 'SW Data'!$B:$B, $A15, 'SW Data'!$D:$D, $C$2)))),
  IF($C$2="All Social Workers",
   IF($C$3="Full Time", SUMIFS('SW Data'!$F:$F, 'SW Data'!$A:$A, J$8, 'SW Data'!$E:$E, $C$1, 'SW Data'!$B:$B, $A15), IF($C$3="Part Time", SUMIFS('SW Data'!$G:$G, 'SW Data'!$A:$A, J$8, 'SW Data'!$E:$E, $C$1, 'SW Data'!$B:$B, $A15), SUMIFS('SW Data'!$J:$J, 'SW Data'!$A:$A, J$8, 'SW Data'!$E:$E, $C$1, 'SW Data'!$B:$B, $A15))),
   IF($C$3="Full Time", SUMIFS('SW Data'!$F:$F, 'SW Data'!$A:$A, J$8, 'SW Data'!$E:$E, $C$1, 'SW Data'!$B:$B, $A15, 'SW Data'!$D:$D, $C$2), IF($C$3="Part Time", SUMIFS('SW Data'!$G:$G, 'SW Data'!$A:$A, J$8, 'SW Data'!$E:$E, $C$1, 'SW Data'!$B:$B, $A15, 'SW Data'!$D:$D, $C$2), SUMIFS('SW Data'!$J:$J, 'SW Data'!$A:$A, J$8, 'SW Data'!$E:$E, $C$1, 'SW Data'!$B:$B, $A15, 'SW Data'!$D:$D, $C$2))))),
 0)/IF($C$1="Fieldwork Service (Children)", VLOOKUP($A15,'Population MYE'!$A$43:$K$76,MATCH(J$8,'Population MYE'!$A$43:$K$43, FALSE),FALSE), IF(OR($C$1="Fieldwork Service (Adults)",$C$1="Fieldwork Service (Offenders)"),VLOOKUP($A15,'Population MYE'!$A$81:$K$114,MATCH(J$8,'Population MYE'!$A$81:$K$81, FALSE),FALSE),VLOOKUP($A15,'Population MYE'!$A$5:$K$38,MATCH(J$8,'Population MYE'!$A$5:$K$5, FALSE),FALSE))))*100000</f>
        <v>146.35462332231739</v>
      </c>
      <c r="K15" s="83">
        <f>(IF(AND($C$1&lt;&gt;"", $C$2&lt;&gt;"", $C$3&lt;&gt;""),
 IF($C$1="All Fieldwork Services Teams",
  IF($C$2="All Social Workers",
   IF($C$3="Full Time", SUMIFS('SW Data'!$F:$F, 'SW Data'!$A:$A, K$8, 'SW Data'!$B:$B, $A15), IF($C$3="Part Time", SUMIFS('SW Data'!$G:$G, 'SW Data'!$A:$A, K$8, 'SW Data'!$B:$B, $A15),SUMIFS('SW Data'!$J:$J, 'SW Data'!$A:$A, K$8, 'SW Data'!$B:$B, $A15))),
   IF($C$3="Full Time", SUMIFS('SW Data'!$F:$F, 'SW Data'!$A:$A, K$8, 'SW Data'!$B:$B, $A15, 'SW Data'!$D:$D, $C$2), IF($C$3="Part Time", SUMIFS('SW Data'!$G:$G, 'SW Data'!$A:$A, K$8, 'SW Data'!$B:$B, $A15, 'SW Data'!$D:$D, $C$2), SUMIFS('SW Data'!$J:$J, 'SW Data'!$A:$A, K$8, 'SW Data'!$B:$B, $A15, 'SW Data'!$D:$D, $C$2)))),
  IF($C$2="All Social Workers",
   IF($C$3="Full Time", SUMIFS('SW Data'!$F:$F, 'SW Data'!$A:$A, K$8, 'SW Data'!$E:$E, $C$1, 'SW Data'!$B:$B, $A15), IF($C$3="Part Time", SUMIFS('SW Data'!$G:$G, 'SW Data'!$A:$A, K$8, 'SW Data'!$E:$E, $C$1, 'SW Data'!$B:$B, $A15), SUMIFS('SW Data'!$J:$J, 'SW Data'!$A:$A, K$8, 'SW Data'!$E:$E, $C$1, 'SW Data'!$B:$B, $A15))),
   IF($C$3="Full Time", SUMIFS('SW Data'!$F:$F, 'SW Data'!$A:$A, K$8, 'SW Data'!$E:$E, $C$1, 'SW Data'!$B:$B, $A15, 'SW Data'!$D:$D, $C$2), IF($C$3="Part Time", SUMIFS('SW Data'!$G:$G, 'SW Data'!$A:$A, K$8, 'SW Data'!$E:$E, $C$1, 'SW Data'!$B:$B, $A15, 'SW Data'!$D:$D, $C$2), SUMIFS('SW Data'!$J:$J, 'SW Data'!$A:$A, K$8, 'SW Data'!$E:$E, $C$1, 'SW Data'!$B:$B, $A15, 'SW Data'!$D:$D, $C$2))))),
 0)/IF($C$1="Fieldwork Service (Children)", VLOOKUP($A15,'Population MYE'!$A$43:$K$76,MATCH(K$8,'Population MYE'!$A$43:$K$43, FALSE),FALSE), IF(OR($C$1="Fieldwork Service (Adults)",$C$1="Fieldwork Service (Offenders)"),VLOOKUP($A15,'Population MYE'!$A$81:$K$114,MATCH(K$8,'Population MYE'!$A$81:$K$81, FALSE),FALSE),VLOOKUP($A15,'Population MYE'!$A$5:$K$38,MATCH(K$8,'Population MYE'!$A$5:$K$5, FALSE),FALSE))))*100000</f>
        <v>143.23179342344159</v>
      </c>
      <c r="L15" s="55"/>
      <c r="U15" s="74"/>
    </row>
    <row r="16" spans="1:21" x14ac:dyDescent="0.25">
      <c r="A16" s="53" t="s">
        <v>24</v>
      </c>
      <c r="B16" s="83">
        <f>(IF(AND($C$1&lt;&gt;"", $C$2&lt;&gt;"", $C$3&lt;&gt;""),
 IF($C$1="All Fieldwork Services Teams",
  IF($C$2="All Social Workers",
   IF($C$3="Full Time", SUMIFS('SW Data'!$F:$F, 'SW Data'!$A:$A, B$8, 'SW Data'!$B:$B, $A16), IF($C$3="Part Time", SUMIFS('SW Data'!$G:$G, 'SW Data'!$A:$A, B$8, 'SW Data'!$B:$B, $A16),SUMIFS('SW Data'!$J:$J, 'SW Data'!$A:$A, B$8, 'SW Data'!$B:$B, $A16))),
   IF($C$3="Full Time", SUMIFS('SW Data'!$F:$F, 'SW Data'!$A:$A, B$8, 'SW Data'!$B:$B, $A16, 'SW Data'!$D:$D, $C$2), IF($C$3="Part Time", SUMIFS('SW Data'!$G:$G, 'SW Data'!$A:$A, B$8, 'SW Data'!$B:$B, $A16, 'SW Data'!$D:$D, $C$2), SUMIFS('SW Data'!$J:$J, 'SW Data'!$A:$A, B$8, 'SW Data'!$B:$B, $A16, 'SW Data'!$D:$D, $C$2)))),
  IF($C$2="All Social Workers",
   IF($C$3="Full Time", SUMIFS('SW Data'!$F:$F, 'SW Data'!$A:$A, B$8, 'SW Data'!$E:$E, $C$1, 'SW Data'!$B:$B, $A16), IF($C$3="Part Time", SUMIFS('SW Data'!$G:$G, 'SW Data'!$A:$A, B$8, 'SW Data'!$E:$E, $C$1, 'SW Data'!$B:$B, $A16), SUMIFS('SW Data'!$J:$J, 'SW Data'!$A:$A, B$8, 'SW Data'!$E:$E, $C$1, 'SW Data'!$B:$B, $A16))),
   IF($C$3="Full Time", SUMIFS('SW Data'!$F:$F, 'SW Data'!$A:$A, B$8, 'SW Data'!$E:$E, $C$1, 'SW Data'!$B:$B, $A16, 'SW Data'!$D:$D, $C$2), IF($C$3="Part Time", SUMIFS('SW Data'!$G:$G, 'SW Data'!$A:$A, B$8, 'SW Data'!$E:$E, $C$1, 'SW Data'!$B:$B, $A16, 'SW Data'!$D:$D, $C$2), SUMIFS('SW Data'!$J:$J, 'SW Data'!$A:$A, B$8, 'SW Data'!$E:$E, $C$1, 'SW Data'!$B:$B, $A16, 'SW Data'!$D:$D, $C$2))))),
 0)/IF($C$1="Fieldwork Service (Children)", VLOOKUP($A16,'Population MYE'!$A$43:$K$76,MATCH(B$8,'Population MYE'!$A$43:$K$43, FALSE),FALSE), IF(OR($C$1="Fieldwork Service (Adults)",$C$1="Fieldwork Service (Offenders)"),VLOOKUP($A16,'Population MYE'!$A$81:$K$114,MATCH(B$8,'Population MYE'!$A$81:$K$81, FALSE),FALSE),VLOOKUP($A16,'Population MYE'!$A$5:$K$38,MATCH(B$8,'Population MYE'!$A$5:$K$5, FALSE),FALSE))))*100000</f>
        <v>106.09425117197138</v>
      </c>
      <c r="C16" s="83">
        <f>(IF(AND($C$1&lt;&gt;"", $C$2&lt;&gt;"", $C$3&lt;&gt;""),
 IF($C$1="All Fieldwork Services Teams",
  IF($C$2="All Social Workers",
   IF($C$3="Full Time", SUMIFS('SW Data'!$F:$F, 'SW Data'!$A:$A, C$8, 'SW Data'!$B:$B, $A16), IF($C$3="Part Time", SUMIFS('SW Data'!$G:$G, 'SW Data'!$A:$A, C$8, 'SW Data'!$B:$B, $A16),SUMIFS('SW Data'!$J:$J, 'SW Data'!$A:$A, C$8, 'SW Data'!$B:$B, $A16))),
   IF($C$3="Full Time", SUMIFS('SW Data'!$F:$F, 'SW Data'!$A:$A, C$8, 'SW Data'!$B:$B, $A16, 'SW Data'!$D:$D, $C$2), IF($C$3="Part Time", SUMIFS('SW Data'!$G:$G, 'SW Data'!$A:$A, C$8, 'SW Data'!$B:$B, $A16, 'SW Data'!$D:$D, $C$2), SUMIFS('SW Data'!$J:$J, 'SW Data'!$A:$A, C$8, 'SW Data'!$B:$B, $A16, 'SW Data'!$D:$D, $C$2)))),
  IF($C$2="All Social Workers",
   IF($C$3="Full Time", SUMIFS('SW Data'!$F:$F, 'SW Data'!$A:$A, C$8, 'SW Data'!$E:$E, $C$1, 'SW Data'!$B:$B, $A16), IF($C$3="Part Time", SUMIFS('SW Data'!$G:$G, 'SW Data'!$A:$A, C$8, 'SW Data'!$E:$E, $C$1, 'SW Data'!$B:$B, $A16), SUMIFS('SW Data'!$J:$J, 'SW Data'!$A:$A, C$8, 'SW Data'!$E:$E, $C$1, 'SW Data'!$B:$B, $A16))),
   IF($C$3="Full Time", SUMIFS('SW Data'!$F:$F, 'SW Data'!$A:$A, C$8, 'SW Data'!$E:$E, $C$1, 'SW Data'!$B:$B, $A16, 'SW Data'!$D:$D, $C$2), IF($C$3="Part Time", SUMIFS('SW Data'!$G:$G, 'SW Data'!$A:$A, C$8, 'SW Data'!$E:$E, $C$1, 'SW Data'!$B:$B, $A16, 'SW Data'!$D:$D, $C$2), SUMIFS('SW Data'!$J:$J, 'SW Data'!$A:$A, C$8, 'SW Data'!$E:$E, $C$1, 'SW Data'!$B:$B, $A16, 'SW Data'!$D:$D, $C$2))))),
 0)/IF($C$1="Fieldwork Service (Children)", VLOOKUP($A16,'Population MYE'!$A$43:$K$76,MATCH(C$8,'Population MYE'!$A$43:$K$43, FALSE),FALSE), IF(OR($C$1="Fieldwork Service (Adults)",$C$1="Fieldwork Service (Offenders)"),VLOOKUP($A16,'Population MYE'!$A$81:$K$114,MATCH(C$8,'Population MYE'!$A$81:$K$81, FALSE),FALSE),VLOOKUP($A16,'Population MYE'!$A$5:$K$38,MATCH(C$8,'Population MYE'!$A$5:$K$5, FALSE),FALSE))))*100000</f>
        <v>110.55605601506839</v>
      </c>
      <c r="D16" s="83">
        <f>(IF(AND($C$1&lt;&gt;"", $C$2&lt;&gt;"", $C$3&lt;&gt;""),
 IF($C$1="All Fieldwork Services Teams",
  IF($C$2="All Social Workers",
   IF($C$3="Full Time", SUMIFS('SW Data'!$F:$F, 'SW Data'!$A:$A, D$8, 'SW Data'!$B:$B, $A16), IF($C$3="Part Time", SUMIFS('SW Data'!$G:$G, 'SW Data'!$A:$A, D$8, 'SW Data'!$B:$B, $A16),SUMIFS('SW Data'!$J:$J, 'SW Data'!$A:$A, D$8, 'SW Data'!$B:$B, $A16))),
   IF($C$3="Full Time", SUMIFS('SW Data'!$F:$F, 'SW Data'!$A:$A, D$8, 'SW Data'!$B:$B, $A16, 'SW Data'!$D:$D, $C$2), IF($C$3="Part Time", SUMIFS('SW Data'!$G:$G, 'SW Data'!$A:$A, D$8, 'SW Data'!$B:$B, $A16, 'SW Data'!$D:$D, $C$2), SUMIFS('SW Data'!$J:$J, 'SW Data'!$A:$A, D$8, 'SW Data'!$B:$B, $A16, 'SW Data'!$D:$D, $C$2)))),
  IF($C$2="All Social Workers",
   IF($C$3="Full Time", SUMIFS('SW Data'!$F:$F, 'SW Data'!$A:$A, D$8, 'SW Data'!$E:$E, $C$1, 'SW Data'!$B:$B, $A16), IF($C$3="Part Time", SUMIFS('SW Data'!$G:$G, 'SW Data'!$A:$A, D$8, 'SW Data'!$E:$E, $C$1, 'SW Data'!$B:$B, $A16), SUMIFS('SW Data'!$J:$J, 'SW Data'!$A:$A, D$8, 'SW Data'!$E:$E, $C$1, 'SW Data'!$B:$B, $A16))),
   IF($C$3="Full Time", SUMIFS('SW Data'!$F:$F, 'SW Data'!$A:$A, D$8, 'SW Data'!$E:$E, $C$1, 'SW Data'!$B:$B, $A16, 'SW Data'!$D:$D, $C$2), IF($C$3="Part Time", SUMIFS('SW Data'!$G:$G, 'SW Data'!$A:$A, D$8, 'SW Data'!$E:$E, $C$1, 'SW Data'!$B:$B, $A16, 'SW Data'!$D:$D, $C$2), SUMIFS('SW Data'!$J:$J, 'SW Data'!$A:$A, D$8, 'SW Data'!$E:$E, $C$1, 'SW Data'!$B:$B, $A16, 'SW Data'!$D:$D, $C$2))))),
 0)/IF($C$1="Fieldwork Service (Children)", VLOOKUP($A16,'Population MYE'!$A$43:$K$76,MATCH(D$8,'Population MYE'!$A$43:$K$43, FALSE),FALSE), IF(OR($C$1="Fieldwork Service (Adults)",$C$1="Fieldwork Service (Offenders)"),VLOOKUP($A16,'Population MYE'!$A$81:$K$114,MATCH(D$8,'Population MYE'!$A$81:$K$81, FALSE),FALSE),VLOOKUP($A16,'Population MYE'!$A$5:$K$38,MATCH(D$8,'Population MYE'!$A$5:$K$5, FALSE),FALSE))))*100000</f>
        <v>84.143452332325793</v>
      </c>
      <c r="E16" s="83">
        <f>(IF(AND($C$1&lt;&gt;"", $C$2&lt;&gt;"", $C$3&lt;&gt;""),
 IF($C$1="All Fieldwork Services Teams",
  IF($C$2="All Social Workers",
   IF($C$3="Full Time", SUMIFS('SW Data'!$F:$F, 'SW Data'!$A:$A, E$8, 'SW Data'!$B:$B, $A16), IF($C$3="Part Time", SUMIFS('SW Data'!$G:$G, 'SW Data'!$A:$A, E$8, 'SW Data'!$B:$B, $A16),SUMIFS('SW Data'!$J:$J, 'SW Data'!$A:$A, E$8, 'SW Data'!$B:$B, $A16))),
   IF($C$3="Full Time", SUMIFS('SW Data'!$F:$F, 'SW Data'!$A:$A, E$8, 'SW Data'!$B:$B, $A16, 'SW Data'!$D:$D, $C$2), IF($C$3="Part Time", SUMIFS('SW Data'!$G:$G, 'SW Data'!$A:$A, E$8, 'SW Data'!$B:$B, $A16, 'SW Data'!$D:$D, $C$2), SUMIFS('SW Data'!$J:$J, 'SW Data'!$A:$A, E$8, 'SW Data'!$B:$B, $A16, 'SW Data'!$D:$D, $C$2)))),
  IF($C$2="All Social Workers",
   IF($C$3="Full Time", SUMIFS('SW Data'!$F:$F, 'SW Data'!$A:$A, E$8, 'SW Data'!$E:$E, $C$1, 'SW Data'!$B:$B, $A16), IF($C$3="Part Time", SUMIFS('SW Data'!$G:$G, 'SW Data'!$A:$A, E$8, 'SW Data'!$E:$E, $C$1, 'SW Data'!$B:$B, $A16), SUMIFS('SW Data'!$J:$J, 'SW Data'!$A:$A, E$8, 'SW Data'!$E:$E, $C$1, 'SW Data'!$B:$B, $A16))),
   IF($C$3="Full Time", SUMIFS('SW Data'!$F:$F, 'SW Data'!$A:$A, E$8, 'SW Data'!$E:$E, $C$1, 'SW Data'!$B:$B, $A16, 'SW Data'!$D:$D, $C$2), IF($C$3="Part Time", SUMIFS('SW Data'!$G:$G, 'SW Data'!$A:$A, E$8, 'SW Data'!$E:$E, $C$1, 'SW Data'!$B:$B, $A16, 'SW Data'!$D:$D, $C$2), SUMIFS('SW Data'!$J:$J, 'SW Data'!$A:$A, E$8, 'SW Data'!$E:$E, $C$1, 'SW Data'!$B:$B, $A16, 'SW Data'!$D:$D, $C$2))))),
 0)/IF($C$1="Fieldwork Service (Children)", VLOOKUP($A16,'Population MYE'!$A$43:$K$76,MATCH(E$8,'Population MYE'!$A$43:$K$43, FALSE),FALSE), IF(OR($C$1="Fieldwork Service (Adults)",$C$1="Fieldwork Service (Offenders)"),VLOOKUP($A16,'Population MYE'!$A$81:$K$114,MATCH(E$8,'Population MYE'!$A$81:$K$81, FALSE),FALSE),VLOOKUP($A16,'Population MYE'!$A$5:$K$38,MATCH(E$8,'Population MYE'!$A$5:$K$5, FALSE),FALSE))))*100000</f>
        <v>121.44429048822235</v>
      </c>
      <c r="F16" s="83">
        <f>(IF(AND($C$1&lt;&gt;"", $C$2&lt;&gt;"", $C$3&lt;&gt;""),
 IF($C$1="All Fieldwork Services Teams",
  IF($C$2="All Social Workers",
   IF($C$3="Full Time", SUMIFS('SW Data'!$F:$F, 'SW Data'!$A:$A, F$8, 'SW Data'!$B:$B, $A16), IF($C$3="Part Time", SUMIFS('SW Data'!$G:$G, 'SW Data'!$A:$A, F$8, 'SW Data'!$B:$B, $A16),SUMIFS('SW Data'!$J:$J, 'SW Data'!$A:$A, F$8, 'SW Data'!$B:$B, $A16))),
   IF($C$3="Full Time", SUMIFS('SW Data'!$F:$F, 'SW Data'!$A:$A, F$8, 'SW Data'!$B:$B, $A16, 'SW Data'!$D:$D, $C$2), IF($C$3="Part Time", SUMIFS('SW Data'!$G:$G, 'SW Data'!$A:$A, F$8, 'SW Data'!$B:$B, $A16, 'SW Data'!$D:$D, $C$2), SUMIFS('SW Data'!$J:$J, 'SW Data'!$A:$A, F$8, 'SW Data'!$B:$B, $A16, 'SW Data'!$D:$D, $C$2)))),
  IF($C$2="All Social Workers",
   IF($C$3="Full Time", SUMIFS('SW Data'!$F:$F, 'SW Data'!$A:$A, F$8, 'SW Data'!$E:$E, $C$1, 'SW Data'!$B:$B, $A16), IF($C$3="Part Time", SUMIFS('SW Data'!$G:$G, 'SW Data'!$A:$A, F$8, 'SW Data'!$E:$E, $C$1, 'SW Data'!$B:$B, $A16), SUMIFS('SW Data'!$J:$J, 'SW Data'!$A:$A, F$8, 'SW Data'!$E:$E, $C$1, 'SW Data'!$B:$B, $A16))),
   IF($C$3="Full Time", SUMIFS('SW Data'!$F:$F, 'SW Data'!$A:$A, F$8, 'SW Data'!$E:$E, $C$1, 'SW Data'!$B:$B, $A16, 'SW Data'!$D:$D, $C$2), IF($C$3="Part Time", SUMIFS('SW Data'!$G:$G, 'SW Data'!$A:$A, F$8, 'SW Data'!$E:$E, $C$1, 'SW Data'!$B:$B, $A16, 'SW Data'!$D:$D, $C$2), SUMIFS('SW Data'!$J:$J, 'SW Data'!$A:$A, F$8, 'SW Data'!$E:$E, $C$1, 'SW Data'!$B:$B, $A16, 'SW Data'!$D:$D, $C$2))))),
 0)/IF($C$1="Fieldwork Service (Children)", VLOOKUP($A16,'Population MYE'!$A$43:$K$76,MATCH(F$8,'Population MYE'!$A$43:$K$43, FALSE),FALSE), IF(OR($C$1="Fieldwork Service (Adults)",$C$1="Fieldwork Service (Offenders)"),VLOOKUP($A16,'Population MYE'!$A$81:$K$114,MATCH(F$8,'Population MYE'!$A$81:$K$81, FALSE),FALSE),VLOOKUP($A16,'Population MYE'!$A$5:$K$38,MATCH(F$8,'Population MYE'!$A$5:$K$5, FALSE),FALSE))))*100000</f>
        <v>136.88584698117822</v>
      </c>
      <c r="G16" s="83">
        <f>(IF(AND($C$1&lt;&gt;"", $C$2&lt;&gt;"", $C$3&lt;&gt;""),
 IF($C$1="All Fieldwork Services Teams",
  IF($C$2="All Social Workers",
   IF($C$3="Full Time", SUMIFS('SW Data'!$F:$F, 'SW Data'!$A:$A, G$8, 'SW Data'!$B:$B, $A16), IF($C$3="Part Time", SUMIFS('SW Data'!$G:$G, 'SW Data'!$A:$A, G$8, 'SW Data'!$B:$B, $A16),SUMIFS('SW Data'!$J:$J, 'SW Data'!$A:$A, G$8, 'SW Data'!$B:$B, $A16))),
   IF($C$3="Full Time", SUMIFS('SW Data'!$F:$F, 'SW Data'!$A:$A, G$8, 'SW Data'!$B:$B, $A16, 'SW Data'!$D:$D, $C$2), IF($C$3="Part Time", SUMIFS('SW Data'!$G:$G, 'SW Data'!$A:$A, G$8, 'SW Data'!$B:$B, $A16, 'SW Data'!$D:$D, $C$2), SUMIFS('SW Data'!$J:$J, 'SW Data'!$A:$A, G$8, 'SW Data'!$B:$B, $A16, 'SW Data'!$D:$D, $C$2)))),
  IF($C$2="All Social Workers",
   IF($C$3="Full Time", SUMIFS('SW Data'!$F:$F, 'SW Data'!$A:$A, G$8, 'SW Data'!$E:$E, $C$1, 'SW Data'!$B:$B, $A16), IF($C$3="Part Time", SUMIFS('SW Data'!$G:$G, 'SW Data'!$A:$A, G$8, 'SW Data'!$E:$E, $C$1, 'SW Data'!$B:$B, $A16), SUMIFS('SW Data'!$J:$J, 'SW Data'!$A:$A, G$8, 'SW Data'!$E:$E, $C$1, 'SW Data'!$B:$B, $A16))),
   IF($C$3="Full Time", SUMIFS('SW Data'!$F:$F, 'SW Data'!$A:$A, G$8, 'SW Data'!$E:$E, $C$1, 'SW Data'!$B:$B, $A16, 'SW Data'!$D:$D, $C$2), IF($C$3="Part Time", SUMIFS('SW Data'!$G:$G, 'SW Data'!$A:$A, G$8, 'SW Data'!$E:$E, $C$1, 'SW Data'!$B:$B, $A16, 'SW Data'!$D:$D, $C$2), SUMIFS('SW Data'!$J:$J, 'SW Data'!$A:$A, G$8, 'SW Data'!$E:$E, $C$1, 'SW Data'!$B:$B, $A16, 'SW Data'!$D:$D, $C$2))))),
 0)/IF($C$1="Fieldwork Service (Children)", VLOOKUP($A16,'Population MYE'!$A$43:$K$76,MATCH(G$8,'Population MYE'!$A$43:$K$43, FALSE),FALSE), IF(OR($C$1="Fieldwork Service (Adults)",$C$1="Fieldwork Service (Offenders)"),VLOOKUP($A16,'Population MYE'!$A$81:$K$114,MATCH(G$8,'Population MYE'!$A$81:$K$81, FALSE),FALSE),VLOOKUP($A16,'Population MYE'!$A$5:$K$38,MATCH(G$8,'Population MYE'!$A$5:$K$5, FALSE),FALSE))))*100000</f>
        <v>132.32050967900025</v>
      </c>
      <c r="H16" s="83">
        <f>(IF(AND($C$1&lt;&gt;"", $C$2&lt;&gt;"", $C$3&lt;&gt;""),
 IF($C$1="All Fieldwork Services Teams",
  IF($C$2="All Social Workers",
   IF($C$3="Full Time", SUMIFS('SW Data'!$F:$F, 'SW Data'!$A:$A, H$8, 'SW Data'!$B:$B, $A16), IF($C$3="Part Time", SUMIFS('SW Data'!$G:$G, 'SW Data'!$A:$A, H$8, 'SW Data'!$B:$B, $A16),SUMIFS('SW Data'!$J:$J, 'SW Data'!$A:$A, H$8, 'SW Data'!$B:$B, $A16))),
   IF($C$3="Full Time", SUMIFS('SW Data'!$F:$F, 'SW Data'!$A:$A, H$8, 'SW Data'!$B:$B, $A16, 'SW Data'!$D:$D, $C$2), IF($C$3="Part Time", SUMIFS('SW Data'!$G:$G, 'SW Data'!$A:$A, H$8, 'SW Data'!$B:$B, $A16, 'SW Data'!$D:$D, $C$2), SUMIFS('SW Data'!$J:$J, 'SW Data'!$A:$A, H$8, 'SW Data'!$B:$B, $A16, 'SW Data'!$D:$D, $C$2)))),
  IF($C$2="All Social Workers",
   IF($C$3="Full Time", SUMIFS('SW Data'!$F:$F, 'SW Data'!$A:$A, H$8, 'SW Data'!$E:$E, $C$1, 'SW Data'!$B:$B, $A16), IF($C$3="Part Time", SUMIFS('SW Data'!$G:$G, 'SW Data'!$A:$A, H$8, 'SW Data'!$E:$E, $C$1, 'SW Data'!$B:$B, $A16), SUMIFS('SW Data'!$J:$J, 'SW Data'!$A:$A, H$8, 'SW Data'!$E:$E, $C$1, 'SW Data'!$B:$B, $A16))),
   IF($C$3="Full Time", SUMIFS('SW Data'!$F:$F, 'SW Data'!$A:$A, H$8, 'SW Data'!$E:$E, $C$1, 'SW Data'!$B:$B, $A16, 'SW Data'!$D:$D, $C$2), IF($C$3="Part Time", SUMIFS('SW Data'!$G:$G, 'SW Data'!$A:$A, H$8, 'SW Data'!$E:$E, $C$1, 'SW Data'!$B:$B, $A16, 'SW Data'!$D:$D, $C$2), SUMIFS('SW Data'!$J:$J, 'SW Data'!$A:$A, H$8, 'SW Data'!$E:$E, $C$1, 'SW Data'!$B:$B, $A16, 'SW Data'!$D:$D, $C$2))))),
 0)/IF($C$1="Fieldwork Service (Children)", VLOOKUP($A16,'Population MYE'!$A$43:$K$76,MATCH(H$8,'Population MYE'!$A$43:$K$43, FALSE),FALSE), IF(OR($C$1="Fieldwork Service (Adults)",$C$1="Fieldwork Service (Offenders)"),VLOOKUP($A16,'Population MYE'!$A$81:$K$114,MATCH(H$8,'Population MYE'!$A$81:$K$81, FALSE),FALSE),VLOOKUP($A16,'Population MYE'!$A$5:$K$38,MATCH(H$8,'Population MYE'!$A$5:$K$5, FALSE),FALSE))))*100000</f>
        <v>135.92074019487433</v>
      </c>
      <c r="I16" s="83">
        <f>(IF(AND($C$1&lt;&gt;"", $C$2&lt;&gt;"", $C$3&lt;&gt;""),
 IF($C$1="All Fieldwork Services Teams",
  IF($C$2="All Social Workers",
   IF($C$3="Full Time", SUMIFS('SW Data'!$F:$F, 'SW Data'!$A:$A, I$8, 'SW Data'!$B:$B, $A16), IF($C$3="Part Time", SUMIFS('SW Data'!$G:$G, 'SW Data'!$A:$A, I$8, 'SW Data'!$B:$B, $A16),SUMIFS('SW Data'!$J:$J, 'SW Data'!$A:$A, I$8, 'SW Data'!$B:$B, $A16))),
   IF($C$3="Full Time", SUMIFS('SW Data'!$F:$F, 'SW Data'!$A:$A, I$8, 'SW Data'!$B:$B, $A16, 'SW Data'!$D:$D, $C$2), IF($C$3="Part Time", SUMIFS('SW Data'!$G:$G, 'SW Data'!$A:$A, I$8, 'SW Data'!$B:$B, $A16, 'SW Data'!$D:$D, $C$2), SUMIFS('SW Data'!$J:$J, 'SW Data'!$A:$A, I$8, 'SW Data'!$B:$B, $A16, 'SW Data'!$D:$D, $C$2)))),
  IF($C$2="All Social Workers",
   IF($C$3="Full Time", SUMIFS('SW Data'!$F:$F, 'SW Data'!$A:$A, I$8, 'SW Data'!$E:$E, $C$1, 'SW Data'!$B:$B, $A16), IF($C$3="Part Time", SUMIFS('SW Data'!$G:$G, 'SW Data'!$A:$A, I$8, 'SW Data'!$E:$E, $C$1, 'SW Data'!$B:$B, $A16), SUMIFS('SW Data'!$J:$J, 'SW Data'!$A:$A, I$8, 'SW Data'!$E:$E, $C$1, 'SW Data'!$B:$B, $A16))),
   IF($C$3="Full Time", SUMIFS('SW Data'!$F:$F, 'SW Data'!$A:$A, I$8, 'SW Data'!$E:$E, $C$1, 'SW Data'!$B:$B, $A16, 'SW Data'!$D:$D, $C$2), IF($C$3="Part Time", SUMIFS('SW Data'!$G:$G, 'SW Data'!$A:$A, I$8, 'SW Data'!$E:$E, $C$1, 'SW Data'!$B:$B, $A16, 'SW Data'!$D:$D, $C$2), SUMIFS('SW Data'!$J:$J, 'SW Data'!$A:$A, I$8, 'SW Data'!$E:$E, $C$1, 'SW Data'!$B:$B, $A16, 'SW Data'!$D:$D, $C$2))))),
 0)/IF($C$1="Fieldwork Service (Children)", VLOOKUP($A16,'Population MYE'!$A$43:$K$76,MATCH(I$8,'Population MYE'!$A$43:$K$43, FALSE),FALSE), IF(OR($C$1="Fieldwork Service (Adults)",$C$1="Fieldwork Service (Offenders)"),VLOOKUP($A16,'Population MYE'!$A$81:$K$114,MATCH(I$8,'Population MYE'!$A$81:$K$81, FALSE),FALSE),VLOOKUP($A16,'Population MYE'!$A$5:$K$38,MATCH(I$8,'Population MYE'!$A$5:$K$5, FALSE),FALSE))))*100000</f>
        <v>147.46845813534327</v>
      </c>
      <c r="J16" s="83">
        <f>(IF(AND($C$1&lt;&gt;"", $C$2&lt;&gt;"", $C$3&lt;&gt;""),
 IF($C$1="All Fieldwork Services Teams",
  IF($C$2="All Social Workers",
   IF($C$3="Full Time", SUMIFS('SW Data'!$F:$F, 'SW Data'!$A:$A, J$8, 'SW Data'!$B:$B, $A16), IF($C$3="Part Time", SUMIFS('SW Data'!$G:$G, 'SW Data'!$A:$A, J$8, 'SW Data'!$B:$B, $A16),SUMIFS('SW Data'!$J:$J, 'SW Data'!$A:$A, J$8, 'SW Data'!$B:$B, $A16))),
   IF($C$3="Full Time", SUMIFS('SW Data'!$F:$F, 'SW Data'!$A:$A, J$8, 'SW Data'!$B:$B, $A16, 'SW Data'!$D:$D, $C$2), IF($C$3="Part Time", SUMIFS('SW Data'!$G:$G, 'SW Data'!$A:$A, J$8, 'SW Data'!$B:$B, $A16, 'SW Data'!$D:$D, $C$2), SUMIFS('SW Data'!$J:$J, 'SW Data'!$A:$A, J$8, 'SW Data'!$B:$B, $A16, 'SW Data'!$D:$D, $C$2)))),
  IF($C$2="All Social Workers",
   IF($C$3="Full Time", SUMIFS('SW Data'!$F:$F, 'SW Data'!$A:$A, J$8, 'SW Data'!$E:$E, $C$1, 'SW Data'!$B:$B, $A16), IF($C$3="Part Time", SUMIFS('SW Data'!$G:$G, 'SW Data'!$A:$A, J$8, 'SW Data'!$E:$E, $C$1, 'SW Data'!$B:$B, $A16), SUMIFS('SW Data'!$J:$J, 'SW Data'!$A:$A, J$8, 'SW Data'!$E:$E, $C$1, 'SW Data'!$B:$B, $A16))),
   IF($C$3="Full Time", SUMIFS('SW Data'!$F:$F, 'SW Data'!$A:$A, J$8, 'SW Data'!$E:$E, $C$1, 'SW Data'!$B:$B, $A16, 'SW Data'!$D:$D, $C$2), IF($C$3="Part Time", SUMIFS('SW Data'!$G:$G, 'SW Data'!$A:$A, J$8, 'SW Data'!$E:$E, $C$1, 'SW Data'!$B:$B, $A16, 'SW Data'!$D:$D, $C$2), SUMIFS('SW Data'!$J:$J, 'SW Data'!$A:$A, J$8, 'SW Data'!$E:$E, $C$1, 'SW Data'!$B:$B, $A16, 'SW Data'!$D:$D, $C$2))))),
 0)/IF($C$1="Fieldwork Service (Children)", VLOOKUP($A16,'Population MYE'!$A$43:$K$76,MATCH(J$8,'Population MYE'!$A$43:$K$43, FALSE),FALSE), IF(OR($C$1="Fieldwork Service (Adults)",$C$1="Fieldwork Service (Offenders)"),VLOOKUP($A16,'Population MYE'!$A$81:$K$114,MATCH(J$8,'Population MYE'!$A$81:$K$81, FALSE),FALSE),VLOOKUP($A16,'Population MYE'!$A$5:$K$38,MATCH(J$8,'Population MYE'!$A$5:$K$5, FALSE),FALSE))))*100000</f>
        <v>148.11783960720132</v>
      </c>
      <c r="K16" s="83">
        <f>(IF(AND($C$1&lt;&gt;"", $C$2&lt;&gt;"", $C$3&lt;&gt;""),
 IF($C$1="All Fieldwork Services Teams",
  IF($C$2="All Social Workers",
   IF($C$3="Full Time", SUMIFS('SW Data'!$F:$F, 'SW Data'!$A:$A, K$8, 'SW Data'!$B:$B, $A16), IF($C$3="Part Time", SUMIFS('SW Data'!$G:$G, 'SW Data'!$A:$A, K$8, 'SW Data'!$B:$B, $A16),SUMIFS('SW Data'!$J:$J, 'SW Data'!$A:$A, K$8, 'SW Data'!$B:$B, $A16))),
   IF($C$3="Full Time", SUMIFS('SW Data'!$F:$F, 'SW Data'!$A:$A, K$8, 'SW Data'!$B:$B, $A16, 'SW Data'!$D:$D, $C$2), IF($C$3="Part Time", SUMIFS('SW Data'!$G:$G, 'SW Data'!$A:$A, K$8, 'SW Data'!$B:$B, $A16, 'SW Data'!$D:$D, $C$2), SUMIFS('SW Data'!$J:$J, 'SW Data'!$A:$A, K$8, 'SW Data'!$B:$B, $A16, 'SW Data'!$D:$D, $C$2)))),
  IF($C$2="All Social Workers",
   IF($C$3="Full Time", SUMIFS('SW Data'!$F:$F, 'SW Data'!$A:$A, K$8, 'SW Data'!$E:$E, $C$1, 'SW Data'!$B:$B, $A16), IF($C$3="Part Time", SUMIFS('SW Data'!$G:$G, 'SW Data'!$A:$A, K$8, 'SW Data'!$E:$E, $C$1, 'SW Data'!$B:$B, $A16), SUMIFS('SW Data'!$J:$J, 'SW Data'!$A:$A, K$8, 'SW Data'!$E:$E, $C$1, 'SW Data'!$B:$B, $A16))),
   IF($C$3="Full Time", SUMIFS('SW Data'!$F:$F, 'SW Data'!$A:$A, K$8, 'SW Data'!$E:$E, $C$1, 'SW Data'!$B:$B, $A16, 'SW Data'!$D:$D, $C$2), IF($C$3="Part Time", SUMIFS('SW Data'!$G:$G, 'SW Data'!$A:$A, K$8, 'SW Data'!$E:$E, $C$1, 'SW Data'!$B:$B, $A16, 'SW Data'!$D:$D, $C$2), SUMIFS('SW Data'!$J:$J, 'SW Data'!$A:$A, K$8, 'SW Data'!$E:$E, $C$1, 'SW Data'!$B:$B, $A16, 'SW Data'!$D:$D, $C$2))))),
 0)/IF($C$1="Fieldwork Service (Children)", VLOOKUP($A16,'Population MYE'!$A$43:$K$76,MATCH(K$8,'Population MYE'!$A$43:$K$43, FALSE),FALSE), IF(OR($C$1="Fieldwork Service (Adults)",$C$1="Fieldwork Service (Offenders)"),VLOOKUP($A16,'Population MYE'!$A$81:$K$114,MATCH(K$8,'Population MYE'!$A$81:$K$81, FALSE),FALSE),VLOOKUP($A16,'Population MYE'!$A$5:$K$38,MATCH(K$8,'Population MYE'!$A$5:$K$5, FALSE),FALSE))))*100000</f>
        <v>154.1741840249303</v>
      </c>
      <c r="L16" s="55"/>
      <c r="U16" s="74"/>
    </row>
    <row r="17" spans="1:21" x14ac:dyDescent="0.25">
      <c r="A17" s="53" t="s">
        <v>25</v>
      </c>
      <c r="B17" s="83">
        <f>(IF(AND($C$1&lt;&gt;"", $C$2&lt;&gt;"", $C$3&lt;&gt;""),
 IF($C$1="All Fieldwork Services Teams",
  IF($C$2="All Social Workers",
   IF($C$3="Full Time", SUMIFS('SW Data'!$F:$F, 'SW Data'!$A:$A, B$8, 'SW Data'!$B:$B, $A17), IF($C$3="Part Time", SUMIFS('SW Data'!$G:$G, 'SW Data'!$A:$A, B$8, 'SW Data'!$B:$B, $A17),SUMIFS('SW Data'!$J:$J, 'SW Data'!$A:$A, B$8, 'SW Data'!$B:$B, $A17))),
   IF($C$3="Full Time", SUMIFS('SW Data'!$F:$F, 'SW Data'!$A:$A, B$8, 'SW Data'!$B:$B, $A17, 'SW Data'!$D:$D, $C$2), IF($C$3="Part Time", SUMIFS('SW Data'!$G:$G, 'SW Data'!$A:$A, B$8, 'SW Data'!$B:$B, $A17, 'SW Data'!$D:$D, $C$2), SUMIFS('SW Data'!$J:$J, 'SW Data'!$A:$A, B$8, 'SW Data'!$B:$B, $A17, 'SW Data'!$D:$D, $C$2)))),
  IF($C$2="All Social Workers",
   IF($C$3="Full Time", SUMIFS('SW Data'!$F:$F, 'SW Data'!$A:$A, B$8, 'SW Data'!$E:$E, $C$1, 'SW Data'!$B:$B, $A17), IF($C$3="Part Time", SUMIFS('SW Data'!$G:$G, 'SW Data'!$A:$A, B$8, 'SW Data'!$E:$E, $C$1, 'SW Data'!$B:$B, $A17), SUMIFS('SW Data'!$J:$J, 'SW Data'!$A:$A, B$8, 'SW Data'!$E:$E, $C$1, 'SW Data'!$B:$B, $A17))),
   IF($C$3="Full Time", SUMIFS('SW Data'!$F:$F, 'SW Data'!$A:$A, B$8, 'SW Data'!$E:$E, $C$1, 'SW Data'!$B:$B, $A17, 'SW Data'!$D:$D, $C$2), IF($C$3="Part Time", SUMIFS('SW Data'!$G:$G, 'SW Data'!$A:$A, B$8, 'SW Data'!$E:$E, $C$1, 'SW Data'!$B:$B, $A17, 'SW Data'!$D:$D, $C$2), SUMIFS('SW Data'!$J:$J, 'SW Data'!$A:$A, B$8, 'SW Data'!$E:$E, $C$1, 'SW Data'!$B:$B, $A17, 'SW Data'!$D:$D, $C$2))))),
 0)/IF($C$1="Fieldwork Service (Children)", VLOOKUP($A17,'Population MYE'!$A$43:$K$76,MATCH(B$8,'Population MYE'!$A$43:$K$43, FALSE),FALSE), IF(OR($C$1="Fieldwork Service (Adults)",$C$1="Fieldwork Service (Offenders)"),VLOOKUP($A17,'Population MYE'!$A$81:$K$114,MATCH(B$8,'Population MYE'!$A$81:$K$81, FALSE),FALSE),VLOOKUP($A17,'Population MYE'!$A$5:$K$38,MATCH(B$8,'Population MYE'!$A$5:$K$5, FALSE),FALSE))))*100000</f>
        <v>47.646274061368402</v>
      </c>
      <c r="C17" s="83">
        <f>(IF(AND($C$1&lt;&gt;"", $C$2&lt;&gt;"", $C$3&lt;&gt;""),
 IF($C$1="All Fieldwork Services Teams",
  IF($C$2="All Social Workers",
   IF($C$3="Full Time", SUMIFS('SW Data'!$F:$F, 'SW Data'!$A:$A, C$8, 'SW Data'!$B:$B, $A17), IF($C$3="Part Time", SUMIFS('SW Data'!$G:$G, 'SW Data'!$A:$A, C$8, 'SW Data'!$B:$B, $A17),SUMIFS('SW Data'!$J:$J, 'SW Data'!$A:$A, C$8, 'SW Data'!$B:$B, $A17))),
   IF($C$3="Full Time", SUMIFS('SW Data'!$F:$F, 'SW Data'!$A:$A, C$8, 'SW Data'!$B:$B, $A17, 'SW Data'!$D:$D, $C$2), IF($C$3="Part Time", SUMIFS('SW Data'!$G:$G, 'SW Data'!$A:$A, C$8, 'SW Data'!$B:$B, $A17, 'SW Data'!$D:$D, $C$2), SUMIFS('SW Data'!$J:$J, 'SW Data'!$A:$A, C$8, 'SW Data'!$B:$B, $A17, 'SW Data'!$D:$D, $C$2)))),
  IF($C$2="All Social Workers",
   IF($C$3="Full Time", SUMIFS('SW Data'!$F:$F, 'SW Data'!$A:$A, C$8, 'SW Data'!$E:$E, $C$1, 'SW Data'!$B:$B, $A17), IF($C$3="Part Time", SUMIFS('SW Data'!$G:$G, 'SW Data'!$A:$A, C$8, 'SW Data'!$E:$E, $C$1, 'SW Data'!$B:$B, $A17), SUMIFS('SW Data'!$J:$J, 'SW Data'!$A:$A, C$8, 'SW Data'!$E:$E, $C$1, 'SW Data'!$B:$B, $A17))),
   IF($C$3="Full Time", SUMIFS('SW Data'!$F:$F, 'SW Data'!$A:$A, C$8, 'SW Data'!$E:$E, $C$1, 'SW Data'!$B:$B, $A17, 'SW Data'!$D:$D, $C$2), IF($C$3="Part Time", SUMIFS('SW Data'!$G:$G, 'SW Data'!$A:$A, C$8, 'SW Data'!$E:$E, $C$1, 'SW Data'!$B:$B, $A17, 'SW Data'!$D:$D, $C$2), SUMIFS('SW Data'!$J:$J, 'SW Data'!$A:$A, C$8, 'SW Data'!$E:$E, $C$1, 'SW Data'!$B:$B, $A17, 'SW Data'!$D:$D, $C$2))))),
 0)/IF($C$1="Fieldwork Service (Children)", VLOOKUP($A17,'Population MYE'!$A$43:$K$76,MATCH(C$8,'Population MYE'!$A$43:$K$43, FALSE),FALSE), IF(OR($C$1="Fieldwork Service (Adults)",$C$1="Fieldwork Service (Offenders)"),VLOOKUP($A17,'Population MYE'!$A$81:$K$114,MATCH(C$8,'Population MYE'!$A$81:$K$81, FALSE),FALSE),VLOOKUP($A17,'Population MYE'!$A$5:$K$38,MATCH(C$8,'Population MYE'!$A$5:$K$5, FALSE),FALSE))))*100000</f>
        <v>45.731707317073173</v>
      </c>
      <c r="D17" s="83">
        <f>(IF(AND($C$1&lt;&gt;"", $C$2&lt;&gt;"", $C$3&lt;&gt;""),
 IF($C$1="All Fieldwork Services Teams",
  IF($C$2="All Social Workers",
   IF($C$3="Full Time", SUMIFS('SW Data'!$F:$F, 'SW Data'!$A:$A, D$8, 'SW Data'!$B:$B, $A17), IF($C$3="Part Time", SUMIFS('SW Data'!$G:$G, 'SW Data'!$A:$A, D$8, 'SW Data'!$B:$B, $A17),SUMIFS('SW Data'!$J:$J, 'SW Data'!$A:$A, D$8, 'SW Data'!$B:$B, $A17))),
   IF($C$3="Full Time", SUMIFS('SW Data'!$F:$F, 'SW Data'!$A:$A, D$8, 'SW Data'!$B:$B, $A17, 'SW Data'!$D:$D, $C$2), IF($C$3="Part Time", SUMIFS('SW Data'!$G:$G, 'SW Data'!$A:$A, D$8, 'SW Data'!$B:$B, $A17, 'SW Data'!$D:$D, $C$2), SUMIFS('SW Data'!$J:$J, 'SW Data'!$A:$A, D$8, 'SW Data'!$B:$B, $A17, 'SW Data'!$D:$D, $C$2)))),
  IF($C$2="All Social Workers",
   IF($C$3="Full Time", SUMIFS('SW Data'!$F:$F, 'SW Data'!$A:$A, D$8, 'SW Data'!$E:$E, $C$1, 'SW Data'!$B:$B, $A17), IF($C$3="Part Time", SUMIFS('SW Data'!$G:$G, 'SW Data'!$A:$A, D$8, 'SW Data'!$E:$E, $C$1, 'SW Data'!$B:$B, $A17), SUMIFS('SW Data'!$J:$J, 'SW Data'!$A:$A, D$8, 'SW Data'!$E:$E, $C$1, 'SW Data'!$B:$B, $A17))),
   IF($C$3="Full Time", SUMIFS('SW Data'!$F:$F, 'SW Data'!$A:$A, D$8, 'SW Data'!$E:$E, $C$1, 'SW Data'!$B:$B, $A17, 'SW Data'!$D:$D, $C$2), IF($C$3="Part Time", SUMIFS('SW Data'!$G:$G, 'SW Data'!$A:$A, D$8, 'SW Data'!$E:$E, $C$1, 'SW Data'!$B:$B, $A17, 'SW Data'!$D:$D, $C$2), SUMIFS('SW Data'!$J:$J, 'SW Data'!$A:$A, D$8, 'SW Data'!$E:$E, $C$1, 'SW Data'!$B:$B, $A17, 'SW Data'!$D:$D, $C$2))))),
 0)/IF($C$1="Fieldwork Service (Children)", VLOOKUP($A17,'Population MYE'!$A$43:$K$76,MATCH(D$8,'Population MYE'!$A$43:$K$43, FALSE),FALSE), IF(OR($C$1="Fieldwork Service (Adults)",$C$1="Fieldwork Service (Offenders)"),VLOOKUP($A17,'Population MYE'!$A$81:$K$114,MATCH(D$8,'Population MYE'!$A$81:$K$81, FALSE),FALSE),VLOOKUP($A17,'Population MYE'!$A$5:$K$38,MATCH(D$8,'Population MYE'!$A$5:$K$5, FALSE),FALSE))))*100000</f>
        <v>52.420892108272966</v>
      </c>
      <c r="E17" s="83">
        <f>(IF(AND($C$1&lt;&gt;"", $C$2&lt;&gt;"", $C$3&lt;&gt;""),
 IF($C$1="All Fieldwork Services Teams",
  IF($C$2="All Social Workers",
   IF($C$3="Full Time", SUMIFS('SW Data'!$F:$F, 'SW Data'!$A:$A, E$8, 'SW Data'!$B:$B, $A17), IF($C$3="Part Time", SUMIFS('SW Data'!$G:$G, 'SW Data'!$A:$A, E$8, 'SW Data'!$B:$B, $A17),SUMIFS('SW Data'!$J:$J, 'SW Data'!$A:$A, E$8, 'SW Data'!$B:$B, $A17))),
   IF($C$3="Full Time", SUMIFS('SW Data'!$F:$F, 'SW Data'!$A:$A, E$8, 'SW Data'!$B:$B, $A17, 'SW Data'!$D:$D, $C$2), IF($C$3="Part Time", SUMIFS('SW Data'!$G:$G, 'SW Data'!$A:$A, E$8, 'SW Data'!$B:$B, $A17, 'SW Data'!$D:$D, $C$2), SUMIFS('SW Data'!$J:$J, 'SW Data'!$A:$A, E$8, 'SW Data'!$B:$B, $A17, 'SW Data'!$D:$D, $C$2)))),
  IF($C$2="All Social Workers",
   IF($C$3="Full Time", SUMIFS('SW Data'!$F:$F, 'SW Data'!$A:$A, E$8, 'SW Data'!$E:$E, $C$1, 'SW Data'!$B:$B, $A17), IF($C$3="Part Time", SUMIFS('SW Data'!$G:$G, 'SW Data'!$A:$A, E$8, 'SW Data'!$E:$E, $C$1, 'SW Data'!$B:$B, $A17), SUMIFS('SW Data'!$J:$J, 'SW Data'!$A:$A, E$8, 'SW Data'!$E:$E, $C$1, 'SW Data'!$B:$B, $A17))),
   IF($C$3="Full Time", SUMIFS('SW Data'!$F:$F, 'SW Data'!$A:$A, E$8, 'SW Data'!$E:$E, $C$1, 'SW Data'!$B:$B, $A17, 'SW Data'!$D:$D, $C$2), IF($C$3="Part Time", SUMIFS('SW Data'!$G:$G, 'SW Data'!$A:$A, E$8, 'SW Data'!$E:$E, $C$1, 'SW Data'!$B:$B, $A17, 'SW Data'!$D:$D, $C$2), SUMIFS('SW Data'!$J:$J, 'SW Data'!$A:$A, E$8, 'SW Data'!$E:$E, $C$1, 'SW Data'!$B:$B, $A17, 'SW Data'!$D:$D, $C$2))))),
 0)/IF($C$1="Fieldwork Service (Children)", VLOOKUP($A17,'Population MYE'!$A$43:$K$76,MATCH(E$8,'Population MYE'!$A$43:$K$43, FALSE),FALSE), IF(OR($C$1="Fieldwork Service (Adults)",$C$1="Fieldwork Service (Offenders)"),VLOOKUP($A17,'Population MYE'!$A$81:$K$114,MATCH(E$8,'Population MYE'!$A$81:$K$81, FALSE),FALSE),VLOOKUP($A17,'Population MYE'!$A$5:$K$38,MATCH(E$8,'Population MYE'!$A$5:$K$5, FALSE),FALSE))))*100000</f>
        <v>80</v>
      </c>
      <c r="F17" s="83">
        <f>(IF(AND($C$1&lt;&gt;"", $C$2&lt;&gt;"", $C$3&lt;&gt;""),
 IF($C$1="All Fieldwork Services Teams",
  IF($C$2="All Social Workers",
   IF($C$3="Full Time", SUMIFS('SW Data'!$F:$F, 'SW Data'!$A:$A, F$8, 'SW Data'!$B:$B, $A17), IF($C$3="Part Time", SUMIFS('SW Data'!$G:$G, 'SW Data'!$A:$A, F$8, 'SW Data'!$B:$B, $A17),SUMIFS('SW Data'!$J:$J, 'SW Data'!$A:$A, F$8, 'SW Data'!$B:$B, $A17))),
   IF($C$3="Full Time", SUMIFS('SW Data'!$F:$F, 'SW Data'!$A:$A, F$8, 'SW Data'!$B:$B, $A17, 'SW Data'!$D:$D, $C$2), IF($C$3="Part Time", SUMIFS('SW Data'!$G:$G, 'SW Data'!$A:$A, F$8, 'SW Data'!$B:$B, $A17, 'SW Data'!$D:$D, $C$2), SUMIFS('SW Data'!$J:$J, 'SW Data'!$A:$A, F$8, 'SW Data'!$B:$B, $A17, 'SW Data'!$D:$D, $C$2)))),
  IF($C$2="All Social Workers",
   IF($C$3="Full Time", SUMIFS('SW Data'!$F:$F, 'SW Data'!$A:$A, F$8, 'SW Data'!$E:$E, $C$1, 'SW Data'!$B:$B, $A17), IF($C$3="Part Time", SUMIFS('SW Data'!$G:$G, 'SW Data'!$A:$A, F$8, 'SW Data'!$E:$E, $C$1, 'SW Data'!$B:$B, $A17), SUMIFS('SW Data'!$J:$J, 'SW Data'!$A:$A, F$8, 'SW Data'!$E:$E, $C$1, 'SW Data'!$B:$B, $A17))),
   IF($C$3="Full Time", SUMIFS('SW Data'!$F:$F, 'SW Data'!$A:$A, F$8, 'SW Data'!$E:$E, $C$1, 'SW Data'!$B:$B, $A17, 'SW Data'!$D:$D, $C$2), IF($C$3="Part Time", SUMIFS('SW Data'!$G:$G, 'SW Data'!$A:$A, F$8, 'SW Data'!$E:$E, $C$1, 'SW Data'!$B:$B, $A17, 'SW Data'!$D:$D, $C$2), SUMIFS('SW Data'!$J:$J, 'SW Data'!$A:$A, F$8, 'SW Data'!$E:$E, $C$1, 'SW Data'!$B:$B, $A17, 'SW Data'!$D:$D, $C$2))))),
 0)/IF($C$1="Fieldwork Service (Children)", VLOOKUP($A17,'Population MYE'!$A$43:$K$76,MATCH(F$8,'Population MYE'!$A$43:$K$43, FALSE),FALSE), IF(OR($C$1="Fieldwork Service (Adults)",$C$1="Fieldwork Service (Offenders)"),VLOOKUP($A17,'Population MYE'!$A$81:$K$114,MATCH(F$8,'Population MYE'!$A$81:$K$81, FALSE),FALSE),VLOOKUP($A17,'Population MYE'!$A$5:$K$38,MATCH(F$8,'Population MYE'!$A$5:$K$5, FALSE),FALSE))))*100000</f>
        <v>69.890442009822436</v>
      </c>
      <c r="G17" s="83">
        <f>(IF(AND($C$1&lt;&gt;"", $C$2&lt;&gt;"", $C$3&lt;&gt;""),
 IF($C$1="All Fieldwork Services Teams",
  IF($C$2="All Social Workers",
   IF($C$3="Full Time", SUMIFS('SW Data'!$F:$F, 'SW Data'!$A:$A, G$8, 'SW Data'!$B:$B, $A17), IF($C$3="Part Time", SUMIFS('SW Data'!$G:$G, 'SW Data'!$A:$A, G$8, 'SW Data'!$B:$B, $A17),SUMIFS('SW Data'!$J:$J, 'SW Data'!$A:$A, G$8, 'SW Data'!$B:$B, $A17))),
   IF($C$3="Full Time", SUMIFS('SW Data'!$F:$F, 'SW Data'!$A:$A, G$8, 'SW Data'!$B:$B, $A17, 'SW Data'!$D:$D, $C$2), IF($C$3="Part Time", SUMIFS('SW Data'!$G:$G, 'SW Data'!$A:$A, G$8, 'SW Data'!$B:$B, $A17, 'SW Data'!$D:$D, $C$2), SUMIFS('SW Data'!$J:$J, 'SW Data'!$A:$A, G$8, 'SW Data'!$B:$B, $A17, 'SW Data'!$D:$D, $C$2)))),
  IF($C$2="All Social Workers",
   IF($C$3="Full Time", SUMIFS('SW Data'!$F:$F, 'SW Data'!$A:$A, G$8, 'SW Data'!$E:$E, $C$1, 'SW Data'!$B:$B, $A17), IF($C$3="Part Time", SUMIFS('SW Data'!$G:$G, 'SW Data'!$A:$A, G$8, 'SW Data'!$E:$E, $C$1, 'SW Data'!$B:$B, $A17), SUMIFS('SW Data'!$J:$J, 'SW Data'!$A:$A, G$8, 'SW Data'!$E:$E, $C$1, 'SW Data'!$B:$B, $A17))),
   IF($C$3="Full Time", SUMIFS('SW Data'!$F:$F, 'SW Data'!$A:$A, G$8, 'SW Data'!$E:$E, $C$1, 'SW Data'!$B:$B, $A17, 'SW Data'!$D:$D, $C$2), IF($C$3="Part Time", SUMIFS('SW Data'!$G:$G, 'SW Data'!$A:$A, G$8, 'SW Data'!$E:$E, $C$1, 'SW Data'!$B:$B, $A17, 'SW Data'!$D:$D, $C$2), SUMIFS('SW Data'!$J:$J, 'SW Data'!$A:$A, G$8, 'SW Data'!$E:$E, $C$1, 'SW Data'!$B:$B, $A17, 'SW Data'!$D:$D, $C$2))))),
 0)/IF($C$1="Fieldwork Service (Children)", VLOOKUP($A17,'Population MYE'!$A$43:$K$76,MATCH(G$8,'Population MYE'!$A$43:$K$43, FALSE),FALSE), IF(OR($C$1="Fieldwork Service (Adults)",$C$1="Fieldwork Service (Offenders)"),VLOOKUP($A17,'Population MYE'!$A$81:$K$114,MATCH(G$8,'Population MYE'!$A$81:$K$81, FALSE),FALSE),VLOOKUP($A17,'Population MYE'!$A$5:$K$38,MATCH(G$8,'Population MYE'!$A$5:$K$5, FALSE),FALSE))))*100000</f>
        <v>114.32350718065004</v>
      </c>
      <c r="H17" s="83">
        <f>(IF(AND($C$1&lt;&gt;"", $C$2&lt;&gt;"", $C$3&lt;&gt;""),
 IF($C$1="All Fieldwork Services Teams",
  IF($C$2="All Social Workers",
   IF($C$3="Full Time", SUMIFS('SW Data'!$F:$F, 'SW Data'!$A:$A, H$8, 'SW Data'!$B:$B, $A17), IF($C$3="Part Time", SUMIFS('SW Data'!$G:$G, 'SW Data'!$A:$A, H$8, 'SW Data'!$B:$B, $A17),SUMIFS('SW Data'!$J:$J, 'SW Data'!$A:$A, H$8, 'SW Data'!$B:$B, $A17))),
   IF($C$3="Full Time", SUMIFS('SW Data'!$F:$F, 'SW Data'!$A:$A, H$8, 'SW Data'!$B:$B, $A17, 'SW Data'!$D:$D, $C$2), IF($C$3="Part Time", SUMIFS('SW Data'!$G:$G, 'SW Data'!$A:$A, H$8, 'SW Data'!$B:$B, $A17, 'SW Data'!$D:$D, $C$2), SUMIFS('SW Data'!$J:$J, 'SW Data'!$A:$A, H$8, 'SW Data'!$B:$B, $A17, 'SW Data'!$D:$D, $C$2)))),
  IF($C$2="All Social Workers",
   IF($C$3="Full Time", SUMIFS('SW Data'!$F:$F, 'SW Data'!$A:$A, H$8, 'SW Data'!$E:$E, $C$1, 'SW Data'!$B:$B, $A17), IF($C$3="Part Time", SUMIFS('SW Data'!$G:$G, 'SW Data'!$A:$A, H$8, 'SW Data'!$E:$E, $C$1, 'SW Data'!$B:$B, $A17), SUMIFS('SW Data'!$J:$J, 'SW Data'!$A:$A, H$8, 'SW Data'!$E:$E, $C$1, 'SW Data'!$B:$B, $A17))),
   IF($C$3="Full Time", SUMIFS('SW Data'!$F:$F, 'SW Data'!$A:$A, H$8, 'SW Data'!$E:$E, $C$1, 'SW Data'!$B:$B, $A17, 'SW Data'!$D:$D, $C$2), IF($C$3="Part Time", SUMIFS('SW Data'!$G:$G, 'SW Data'!$A:$A, H$8, 'SW Data'!$E:$E, $C$1, 'SW Data'!$B:$B, $A17, 'SW Data'!$D:$D, $C$2), SUMIFS('SW Data'!$J:$J, 'SW Data'!$A:$A, H$8, 'SW Data'!$E:$E, $C$1, 'SW Data'!$B:$B, $A17, 'SW Data'!$D:$D, $C$2))))),
 0)/IF($C$1="Fieldwork Service (Children)", VLOOKUP($A17,'Population MYE'!$A$43:$K$76,MATCH(H$8,'Population MYE'!$A$43:$K$43, FALSE),FALSE), IF(OR($C$1="Fieldwork Service (Adults)",$C$1="Fieldwork Service (Offenders)"),VLOOKUP($A17,'Population MYE'!$A$81:$K$114,MATCH(H$8,'Population MYE'!$A$81:$K$81, FALSE),FALSE),VLOOKUP($A17,'Population MYE'!$A$5:$K$38,MATCH(H$8,'Population MYE'!$A$5:$K$5, FALSE),FALSE))))*100000</f>
        <v>107.76871895792335</v>
      </c>
      <c r="I17" s="83">
        <f>(IF(AND($C$1&lt;&gt;"", $C$2&lt;&gt;"", $C$3&lt;&gt;""),
 IF($C$1="All Fieldwork Services Teams",
  IF($C$2="All Social Workers",
   IF($C$3="Full Time", SUMIFS('SW Data'!$F:$F, 'SW Data'!$A:$A, I$8, 'SW Data'!$B:$B, $A17), IF($C$3="Part Time", SUMIFS('SW Data'!$G:$G, 'SW Data'!$A:$A, I$8, 'SW Data'!$B:$B, $A17),SUMIFS('SW Data'!$J:$J, 'SW Data'!$A:$A, I$8, 'SW Data'!$B:$B, $A17))),
   IF($C$3="Full Time", SUMIFS('SW Data'!$F:$F, 'SW Data'!$A:$A, I$8, 'SW Data'!$B:$B, $A17, 'SW Data'!$D:$D, $C$2), IF($C$3="Part Time", SUMIFS('SW Data'!$G:$G, 'SW Data'!$A:$A, I$8, 'SW Data'!$B:$B, $A17, 'SW Data'!$D:$D, $C$2), SUMIFS('SW Data'!$J:$J, 'SW Data'!$A:$A, I$8, 'SW Data'!$B:$B, $A17, 'SW Data'!$D:$D, $C$2)))),
  IF($C$2="All Social Workers",
   IF($C$3="Full Time", SUMIFS('SW Data'!$F:$F, 'SW Data'!$A:$A, I$8, 'SW Data'!$E:$E, $C$1, 'SW Data'!$B:$B, $A17), IF($C$3="Part Time", SUMIFS('SW Data'!$G:$G, 'SW Data'!$A:$A, I$8, 'SW Data'!$E:$E, $C$1, 'SW Data'!$B:$B, $A17), SUMIFS('SW Data'!$J:$J, 'SW Data'!$A:$A, I$8, 'SW Data'!$E:$E, $C$1, 'SW Data'!$B:$B, $A17))),
   IF($C$3="Full Time", SUMIFS('SW Data'!$F:$F, 'SW Data'!$A:$A, I$8, 'SW Data'!$E:$E, $C$1, 'SW Data'!$B:$B, $A17, 'SW Data'!$D:$D, $C$2), IF($C$3="Part Time", SUMIFS('SW Data'!$G:$G, 'SW Data'!$A:$A, I$8, 'SW Data'!$E:$E, $C$1, 'SW Data'!$B:$B, $A17, 'SW Data'!$D:$D, $C$2), SUMIFS('SW Data'!$J:$J, 'SW Data'!$A:$A, I$8, 'SW Data'!$E:$E, $C$1, 'SW Data'!$B:$B, $A17, 'SW Data'!$D:$D, $C$2))))),
 0)/IF($C$1="Fieldwork Service (Children)", VLOOKUP($A17,'Population MYE'!$A$43:$K$76,MATCH(I$8,'Population MYE'!$A$43:$K$43, FALSE),FALSE), IF(OR($C$1="Fieldwork Service (Adults)",$C$1="Fieldwork Service (Offenders)"),VLOOKUP($A17,'Population MYE'!$A$81:$K$114,MATCH(I$8,'Population MYE'!$A$81:$K$81, FALSE),FALSE),VLOOKUP($A17,'Population MYE'!$A$5:$K$38,MATCH(I$8,'Population MYE'!$A$5:$K$5, FALSE),FALSE))))*100000</f>
        <v>86.948391922213915</v>
      </c>
      <c r="J17" s="83">
        <f>(IF(AND($C$1&lt;&gt;"", $C$2&lt;&gt;"", $C$3&lt;&gt;""),
 IF($C$1="All Fieldwork Services Teams",
  IF($C$2="All Social Workers",
   IF($C$3="Full Time", SUMIFS('SW Data'!$F:$F, 'SW Data'!$A:$A, J$8, 'SW Data'!$B:$B, $A17), IF($C$3="Part Time", SUMIFS('SW Data'!$G:$G, 'SW Data'!$A:$A, J$8, 'SW Data'!$B:$B, $A17),SUMIFS('SW Data'!$J:$J, 'SW Data'!$A:$A, J$8, 'SW Data'!$B:$B, $A17))),
   IF($C$3="Full Time", SUMIFS('SW Data'!$F:$F, 'SW Data'!$A:$A, J$8, 'SW Data'!$B:$B, $A17, 'SW Data'!$D:$D, $C$2), IF($C$3="Part Time", SUMIFS('SW Data'!$G:$G, 'SW Data'!$A:$A, J$8, 'SW Data'!$B:$B, $A17, 'SW Data'!$D:$D, $C$2), SUMIFS('SW Data'!$J:$J, 'SW Data'!$A:$A, J$8, 'SW Data'!$B:$B, $A17, 'SW Data'!$D:$D, $C$2)))),
  IF($C$2="All Social Workers",
   IF($C$3="Full Time", SUMIFS('SW Data'!$F:$F, 'SW Data'!$A:$A, J$8, 'SW Data'!$E:$E, $C$1, 'SW Data'!$B:$B, $A17), IF($C$3="Part Time", SUMIFS('SW Data'!$G:$G, 'SW Data'!$A:$A, J$8, 'SW Data'!$E:$E, $C$1, 'SW Data'!$B:$B, $A17), SUMIFS('SW Data'!$J:$J, 'SW Data'!$A:$A, J$8, 'SW Data'!$E:$E, $C$1, 'SW Data'!$B:$B, $A17))),
   IF($C$3="Full Time", SUMIFS('SW Data'!$F:$F, 'SW Data'!$A:$A, J$8, 'SW Data'!$E:$E, $C$1, 'SW Data'!$B:$B, $A17, 'SW Data'!$D:$D, $C$2), IF($C$3="Part Time", SUMIFS('SW Data'!$G:$G, 'SW Data'!$A:$A, J$8, 'SW Data'!$E:$E, $C$1, 'SW Data'!$B:$B, $A17, 'SW Data'!$D:$D, $C$2), SUMIFS('SW Data'!$J:$J, 'SW Data'!$A:$A, J$8, 'SW Data'!$E:$E, $C$1, 'SW Data'!$B:$B, $A17, 'SW Data'!$D:$D, $C$2))))),
 0)/IF($C$1="Fieldwork Service (Children)", VLOOKUP($A17,'Population MYE'!$A$43:$K$76,MATCH(J$8,'Population MYE'!$A$43:$K$43, FALSE),FALSE), IF(OR($C$1="Fieldwork Service (Adults)",$C$1="Fieldwork Service (Offenders)"),VLOOKUP($A17,'Population MYE'!$A$81:$K$114,MATCH(J$8,'Population MYE'!$A$81:$K$81, FALSE),FALSE),VLOOKUP($A17,'Population MYE'!$A$5:$K$38,MATCH(J$8,'Population MYE'!$A$5:$K$5, FALSE),FALSE))))*100000</f>
        <v>93.918541937883575</v>
      </c>
      <c r="K17" s="83">
        <f>(IF(AND($C$1&lt;&gt;"", $C$2&lt;&gt;"", $C$3&lt;&gt;""),
 IF($C$1="All Fieldwork Services Teams",
  IF($C$2="All Social Workers",
   IF($C$3="Full Time", SUMIFS('SW Data'!$F:$F, 'SW Data'!$A:$A, K$8, 'SW Data'!$B:$B, $A17), IF($C$3="Part Time", SUMIFS('SW Data'!$G:$G, 'SW Data'!$A:$A, K$8, 'SW Data'!$B:$B, $A17),SUMIFS('SW Data'!$J:$J, 'SW Data'!$A:$A, K$8, 'SW Data'!$B:$B, $A17))),
   IF($C$3="Full Time", SUMIFS('SW Data'!$F:$F, 'SW Data'!$A:$A, K$8, 'SW Data'!$B:$B, $A17, 'SW Data'!$D:$D, $C$2), IF($C$3="Part Time", SUMIFS('SW Data'!$G:$G, 'SW Data'!$A:$A, K$8, 'SW Data'!$B:$B, $A17, 'SW Data'!$D:$D, $C$2), SUMIFS('SW Data'!$J:$J, 'SW Data'!$A:$A, K$8, 'SW Data'!$B:$B, $A17, 'SW Data'!$D:$D, $C$2)))),
  IF($C$2="All Social Workers",
   IF($C$3="Full Time", SUMIFS('SW Data'!$F:$F, 'SW Data'!$A:$A, K$8, 'SW Data'!$E:$E, $C$1, 'SW Data'!$B:$B, $A17), IF($C$3="Part Time", SUMIFS('SW Data'!$G:$G, 'SW Data'!$A:$A, K$8, 'SW Data'!$E:$E, $C$1, 'SW Data'!$B:$B, $A17), SUMIFS('SW Data'!$J:$J, 'SW Data'!$A:$A, K$8, 'SW Data'!$E:$E, $C$1, 'SW Data'!$B:$B, $A17))),
   IF($C$3="Full Time", SUMIFS('SW Data'!$F:$F, 'SW Data'!$A:$A, K$8, 'SW Data'!$E:$E, $C$1, 'SW Data'!$B:$B, $A17, 'SW Data'!$D:$D, $C$2), IF($C$3="Part Time", SUMIFS('SW Data'!$G:$G, 'SW Data'!$A:$A, K$8, 'SW Data'!$E:$E, $C$1, 'SW Data'!$B:$B, $A17, 'SW Data'!$D:$D, $C$2), SUMIFS('SW Data'!$J:$J, 'SW Data'!$A:$A, K$8, 'SW Data'!$E:$E, $C$1, 'SW Data'!$B:$B, $A17, 'SW Data'!$D:$D, $C$2))))),
 0)/IF($C$1="Fieldwork Service (Children)", VLOOKUP($A17,'Population MYE'!$A$43:$K$76,MATCH(K$8,'Population MYE'!$A$43:$K$43, FALSE),FALSE), IF(OR($C$1="Fieldwork Service (Adults)",$C$1="Fieldwork Service (Offenders)"),VLOOKUP($A17,'Population MYE'!$A$81:$K$114,MATCH(K$8,'Population MYE'!$A$81:$K$81, FALSE),FALSE),VLOOKUP($A17,'Population MYE'!$A$5:$K$38,MATCH(K$8,'Population MYE'!$A$5:$K$5, FALSE),FALSE))))*100000</f>
        <v>93.406085267733289</v>
      </c>
      <c r="L17" s="55"/>
      <c r="U17" s="74"/>
    </row>
    <row r="18" spans="1:21" x14ac:dyDescent="0.25">
      <c r="A18" s="53" t="s">
        <v>26</v>
      </c>
      <c r="B18" s="83">
        <f>(IF(AND($C$1&lt;&gt;"", $C$2&lt;&gt;"", $C$3&lt;&gt;""),
 IF($C$1="All Fieldwork Services Teams",
  IF($C$2="All Social Workers",
   IF($C$3="Full Time", SUMIFS('SW Data'!$F:$F, 'SW Data'!$A:$A, B$8, 'SW Data'!$B:$B, $A18), IF($C$3="Part Time", SUMIFS('SW Data'!$G:$G, 'SW Data'!$A:$A, B$8, 'SW Data'!$B:$B, $A18),SUMIFS('SW Data'!$J:$J, 'SW Data'!$A:$A, B$8, 'SW Data'!$B:$B, $A18))),
   IF($C$3="Full Time", SUMIFS('SW Data'!$F:$F, 'SW Data'!$A:$A, B$8, 'SW Data'!$B:$B, $A18, 'SW Data'!$D:$D, $C$2), IF($C$3="Part Time", SUMIFS('SW Data'!$G:$G, 'SW Data'!$A:$A, B$8, 'SW Data'!$B:$B, $A18, 'SW Data'!$D:$D, $C$2), SUMIFS('SW Data'!$J:$J, 'SW Data'!$A:$A, B$8, 'SW Data'!$B:$B, $A18, 'SW Data'!$D:$D, $C$2)))),
  IF($C$2="All Social Workers",
   IF($C$3="Full Time", SUMIFS('SW Data'!$F:$F, 'SW Data'!$A:$A, B$8, 'SW Data'!$E:$E, $C$1, 'SW Data'!$B:$B, $A18), IF($C$3="Part Time", SUMIFS('SW Data'!$G:$G, 'SW Data'!$A:$A, B$8, 'SW Data'!$E:$E, $C$1, 'SW Data'!$B:$B, $A18), SUMIFS('SW Data'!$J:$J, 'SW Data'!$A:$A, B$8, 'SW Data'!$E:$E, $C$1, 'SW Data'!$B:$B, $A18))),
   IF($C$3="Full Time", SUMIFS('SW Data'!$F:$F, 'SW Data'!$A:$A, B$8, 'SW Data'!$E:$E, $C$1, 'SW Data'!$B:$B, $A18, 'SW Data'!$D:$D, $C$2), IF($C$3="Part Time", SUMIFS('SW Data'!$G:$G, 'SW Data'!$A:$A, B$8, 'SW Data'!$E:$E, $C$1, 'SW Data'!$B:$B, $A18, 'SW Data'!$D:$D, $C$2), SUMIFS('SW Data'!$J:$J, 'SW Data'!$A:$A, B$8, 'SW Data'!$E:$E, $C$1, 'SW Data'!$B:$B, $A18, 'SW Data'!$D:$D, $C$2))))),
 0)/IF($C$1="Fieldwork Service (Children)", VLOOKUP($A18,'Population MYE'!$A$43:$K$76,MATCH(B$8,'Population MYE'!$A$43:$K$43, FALSE),FALSE), IF(OR($C$1="Fieldwork Service (Adults)",$C$1="Fieldwork Service (Offenders)"),VLOOKUP($A18,'Population MYE'!$A$81:$K$114,MATCH(B$8,'Population MYE'!$A$81:$K$81, FALSE),FALSE),VLOOKUP($A18,'Population MYE'!$A$5:$K$38,MATCH(B$8,'Population MYE'!$A$5:$K$5, FALSE),FALSE))))*100000</f>
        <v>91.31014671180877</v>
      </c>
      <c r="C18" s="83">
        <f>(IF(AND($C$1&lt;&gt;"", $C$2&lt;&gt;"", $C$3&lt;&gt;""),
 IF($C$1="All Fieldwork Services Teams",
  IF($C$2="All Social Workers",
   IF($C$3="Full Time", SUMIFS('SW Data'!$F:$F, 'SW Data'!$A:$A, C$8, 'SW Data'!$B:$B, $A18), IF($C$3="Part Time", SUMIFS('SW Data'!$G:$G, 'SW Data'!$A:$A, C$8, 'SW Data'!$B:$B, $A18),SUMIFS('SW Data'!$J:$J, 'SW Data'!$A:$A, C$8, 'SW Data'!$B:$B, $A18))),
   IF($C$3="Full Time", SUMIFS('SW Data'!$F:$F, 'SW Data'!$A:$A, C$8, 'SW Data'!$B:$B, $A18, 'SW Data'!$D:$D, $C$2), IF($C$3="Part Time", SUMIFS('SW Data'!$G:$G, 'SW Data'!$A:$A, C$8, 'SW Data'!$B:$B, $A18, 'SW Data'!$D:$D, $C$2), SUMIFS('SW Data'!$J:$J, 'SW Data'!$A:$A, C$8, 'SW Data'!$B:$B, $A18, 'SW Data'!$D:$D, $C$2)))),
  IF($C$2="All Social Workers",
   IF($C$3="Full Time", SUMIFS('SW Data'!$F:$F, 'SW Data'!$A:$A, C$8, 'SW Data'!$E:$E, $C$1, 'SW Data'!$B:$B, $A18), IF($C$3="Part Time", SUMIFS('SW Data'!$G:$G, 'SW Data'!$A:$A, C$8, 'SW Data'!$E:$E, $C$1, 'SW Data'!$B:$B, $A18), SUMIFS('SW Data'!$J:$J, 'SW Data'!$A:$A, C$8, 'SW Data'!$E:$E, $C$1, 'SW Data'!$B:$B, $A18))),
   IF($C$3="Full Time", SUMIFS('SW Data'!$F:$F, 'SW Data'!$A:$A, C$8, 'SW Data'!$E:$E, $C$1, 'SW Data'!$B:$B, $A18, 'SW Data'!$D:$D, $C$2), IF($C$3="Part Time", SUMIFS('SW Data'!$G:$G, 'SW Data'!$A:$A, C$8, 'SW Data'!$E:$E, $C$1, 'SW Data'!$B:$B, $A18, 'SW Data'!$D:$D, $C$2), SUMIFS('SW Data'!$J:$J, 'SW Data'!$A:$A, C$8, 'SW Data'!$E:$E, $C$1, 'SW Data'!$B:$B, $A18, 'SW Data'!$D:$D, $C$2))))),
 0)/IF($C$1="Fieldwork Service (Children)", VLOOKUP($A18,'Population MYE'!$A$43:$K$76,MATCH(C$8,'Population MYE'!$A$43:$K$43, FALSE),FALSE), IF(OR($C$1="Fieldwork Service (Adults)",$C$1="Fieldwork Service (Offenders)"),VLOOKUP($A18,'Population MYE'!$A$81:$K$114,MATCH(C$8,'Population MYE'!$A$81:$K$81, FALSE),FALSE),VLOOKUP($A18,'Population MYE'!$A$5:$K$38,MATCH(C$8,'Population MYE'!$A$5:$K$5, FALSE),FALSE))))*100000</f>
        <v>84.401057555419982</v>
      </c>
      <c r="D18" s="83">
        <f>(IF(AND($C$1&lt;&gt;"", $C$2&lt;&gt;"", $C$3&lt;&gt;""),
 IF($C$1="All Fieldwork Services Teams",
  IF($C$2="All Social Workers",
   IF($C$3="Full Time", SUMIFS('SW Data'!$F:$F, 'SW Data'!$A:$A, D$8, 'SW Data'!$B:$B, $A18), IF($C$3="Part Time", SUMIFS('SW Data'!$G:$G, 'SW Data'!$A:$A, D$8, 'SW Data'!$B:$B, $A18),SUMIFS('SW Data'!$J:$J, 'SW Data'!$A:$A, D$8, 'SW Data'!$B:$B, $A18))),
   IF($C$3="Full Time", SUMIFS('SW Data'!$F:$F, 'SW Data'!$A:$A, D$8, 'SW Data'!$B:$B, $A18, 'SW Data'!$D:$D, $C$2), IF($C$3="Part Time", SUMIFS('SW Data'!$G:$G, 'SW Data'!$A:$A, D$8, 'SW Data'!$B:$B, $A18, 'SW Data'!$D:$D, $C$2), SUMIFS('SW Data'!$J:$J, 'SW Data'!$A:$A, D$8, 'SW Data'!$B:$B, $A18, 'SW Data'!$D:$D, $C$2)))),
  IF($C$2="All Social Workers",
   IF($C$3="Full Time", SUMIFS('SW Data'!$F:$F, 'SW Data'!$A:$A, D$8, 'SW Data'!$E:$E, $C$1, 'SW Data'!$B:$B, $A18), IF($C$3="Part Time", SUMIFS('SW Data'!$G:$G, 'SW Data'!$A:$A, D$8, 'SW Data'!$E:$E, $C$1, 'SW Data'!$B:$B, $A18), SUMIFS('SW Data'!$J:$J, 'SW Data'!$A:$A, D$8, 'SW Data'!$E:$E, $C$1, 'SW Data'!$B:$B, $A18))),
   IF($C$3="Full Time", SUMIFS('SW Data'!$F:$F, 'SW Data'!$A:$A, D$8, 'SW Data'!$E:$E, $C$1, 'SW Data'!$B:$B, $A18, 'SW Data'!$D:$D, $C$2), IF($C$3="Part Time", SUMIFS('SW Data'!$G:$G, 'SW Data'!$A:$A, D$8, 'SW Data'!$E:$E, $C$1, 'SW Data'!$B:$B, $A18, 'SW Data'!$D:$D, $C$2), SUMIFS('SW Data'!$J:$J, 'SW Data'!$A:$A, D$8, 'SW Data'!$E:$E, $C$1, 'SW Data'!$B:$B, $A18, 'SW Data'!$D:$D, $C$2))))),
 0)/IF($C$1="Fieldwork Service (Children)", VLOOKUP($A18,'Population MYE'!$A$43:$K$76,MATCH(D$8,'Population MYE'!$A$43:$K$43, FALSE),FALSE), IF(OR($C$1="Fieldwork Service (Adults)",$C$1="Fieldwork Service (Offenders)"),VLOOKUP($A18,'Population MYE'!$A$81:$K$114,MATCH(D$8,'Population MYE'!$A$81:$K$81, FALSE),FALSE),VLOOKUP($A18,'Population MYE'!$A$5:$K$38,MATCH(D$8,'Population MYE'!$A$5:$K$5, FALSE),FALSE))))*100000</f>
        <v>89.772039540044375</v>
      </c>
      <c r="E18" s="83">
        <f>(IF(AND($C$1&lt;&gt;"", $C$2&lt;&gt;"", $C$3&lt;&gt;""),
 IF($C$1="All Fieldwork Services Teams",
  IF($C$2="All Social Workers",
   IF($C$3="Full Time", SUMIFS('SW Data'!$F:$F, 'SW Data'!$A:$A, E$8, 'SW Data'!$B:$B, $A18), IF($C$3="Part Time", SUMIFS('SW Data'!$G:$G, 'SW Data'!$A:$A, E$8, 'SW Data'!$B:$B, $A18),SUMIFS('SW Data'!$J:$J, 'SW Data'!$A:$A, E$8, 'SW Data'!$B:$B, $A18))),
   IF($C$3="Full Time", SUMIFS('SW Data'!$F:$F, 'SW Data'!$A:$A, E$8, 'SW Data'!$B:$B, $A18, 'SW Data'!$D:$D, $C$2), IF($C$3="Part Time", SUMIFS('SW Data'!$G:$G, 'SW Data'!$A:$A, E$8, 'SW Data'!$B:$B, $A18, 'SW Data'!$D:$D, $C$2), SUMIFS('SW Data'!$J:$J, 'SW Data'!$A:$A, E$8, 'SW Data'!$B:$B, $A18, 'SW Data'!$D:$D, $C$2)))),
  IF($C$2="All Social Workers",
   IF($C$3="Full Time", SUMIFS('SW Data'!$F:$F, 'SW Data'!$A:$A, E$8, 'SW Data'!$E:$E, $C$1, 'SW Data'!$B:$B, $A18), IF($C$3="Part Time", SUMIFS('SW Data'!$G:$G, 'SW Data'!$A:$A, E$8, 'SW Data'!$E:$E, $C$1, 'SW Data'!$B:$B, $A18), SUMIFS('SW Data'!$J:$J, 'SW Data'!$A:$A, E$8, 'SW Data'!$E:$E, $C$1, 'SW Data'!$B:$B, $A18))),
   IF($C$3="Full Time", SUMIFS('SW Data'!$F:$F, 'SW Data'!$A:$A, E$8, 'SW Data'!$E:$E, $C$1, 'SW Data'!$B:$B, $A18, 'SW Data'!$D:$D, $C$2), IF($C$3="Part Time", SUMIFS('SW Data'!$G:$G, 'SW Data'!$A:$A, E$8, 'SW Data'!$E:$E, $C$1, 'SW Data'!$B:$B, $A18, 'SW Data'!$D:$D, $C$2), SUMIFS('SW Data'!$J:$J, 'SW Data'!$A:$A, E$8, 'SW Data'!$E:$E, $C$1, 'SW Data'!$B:$B, $A18, 'SW Data'!$D:$D, $C$2))))),
 0)/IF($C$1="Fieldwork Service (Children)", VLOOKUP($A18,'Population MYE'!$A$43:$K$76,MATCH(E$8,'Population MYE'!$A$43:$K$43, FALSE),FALSE), IF(OR($C$1="Fieldwork Service (Adults)",$C$1="Fieldwork Service (Offenders)"),VLOOKUP($A18,'Population MYE'!$A$81:$K$114,MATCH(E$8,'Population MYE'!$A$81:$K$81, FALSE),FALSE),VLOOKUP($A18,'Population MYE'!$A$5:$K$38,MATCH(E$8,'Population MYE'!$A$5:$K$5, FALSE),FALSE))))*100000</f>
        <v>95.076060848678935</v>
      </c>
      <c r="F18" s="83">
        <f>(IF(AND($C$1&lt;&gt;"", $C$2&lt;&gt;"", $C$3&lt;&gt;""),
 IF($C$1="All Fieldwork Services Teams",
  IF($C$2="All Social Workers",
   IF($C$3="Full Time", SUMIFS('SW Data'!$F:$F, 'SW Data'!$A:$A, F$8, 'SW Data'!$B:$B, $A18), IF($C$3="Part Time", SUMIFS('SW Data'!$G:$G, 'SW Data'!$A:$A, F$8, 'SW Data'!$B:$B, $A18),SUMIFS('SW Data'!$J:$J, 'SW Data'!$A:$A, F$8, 'SW Data'!$B:$B, $A18))),
   IF($C$3="Full Time", SUMIFS('SW Data'!$F:$F, 'SW Data'!$A:$A, F$8, 'SW Data'!$B:$B, $A18, 'SW Data'!$D:$D, $C$2), IF($C$3="Part Time", SUMIFS('SW Data'!$G:$G, 'SW Data'!$A:$A, F$8, 'SW Data'!$B:$B, $A18, 'SW Data'!$D:$D, $C$2), SUMIFS('SW Data'!$J:$J, 'SW Data'!$A:$A, F$8, 'SW Data'!$B:$B, $A18, 'SW Data'!$D:$D, $C$2)))),
  IF($C$2="All Social Workers",
   IF($C$3="Full Time", SUMIFS('SW Data'!$F:$F, 'SW Data'!$A:$A, F$8, 'SW Data'!$E:$E, $C$1, 'SW Data'!$B:$B, $A18), IF($C$3="Part Time", SUMIFS('SW Data'!$G:$G, 'SW Data'!$A:$A, F$8, 'SW Data'!$E:$E, $C$1, 'SW Data'!$B:$B, $A18), SUMIFS('SW Data'!$J:$J, 'SW Data'!$A:$A, F$8, 'SW Data'!$E:$E, $C$1, 'SW Data'!$B:$B, $A18))),
   IF($C$3="Full Time", SUMIFS('SW Data'!$F:$F, 'SW Data'!$A:$A, F$8, 'SW Data'!$E:$E, $C$1, 'SW Data'!$B:$B, $A18, 'SW Data'!$D:$D, $C$2), IF($C$3="Part Time", SUMIFS('SW Data'!$G:$G, 'SW Data'!$A:$A, F$8, 'SW Data'!$E:$E, $C$1, 'SW Data'!$B:$B, $A18, 'SW Data'!$D:$D, $C$2), SUMIFS('SW Data'!$J:$J, 'SW Data'!$A:$A, F$8, 'SW Data'!$E:$E, $C$1, 'SW Data'!$B:$B, $A18, 'SW Data'!$D:$D, $C$2))))),
 0)/IF($C$1="Fieldwork Service (Children)", VLOOKUP($A18,'Population MYE'!$A$43:$K$76,MATCH(F$8,'Population MYE'!$A$43:$K$43, FALSE),FALSE), IF(OR($C$1="Fieldwork Service (Adults)",$C$1="Fieldwork Service (Offenders)"),VLOOKUP($A18,'Population MYE'!$A$81:$K$114,MATCH(F$8,'Population MYE'!$A$81:$K$81, FALSE),FALSE),VLOOKUP($A18,'Population MYE'!$A$5:$K$38,MATCH(F$8,'Population MYE'!$A$5:$K$5, FALSE),FALSE))))*100000</f>
        <v>99.147332936744007</v>
      </c>
      <c r="G18" s="83">
        <f>(IF(AND($C$1&lt;&gt;"", $C$2&lt;&gt;"", $C$3&lt;&gt;""),
 IF($C$1="All Fieldwork Services Teams",
  IF($C$2="All Social Workers",
   IF($C$3="Full Time", SUMIFS('SW Data'!$F:$F, 'SW Data'!$A:$A, G$8, 'SW Data'!$B:$B, $A18), IF($C$3="Part Time", SUMIFS('SW Data'!$G:$G, 'SW Data'!$A:$A, G$8, 'SW Data'!$B:$B, $A18),SUMIFS('SW Data'!$J:$J, 'SW Data'!$A:$A, G$8, 'SW Data'!$B:$B, $A18))),
   IF($C$3="Full Time", SUMIFS('SW Data'!$F:$F, 'SW Data'!$A:$A, G$8, 'SW Data'!$B:$B, $A18, 'SW Data'!$D:$D, $C$2), IF($C$3="Part Time", SUMIFS('SW Data'!$G:$G, 'SW Data'!$A:$A, G$8, 'SW Data'!$B:$B, $A18, 'SW Data'!$D:$D, $C$2), SUMIFS('SW Data'!$J:$J, 'SW Data'!$A:$A, G$8, 'SW Data'!$B:$B, $A18, 'SW Data'!$D:$D, $C$2)))),
  IF($C$2="All Social Workers",
   IF($C$3="Full Time", SUMIFS('SW Data'!$F:$F, 'SW Data'!$A:$A, G$8, 'SW Data'!$E:$E, $C$1, 'SW Data'!$B:$B, $A18), IF($C$3="Part Time", SUMIFS('SW Data'!$G:$G, 'SW Data'!$A:$A, G$8, 'SW Data'!$E:$E, $C$1, 'SW Data'!$B:$B, $A18), SUMIFS('SW Data'!$J:$J, 'SW Data'!$A:$A, G$8, 'SW Data'!$E:$E, $C$1, 'SW Data'!$B:$B, $A18))),
   IF($C$3="Full Time", SUMIFS('SW Data'!$F:$F, 'SW Data'!$A:$A, G$8, 'SW Data'!$E:$E, $C$1, 'SW Data'!$B:$B, $A18, 'SW Data'!$D:$D, $C$2), IF($C$3="Part Time", SUMIFS('SW Data'!$G:$G, 'SW Data'!$A:$A, G$8, 'SW Data'!$E:$E, $C$1, 'SW Data'!$B:$B, $A18, 'SW Data'!$D:$D, $C$2), SUMIFS('SW Data'!$J:$J, 'SW Data'!$A:$A, G$8, 'SW Data'!$E:$E, $C$1, 'SW Data'!$B:$B, $A18, 'SW Data'!$D:$D, $C$2))))),
 0)/IF($C$1="Fieldwork Service (Children)", VLOOKUP($A18,'Population MYE'!$A$43:$K$76,MATCH(G$8,'Population MYE'!$A$43:$K$43, FALSE),FALSE), IF(OR($C$1="Fieldwork Service (Adults)",$C$1="Fieldwork Service (Offenders)"),VLOOKUP($A18,'Population MYE'!$A$81:$K$114,MATCH(G$8,'Population MYE'!$A$81:$K$81, FALSE),FALSE),VLOOKUP($A18,'Population MYE'!$A$5:$K$38,MATCH(G$8,'Population MYE'!$A$5:$K$5, FALSE),FALSE))))*100000</f>
        <v>83.834697701942986</v>
      </c>
      <c r="H18" s="83">
        <f>(IF(AND($C$1&lt;&gt;"", $C$2&lt;&gt;"", $C$3&lt;&gt;""),
 IF($C$1="All Fieldwork Services Teams",
  IF($C$2="All Social Workers",
   IF($C$3="Full Time", SUMIFS('SW Data'!$F:$F, 'SW Data'!$A:$A, H$8, 'SW Data'!$B:$B, $A18), IF($C$3="Part Time", SUMIFS('SW Data'!$G:$G, 'SW Data'!$A:$A, H$8, 'SW Data'!$B:$B, $A18),SUMIFS('SW Data'!$J:$J, 'SW Data'!$A:$A, H$8, 'SW Data'!$B:$B, $A18))),
   IF($C$3="Full Time", SUMIFS('SW Data'!$F:$F, 'SW Data'!$A:$A, H$8, 'SW Data'!$B:$B, $A18, 'SW Data'!$D:$D, $C$2), IF($C$3="Part Time", SUMIFS('SW Data'!$G:$G, 'SW Data'!$A:$A, H$8, 'SW Data'!$B:$B, $A18, 'SW Data'!$D:$D, $C$2), SUMIFS('SW Data'!$J:$J, 'SW Data'!$A:$A, H$8, 'SW Data'!$B:$B, $A18, 'SW Data'!$D:$D, $C$2)))),
  IF($C$2="All Social Workers",
   IF($C$3="Full Time", SUMIFS('SW Data'!$F:$F, 'SW Data'!$A:$A, H$8, 'SW Data'!$E:$E, $C$1, 'SW Data'!$B:$B, $A18), IF($C$3="Part Time", SUMIFS('SW Data'!$G:$G, 'SW Data'!$A:$A, H$8, 'SW Data'!$E:$E, $C$1, 'SW Data'!$B:$B, $A18), SUMIFS('SW Data'!$J:$J, 'SW Data'!$A:$A, H$8, 'SW Data'!$E:$E, $C$1, 'SW Data'!$B:$B, $A18))),
   IF($C$3="Full Time", SUMIFS('SW Data'!$F:$F, 'SW Data'!$A:$A, H$8, 'SW Data'!$E:$E, $C$1, 'SW Data'!$B:$B, $A18, 'SW Data'!$D:$D, $C$2), IF($C$3="Part Time", SUMIFS('SW Data'!$G:$G, 'SW Data'!$A:$A, H$8, 'SW Data'!$E:$E, $C$1, 'SW Data'!$B:$B, $A18, 'SW Data'!$D:$D, $C$2), SUMIFS('SW Data'!$J:$J, 'SW Data'!$A:$A, H$8, 'SW Data'!$E:$E, $C$1, 'SW Data'!$B:$B, $A18, 'SW Data'!$D:$D, $C$2))))),
 0)/IF($C$1="Fieldwork Service (Children)", VLOOKUP($A18,'Population MYE'!$A$43:$K$76,MATCH(H$8,'Population MYE'!$A$43:$K$43, FALSE),FALSE), IF(OR($C$1="Fieldwork Service (Adults)",$C$1="Fieldwork Service (Offenders)"),VLOOKUP($A18,'Population MYE'!$A$81:$K$114,MATCH(H$8,'Population MYE'!$A$81:$K$81, FALSE),FALSE),VLOOKUP($A18,'Population MYE'!$A$5:$K$38,MATCH(H$8,'Population MYE'!$A$5:$K$5, FALSE),FALSE))))*100000</f>
        <v>95.993731021647562</v>
      </c>
      <c r="I18" s="83">
        <f>(IF(AND($C$1&lt;&gt;"", $C$2&lt;&gt;"", $C$3&lt;&gt;""),
 IF($C$1="All Fieldwork Services Teams",
  IF($C$2="All Social Workers",
   IF($C$3="Full Time", SUMIFS('SW Data'!$F:$F, 'SW Data'!$A:$A, I$8, 'SW Data'!$B:$B, $A18), IF($C$3="Part Time", SUMIFS('SW Data'!$G:$G, 'SW Data'!$A:$A, I$8, 'SW Data'!$B:$B, $A18),SUMIFS('SW Data'!$J:$J, 'SW Data'!$A:$A, I$8, 'SW Data'!$B:$B, $A18))),
   IF($C$3="Full Time", SUMIFS('SW Data'!$F:$F, 'SW Data'!$A:$A, I$8, 'SW Data'!$B:$B, $A18, 'SW Data'!$D:$D, $C$2), IF($C$3="Part Time", SUMIFS('SW Data'!$G:$G, 'SW Data'!$A:$A, I$8, 'SW Data'!$B:$B, $A18, 'SW Data'!$D:$D, $C$2), SUMIFS('SW Data'!$J:$J, 'SW Data'!$A:$A, I$8, 'SW Data'!$B:$B, $A18, 'SW Data'!$D:$D, $C$2)))),
  IF($C$2="All Social Workers",
   IF($C$3="Full Time", SUMIFS('SW Data'!$F:$F, 'SW Data'!$A:$A, I$8, 'SW Data'!$E:$E, $C$1, 'SW Data'!$B:$B, $A18), IF($C$3="Part Time", SUMIFS('SW Data'!$G:$G, 'SW Data'!$A:$A, I$8, 'SW Data'!$E:$E, $C$1, 'SW Data'!$B:$B, $A18), SUMIFS('SW Data'!$J:$J, 'SW Data'!$A:$A, I$8, 'SW Data'!$E:$E, $C$1, 'SW Data'!$B:$B, $A18))),
   IF($C$3="Full Time", SUMIFS('SW Data'!$F:$F, 'SW Data'!$A:$A, I$8, 'SW Data'!$E:$E, $C$1, 'SW Data'!$B:$B, $A18, 'SW Data'!$D:$D, $C$2), IF($C$3="Part Time", SUMIFS('SW Data'!$G:$G, 'SW Data'!$A:$A, I$8, 'SW Data'!$E:$E, $C$1, 'SW Data'!$B:$B, $A18, 'SW Data'!$D:$D, $C$2), SUMIFS('SW Data'!$J:$J, 'SW Data'!$A:$A, I$8, 'SW Data'!$E:$E, $C$1, 'SW Data'!$B:$B, $A18, 'SW Data'!$D:$D, $C$2))))),
 0)/IF($C$1="Fieldwork Service (Children)", VLOOKUP($A18,'Population MYE'!$A$43:$K$76,MATCH(I$8,'Population MYE'!$A$43:$K$43, FALSE),FALSE), IF(OR($C$1="Fieldwork Service (Adults)",$C$1="Fieldwork Service (Offenders)"),VLOOKUP($A18,'Population MYE'!$A$81:$K$114,MATCH(I$8,'Population MYE'!$A$81:$K$81, FALSE),FALSE),VLOOKUP($A18,'Population MYE'!$A$5:$K$38,MATCH(I$8,'Population MYE'!$A$5:$K$5, FALSE),FALSE))))*100000</f>
        <v>107.71470160116448</v>
      </c>
      <c r="J18" s="83">
        <f>(IF(AND($C$1&lt;&gt;"", $C$2&lt;&gt;"", $C$3&lt;&gt;""),
 IF($C$1="All Fieldwork Services Teams",
  IF($C$2="All Social Workers",
   IF($C$3="Full Time", SUMIFS('SW Data'!$F:$F, 'SW Data'!$A:$A, J$8, 'SW Data'!$B:$B, $A18), IF($C$3="Part Time", SUMIFS('SW Data'!$G:$G, 'SW Data'!$A:$A, J$8, 'SW Data'!$B:$B, $A18),SUMIFS('SW Data'!$J:$J, 'SW Data'!$A:$A, J$8, 'SW Data'!$B:$B, $A18))),
   IF($C$3="Full Time", SUMIFS('SW Data'!$F:$F, 'SW Data'!$A:$A, J$8, 'SW Data'!$B:$B, $A18, 'SW Data'!$D:$D, $C$2), IF($C$3="Part Time", SUMIFS('SW Data'!$G:$G, 'SW Data'!$A:$A, J$8, 'SW Data'!$B:$B, $A18, 'SW Data'!$D:$D, $C$2), SUMIFS('SW Data'!$J:$J, 'SW Data'!$A:$A, J$8, 'SW Data'!$B:$B, $A18, 'SW Data'!$D:$D, $C$2)))),
  IF($C$2="All Social Workers",
   IF($C$3="Full Time", SUMIFS('SW Data'!$F:$F, 'SW Data'!$A:$A, J$8, 'SW Data'!$E:$E, $C$1, 'SW Data'!$B:$B, $A18), IF($C$3="Part Time", SUMIFS('SW Data'!$G:$G, 'SW Data'!$A:$A, J$8, 'SW Data'!$E:$E, $C$1, 'SW Data'!$B:$B, $A18), SUMIFS('SW Data'!$J:$J, 'SW Data'!$A:$A, J$8, 'SW Data'!$E:$E, $C$1, 'SW Data'!$B:$B, $A18))),
   IF($C$3="Full Time", SUMIFS('SW Data'!$F:$F, 'SW Data'!$A:$A, J$8, 'SW Data'!$E:$E, $C$1, 'SW Data'!$B:$B, $A18, 'SW Data'!$D:$D, $C$2), IF($C$3="Part Time", SUMIFS('SW Data'!$G:$G, 'SW Data'!$A:$A, J$8, 'SW Data'!$E:$E, $C$1, 'SW Data'!$B:$B, $A18, 'SW Data'!$D:$D, $C$2), SUMIFS('SW Data'!$J:$J, 'SW Data'!$A:$A, J$8, 'SW Data'!$E:$E, $C$1, 'SW Data'!$B:$B, $A18, 'SW Data'!$D:$D, $C$2))))),
 0)/IF($C$1="Fieldwork Service (Children)", VLOOKUP($A18,'Population MYE'!$A$43:$K$76,MATCH(J$8,'Population MYE'!$A$43:$K$43, FALSE),FALSE), IF(OR($C$1="Fieldwork Service (Adults)",$C$1="Fieldwork Service (Offenders)"),VLOOKUP($A18,'Population MYE'!$A$81:$K$114,MATCH(J$8,'Population MYE'!$A$81:$K$81, FALSE),FALSE),VLOOKUP($A18,'Population MYE'!$A$5:$K$38,MATCH(J$8,'Population MYE'!$A$5:$K$5, FALSE),FALSE))))*100000</f>
        <v>92.227879719473535</v>
      </c>
      <c r="K18" s="83">
        <f>(IF(AND($C$1&lt;&gt;"", $C$2&lt;&gt;"", $C$3&lt;&gt;""),
 IF($C$1="All Fieldwork Services Teams",
  IF($C$2="All Social Workers",
   IF($C$3="Full Time", SUMIFS('SW Data'!$F:$F, 'SW Data'!$A:$A, K$8, 'SW Data'!$B:$B, $A18), IF($C$3="Part Time", SUMIFS('SW Data'!$G:$G, 'SW Data'!$A:$A, K$8, 'SW Data'!$B:$B, $A18),SUMIFS('SW Data'!$J:$J, 'SW Data'!$A:$A, K$8, 'SW Data'!$B:$B, $A18))),
   IF($C$3="Full Time", SUMIFS('SW Data'!$F:$F, 'SW Data'!$A:$A, K$8, 'SW Data'!$B:$B, $A18, 'SW Data'!$D:$D, $C$2), IF($C$3="Part Time", SUMIFS('SW Data'!$G:$G, 'SW Data'!$A:$A, K$8, 'SW Data'!$B:$B, $A18, 'SW Data'!$D:$D, $C$2), SUMIFS('SW Data'!$J:$J, 'SW Data'!$A:$A, K$8, 'SW Data'!$B:$B, $A18, 'SW Data'!$D:$D, $C$2)))),
  IF($C$2="All Social Workers",
   IF($C$3="Full Time", SUMIFS('SW Data'!$F:$F, 'SW Data'!$A:$A, K$8, 'SW Data'!$E:$E, $C$1, 'SW Data'!$B:$B, $A18), IF($C$3="Part Time", SUMIFS('SW Data'!$G:$G, 'SW Data'!$A:$A, K$8, 'SW Data'!$E:$E, $C$1, 'SW Data'!$B:$B, $A18), SUMIFS('SW Data'!$J:$J, 'SW Data'!$A:$A, K$8, 'SW Data'!$E:$E, $C$1, 'SW Data'!$B:$B, $A18))),
   IF($C$3="Full Time", SUMIFS('SW Data'!$F:$F, 'SW Data'!$A:$A, K$8, 'SW Data'!$E:$E, $C$1, 'SW Data'!$B:$B, $A18, 'SW Data'!$D:$D, $C$2), IF($C$3="Part Time", SUMIFS('SW Data'!$G:$G, 'SW Data'!$A:$A, K$8, 'SW Data'!$E:$E, $C$1, 'SW Data'!$B:$B, $A18, 'SW Data'!$D:$D, $C$2), SUMIFS('SW Data'!$J:$J, 'SW Data'!$A:$A, K$8, 'SW Data'!$E:$E, $C$1, 'SW Data'!$B:$B, $A18, 'SW Data'!$D:$D, $C$2))))),
 0)/IF($C$1="Fieldwork Service (Children)", VLOOKUP($A18,'Population MYE'!$A$43:$K$76,MATCH(K$8,'Population MYE'!$A$43:$K$43, FALSE),FALSE), IF(OR($C$1="Fieldwork Service (Adults)",$C$1="Fieldwork Service (Offenders)"),VLOOKUP($A18,'Population MYE'!$A$81:$K$114,MATCH(K$8,'Population MYE'!$A$81:$K$81, FALSE),FALSE),VLOOKUP($A18,'Population MYE'!$A$5:$K$38,MATCH(K$8,'Population MYE'!$A$5:$K$5, FALSE),FALSE))))*100000</f>
        <v>107.78328882106065</v>
      </c>
      <c r="L18" s="55"/>
      <c r="U18" s="74"/>
    </row>
    <row r="19" spans="1:21" x14ac:dyDescent="0.25">
      <c r="A19" s="53" t="s">
        <v>27</v>
      </c>
      <c r="B19" s="83">
        <f>(IF(AND($C$1&lt;&gt;"", $C$2&lt;&gt;"", $C$3&lt;&gt;""),
 IF($C$1="All Fieldwork Services Teams",
  IF($C$2="All Social Workers",
   IF($C$3="Full Time", SUMIFS('SW Data'!$F:$F, 'SW Data'!$A:$A, B$8, 'SW Data'!$B:$B, $A19), IF($C$3="Part Time", SUMIFS('SW Data'!$G:$G, 'SW Data'!$A:$A, B$8, 'SW Data'!$B:$B, $A19),SUMIFS('SW Data'!$J:$J, 'SW Data'!$A:$A, B$8, 'SW Data'!$B:$B, $A19))),
   IF($C$3="Full Time", SUMIFS('SW Data'!$F:$F, 'SW Data'!$A:$A, B$8, 'SW Data'!$B:$B, $A19, 'SW Data'!$D:$D, $C$2), IF($C$3="Part Time", SUMIFS('SW Data'!$G:$G, 'SW Data'!$A:$A, B$8, 'SW Data'!$B:$B, $A19, 'SW Data'!$D:$D, $C$2), SUMIFS('SW Data'!$J:$J, 'SW Data'!$A:$A, B$8, 'SW Data'!$B:$B, $A19, 'SW Data'!$D:$D, $C$2)))),
  IF($C$2="All Social Workers",
   IF($C$3="Full Time", SUMIFS('SW Data'!$F:$F, 'SW Data'!$A:$A, B$8, 'SW Data'!$E:$E, $C$1, 'SW Data'!$B:$B, $A19), IF($C$3="Part Time", SUMIFS('SW Data'!$G:$G, 'SW Data'!$A:$A, B$8, 'SW Data'!$E:$E, $C$1, 'SW Data'!$B:$B, $A19), SUMIFS('SW Data'!$J:$J, 'SW Data'!$A:$A, B$8, 'SW Data'!$E:$E, $C$1, 'SW Data'!$B:$B, $A19))),
   IF($C$3="Full Time", SUMIFS('SW Data'!$F:$F, 'SW Data'!$A:$A, B$8, 'SW Data'!$E:$E, $C$1, 'SW Data'!$B:$B, $A19, 'SW Data'!$D:$D, $C$2), IF($C$3="Part Time", SUMIFS('SW Data'!$G:$G, 'SW Data'!$A:$A, B$8, 'SW Data'!$E:$E, $C$1, 'SW Data'!$B:$B, $A19, 'SW Data'!$D:$D, $C$2), SUMIFS('SW Data'!$J:$J, 'SW Data'!$A:$A, B$8, 'SW Data'!$E:$E, $C$1, 'SW Data'!$B:$B, $A19, 'SW Data'!$D:$D, $C$2))))),
 0)/IF($C$1="Fieldwork Service (Children)", VLOOKUP($A19,'Population MYE'!$A$43:$K$76,MATCH(B$8,'Population MYE'!$A$43:$K$43, FALSE),FALSE), IF(OR($C$1="Fieldwork Service (Adults)",$C$1="Fieldwork Service (Offenders)"),VLOOKUP($A19,'Population MYE'!$A$81:$K$114,MATCH(B$8,'Population MYE'!$A$81:$K$81, FALSE),FALSE),VLOOKUP($A19,'Population MYE'!$A$5:$K$38,MATCH(B$8,'Population MYE'!$A$5:$K$5, FALSE),FALSE))))*100000</f>
        <v>90.130188049404694</v>
      </c>
      <c r="C19" s="83">
        <f>(IF(AND($C$1&lt;&gt;"", $C$2&lt;&gt;"", $C$3&lt;&gt;""),
 IF($C$1="All Fieldwork Services Teams",
  IF($C$2="All Social Workers",
   IF($C$3="Full Time", SUMIFS('SW Data'!$F:$F, 'SW Data'!$A:$A, C$8, 'SW Data'!$B:$B, $A19), IF($C$3="Part Time", SUMIFS('SW Data'!$G:$G, 'SW Data'!$A:$A, C$8, 'SW Data'!$B:$B, $A19),SUMIFS('SW Data'!$J:$J, 'SW Data'!$A:$A, C$8, 'SW Data'!$B:$B, $A19))),
   IF($C$3="Full Time", SUMIFS('SW Data'!$F:$F, 'SW Data'!$A:$A, C$8, 'SW Data'!$B:$B, $A19, 'SW Data'!$D:$D, $C$2), IF($C$3="Part Time", SUMIFS('SW Data'!$G:$G, 'SW Data'!$A:$A, C$8, 'SW Data'!$B:$B, $A19, 'SW Data'!$D:$D, $C$2), SUMIFS('SW Data'!$J:$J, 'SW Data'!$A:$A, C$8, 'SW Data'!$B:$B, $A19, 'SW Data'!$D:$D, $C$2)))),
  IF($C$2="All Social Workers",
   IF($C$3="Full Time", SUMIFS('SW Data'!$F:$F, 'SW Data'!$A:$A, C$8, 'SW Data'!$E:$E, $C$1, 'SW Data'!$B:$B, $A19), IF($C$3="Part Time", SUMIFS('SW Data'!$G:$G, 'SW Data'!$A:$A, C$8, 'SW Data'!$E:$E, $C$1, 'SW Data'!$B:$B, $A19), SUMIFS('SW Data'!$J:$J, 'SW Data'!$A:$A, C$8, 'SW Data'!$E:$E, $C$1, 'SW Data'!$B:$B, $A19))),
   IF($C$3="Full Time", SUMIFS('SW Data'!$F:$F, 'SW Data'!$A:$A, C$8, 'SW Data'!$E:$E, $C$1, 'SW Data'!$B:$B, $A19, 'SW Data'!$D:$D, $C$2), IF($C$3="Part Time", SUMIFS('SW Data'!$G:$G, 'SW Data'!$A:$A, C$8, 'SW Data'!$E:$E, $C$1, 'SW Data'!$B:$B, $A19, 'SW Data'!$D:$D, $C$2), SUMIFS('SW Data'!$J:$J, 'SW Data'!$A:$A, C$8, 'SW Data'!$E:$E, $C$1, 'SW Data'!$B:$B, $A19, 'SW Data'!$D:$D, $C$2))))),
 0)/IF($C$1="Fieldwork Service (Children)", VLOOKUP($A19,'Population MYE'!$A$43:$K$76,MATCH(C$8,'Population MYE'!$A$43:$K$43, FALSE),FALSE), IF(OR($C$1="Fieldwork Service (Adults)",$C$1="Fieldwork Service (Offenders)"),VLOOKUP($A19,'Population MYE'!$A$81:$K$114,MATCH(C$8,'Population MYE'!$A$81:$K$81, FALSE),FALSE),VLOOKUP($A19,'Population MYE'!$A$5:$K$38,MATCH(C$8,'Population MYE'!$A$5:$K$5, FALSE),FALSE))))*100000</f>
        <v>96.688152922871751</v>
      </c>
      <c r="D19" s="83">
        <f>(IF(AND($C$1&lt;&gt;"", $C$2&lt;&gt;"", $C$3&lt;&gt;""),
 IF($C$1="All Fieldwork Services Teams",
  IF($C$2="All Social Workers",
   IF($C$3="Full Time", SUMIFS('SW Data'!$F:$F, 'SW Data'!$A:$A, D$8, 'SW Data'!$B:$B, $A19), IF($C$3="Part Time", SUMIFS('SW Data'!$G:$G, 'SW Data'!$A:$A, D$8, 'SW Data'!$B:$B, $A19),SUMIFS('SW Data'!$J:$J, 'SW Data'!$A:$A, D$8, 'SW Data'!$B:$B, $A19))),
   IF($C$3="Full Time", SUMIFS('SW Data'!$F:$F, 'SW Data'!$A:$A, D$8, 'SW Data'!$B:$B, $A19, 'SW Data'!$D:$D, $C$2), IF($C$3="Part Time", SUMIFS('SW Data'!$G:$G, 'SW Data'!$A:$A, D$8, 'SW Data'!$B:$B, $A19, 'SW Data'!$D:$D, $C$2), SUMIFS('SW Data'!$J:$J, 'SW Data'!$A:$A, D$8, 'SW Data'!$B:$B, $A19, 'SW Data'!$D:$D, $C$2)))),
  IF($C$2="All Social Workers",
   IF($C$3="Full Time", SUMIFS('SW Data'!$F:$F, 'SW Data'!$A:$A, D$8, 'SW Data'!$E:$E, $C$1, 'SW Data'!$B:$B, $A19), IF($C$3="Part Time", SUMIFS('SW Data'!$G:$G, 'SW Data'!$A:$A, D$8, 'SW Data'!$E:$E, $C$1, 'SW Data'!$B:$B, $A19), SUMIFS('SW Data'!$J:$J, 'SW Data'!$A:$A, D$8, 'SW Data'!$E:$E, $C$1, 'SW Data'!$B:$B, $A19))),
   IF($C$3="Full Time", SUMIFS('SW Data'!$F:$F, 'SW Data'!$A:$A, D$8, 'SW Data'!$E:$E, $C$1, 'SW Data'!$B:$B, $A19, 'SW Data'!$D:$D, $C$2), IF($C$3="Part Time", SUMIFS('SW Data'!$G:$G, 'SW Data'!$A:$A, D$8, 'SW Data'!$E:$E, $C$1, 'SW Data'!$B:$B, $A19, 'SW Data'!$D:$D, $C$2), SUMIFS('SW Data'!$J:$J, 'SW Data'!$A:$A, D$8, 'SW Data'!$E:$E, $C$1, 'SW Data'!$B:$B, $A19, 'SW Data'!$D:$D, $C$2))))),
 0)/IF($C$1="Fieldwork Service (Children)", VLOOKUP($A19,'Population MYE'!$A$43:$K$76,MATCH(D$8,'Population MYE'!$A$43:$K$43, FALSE),FALSE), IF(OR($C$1="Fieldwork Service (Adults)",$C$1="Fieldwork Service (Offenders)"),VLOOKUP($A19,'Population MYE'!$A$81:$K$114,MATCH(D$8,'Population MYE'!$A$81:$K$81, FALSE),FALSE),VLOOKUP($A19,'Population MYE'!$A$5:$K$38,MATCH(D$8,'Population MYE'!$A$5:$K$5, FALSE),FALSE))))*100000</f>
        <v>103.97079969029974</v>
      </c>
      <c r="E19" s="83">
        <f>(IF(AND($C$1&lt;&gt;"", $C$2&lt;&gt;"", $C$3&lt;&gt;""),
 IF($C$1="All Fieldwork Services Teams",
  IF($C$2="All Social Workers",
   IF($C$3="Full Time", SUMIFS('SW Data'!$F:$F, 'SW Data'!$A:$A, E$8, 'SW Data'!$B:$B, $A19), IF($C$3="Part Time", SUMIFS('SW Data'!$G:$G, 'SW Data'!$A:$A, E$8, 'SW Data'!$B:$B, $A19),SUMIFS('SW Data'!$J:$J, 'SW Data'!$A:$A, E$8, 'SW Data'!$B:$B, $A19))),
   IF($C$3="Full Time", SUMIFS('SW Data'!$F:$F, 'SW Data'!$A:$A, E$8, 'SW Data'!$B:$B, $A19, 'SW Data'!$D:$D, $C$2), IF($C$3="Part Time", SUMIFS('SW Data'!$G:$G, 'SW Data'!$A:$A, E$8, 'SW Data'!$B:$B, $A19, 'SW Data'!$D:$D, $C$2), SUMIFS('SW Data'!$J:$J, 'SW Data'!$A:$A, E$8, 'SW Data'!$B:$B, $A19, 'SW Data'!$D:$D, $C$2)))),
  IF($C$2="All Social Workers",
   IF($C$3="Full Time", SUMIFS('SW Data'!$F:$F, 'SW Data'!$A:$A, E$8, 'SW Data'!$E:$E, $C$1, 'SW Data'!$B:$B, $A19), IF($C$3="Part Time", SUMIFS('SW Data'!$G:$G, 'SW Data'!$A:$A, E$8, 'SW Data'!$E:$E, $C$1, 'SW Data'!$B:$B, $A19), SUMIFS('SW Data'!$J:$J, 'SW Data'!$A:$A, E$8, 'SW Data'!$E:$E, $C$1, 'SW Data'!$B:$B, $A19))),
   IF($C$3="Full Time", SUMIFS('SW Data'!$F:$F, 'SW Data'!$A:$A, E$8, 'SW Data'!$E:$E, $C$1, 'SW Data'!$B:$B, $A19, 'SW Data'!$D:$D, $C$2), IF($C$3="Part Time", SUMIFS('SW Data'!$G:$G, 'SW Data'!$A:$A, E$8, 'SW Data'!$E:$E, $C$1, 'SW Data'!$B:$B, $A19, 'SW Data'!$D:$D, $C$2), SUMIFS('SW Data'!$J:$J, 'SW Data'!$A:$A, E$8, 'SW Data'!$E:$E, $C$1, 'SW Data'!$B:$B, $A19, 'SW Data'!$D:$D, $C$2))))),
 0)/IF($C$1="Fieldwork Service (Children)", VLOOKUP($A19,'Population MYE'!$A$43:$K$76,MATCH(E$8,'Population MYE'!$A$43:$K$43, FALSE),FALSE), IF(OR($C$1="Fieldwork Service (Adults)",$C$1="Fieldwork Service (Offenders)"),VLOOKUP($A19,'Population MYE'!$A$81:$K$114,MATCH(E$8,'Population MYE'!$A$81:$K$81, FALSE),FALSE),VLOOKUP($A19,'Population MYE'!$A$5:$K$38,MATCH(E$8,'Population MYE'!$A$5:$K$5, FALSE),FALSE))))*100000</f>
        <v>100.20922805858386</v>
      </c>
      <c r="F19" s="83">
        <f>(IF(AND($C$1&lt;&gt;"", $C$2&lt;&gt;"", $C$3&lt;&gt;""),
 IF($C$1="All Fieldwork Services Teams",
  IF($C$2="All Social Workers",
   IF($C$3="Full Time", SUMIFS('SW Data'!$F:$F, 'SW Data'!$A:$A, F$8, 'SW Data'!$B:$B, $A19), IF($C$3="Part Time", SUMIFS('SW Data'!$G:$G, 'SW Data'!$A:$A, F$8, 'SW Data'!$B:$B, $A19),SUMIFS('SW Data'!$J:$J, 'SW Data'!$A:$A, F$8, 'SW Data'!$B:$B, $A19))),
   IF($C$3="Full Time", SUMIFS('SW Data'!$F:$F, 'SW Data'!$A:$A, F$8, 'SW Data'!$B:$B, $A19, 'SW Data'!$D:$D, $C$2), IF($C$3="Part Time", SUMIFS('SW Data'!$G:$G, 'SW Data'!$A:$A, F$8, 'SW Data'!$B:$B, $A19, 'SW Data'!$D:$D, $C$2), SUMIFS('SW Data'!$J:$J, 'SW Data'!$A:$A, F$8, 'SW Data'!$B:$B, $A19, 'SW Data'!$D:$D, $C$2)))),
  IF($C$2="All Social Workers",
   IF($C$3="Full Time", SUMIFS('SW Data'!$F:$F, 'SW Data'!$A:$A, F$8, 'SW Data'!$E:$E, $C$1, 'SW Data'!$B:$B, $A19), IF($C$3="Part Time", SUMIFS('SW Data'!$G:$G, 'SW Data'!$A:$A, F$8, 'SW Data'!$E:$E, $C$1, 'SW Data'!$B:$B, $A19), SUMIFS('SW Data'!$J:$J, 'SW Data'!$A:$A, F$8, 'SW Data'!$E:$E, $C$1, 'SW Data'!$B:$B, $A19))),
   IF($C$3="Full Time", SUMIFS('SW Data'!$F:$F, 'SW Data'!$A:$A, F$8, 'SW Data'!$E:$E, $C$1, 'SW Data'!$B:$B, $A19, 'SW Data'!$D:$D, $C$2), IF($C$3="Part Time", SUMIFS('SW Data'!$G:$G, 'SW Data'!$A:$A, F$8, 'SW Data'!$E:$E, $C$1, 'SW Data'!$B:$B, $A19, 'SW Data'!$D:$D, $C$2), SUMIFS('SW Data'!$J:$J, 'SW Data'!$A:$A, F$8, 'SW Data'!$E:$E, $C$1, 'SW Data'!$B:$B, $A19, 'SW Data'!$D:$D, $C$2))))),
 0)/IF($C$1="Fieldwork Service (Children)", VLOOKUP($A19,'Population MYE'!$A$43:$K$76,MATCH(F$8,'Population MYE'!$A$43:$K$43, FALSE),FALSE), IF(OR($C$1="Fieldwork Service (Adults)",$C$1="Fieldwork Service (Offenders)"),VLOOKUP($A19,'Population MYE'!$A$81:$K$114,MATCH(F$8,'Population MYE'!$A$81:$K$81, FALSE),FALSE),VLOOKUP($A19,'Population MYE'!$A$5:$K$38,MATCH(F$8,'Population MYE'!$A$5:$K$5, FALSE),FALSE))))*100000</f>
        <v>104.34973637961336</v>
      </c>
      <c r="G19" s="83">
        <f>(IF(AND($C$1&lt;&gt;"", $C$2&lt;&gt;"", $C$3&lt;&gt;""),
 IF($C$1="All Fieldwork Services Teams",
  IF($C$2="All Social Workers",
   IF($C$3="Full Time", SUMIFS('SW Data'!$F:$F, 'SW Data'!$A:$A, G$8, 'SW Data'!$B:$B, $A19), IF($C$3="Part Time", SUMIFS('SW Data'!$G:$G, 'SW Data'!$A:$A, G$8, 'SW Data'!$B:$B, $A19),SUMIFS('SW Data'!$J:$J, 'SW Data'!$A:$A, G$8, 'SW Data'!$B:$B, $A19))),
   IF($C$3="Full Time", SUMIFS('SW Data'!$F:$F, 'SW Data'!$A:$A, G$8, 'SW Data'!$B:$B, $A19, 'SW Data'!$D:$D, $C$2), IF($C$3="Part Time", SUMIFS('SW Data'!$G:$G, 'SW Data'!$A:$A, G$8, 'SW Data'!$B:$B, $A19, 'SW Data'!$D:$D, $C$2), SUMIFS('SW Data'!$J:$J, 'SW Data'!$A:$A, G$8, 'SW Data'!$B:$B, $A19, 'SW Data'!$D:$D, $C$2)))),
  IF($C$2="All Social Workers",
   IF($C$3="Full Time", SUMIFS('SW Data'!$F:$F, 'SW Data'!$A:$A, G$8, 'SW Data'!$E:$E, $C$1, 'SW Data'!$B:$B, $A19), IF($C$3="Part Time", SUMIFS('SW Data'!$G:$G, 'SW Data'!$A:$A, G$8, 'SW Data'!$E:$E, $C$1, 'SW Data'!$B:$B, $A19), SUMIFS('SW Data'!$J:$J, 'SW Data'!$A:$A, G$8, 'SW Data'!$E:$E, $C$1, 'SW Data'!$B:$B, $A19))),
   IF($C$3="Full Time", SUMIFS('SW Data'!$F:$F, 'SW Data'!$A:$A, G$8, 'SW Data'!$E:$E, $C$1, 'SW Data'!$B:$B, $A19, 'SW Data'!$D:$D, $C$2), IF($C$3="Part Time", SUMIFS('SW Data'!$G:$G, 'SW Data'!$A:$A, G$8, 'SW Data'!$E:$E, $C$1, 'SW Data'!$B:$B, $A19, 'SW Data'!$D:$D, $C$2), SUMIFS('SW Data'!$J:$J, 'SW Data'!$A:$A, G$8, 'SW Data'!$E:$E, $C$1, 'SW Data'!$B:$B, $A19, 'SW Data'!$D:$D, $C$2))))),
 0)/IF($C$1="Fieldwork Service (Children)", VLOOKUP($A19,'Population MYE'!$A$43:$K$76,MATCH(G$8,'Population MYE'!$A$43:$K$43, FALSE),FALSE), IF(OR($C$1="Fieldwork Service (Adults)",$C$1="Fieldwork Service (Offenders)"),VLOOKUP($A19,'Population MYE'!$A$81:$K$114,MATCH(G$8,'Population MYE'!$A$81:$K$81, FALSE),FALSE),VLOOKUP($A19,'Population MYE'!$A$5:$K$38,MATCH(G$8,'Population MYE'!$A$5:$K$5, FALSE),FALSE))))*100000</f>
        <v>110.3463345351251</v>
      </c>
      <c r="H19" s="83">
        <f>(IF(AND($C$1&lt;&gt;"", $C$2&lt;&gt;"", $C$3&lt;&gt;""),
 IF($C$1="All Fieldwork Services Teams",
  IF($C$2="All Social Workers",
   IF($C$3="Full Time", SUMIFS('SW Data'!$F:$F, 'SW Data'!$A:$A, H$8, 'SW Data'!$B:$B, $A19), IF($C$3="Part Time", SUMIFS('SW Data'!$G:$G, 'SW Data'!$A:$A, H$8, 'SW Data'!$B:$B, $A19),SUMIFS('SW Data'!$J:$J, 'SW Data'!$A:$A, H$8, 'SW Data'!$B:$B, $A19))),
   IF($C$3="Full Time", SUMIFS('SW Data'!$F:$F, 'SW Data'!$A:$A, H$8, 'SW Data'!$B:$B, $A19, 'SW Data'!$D:$D, $C$2), IF($C$3="Part Time", SUMIFS('SW Data'!$G:$G, 'SW Data'!$A:$A, H$8, 'SW Data'!$B:$B, $A19, 'SW Data'!$D:$D, $C$2), SUMIFS('SW Data'!$J:$J, 'SW Data'!$A:$A, H$8, 'SW Data'!$B:$B, $A19, 'SW Data'!$D:$D, $C$2)))),
  IF($C$2="All Social Workers",
   IF($C$3="Full Time", SUMIFS('SW Data'!$F:$F, 'SW Data'!$A:$A, H$8, 'SW Data'!$E:$E, $C$1, 'SW Data'!$B:$B, $A19), IF($C$3="Part Time", SUMIFS('SW Data'!$G:$G, 'SW Data'!$A:$A, H$8, 'SW Data'!$E:$E, $C$1, 'SW Data'!$B:$B, $A19), SUMIFS('SW Data'!$J:$J, 'SW Data'!$A:$A, H$8, 'SW Data'!$E:$E, $C$1, 'SW Data'!$B:$B, $A19))),
   IF($C$3="Full Time", SUMIFS('SW Data'!$F:$F, 'SW Data'!$A:$A, H$8, 'SW Data'!$E:$E, $C$1, 'SW Data'!$B:$B, $A19, 'SW Data'!$D:$D, $C$2), IF($C$3="Part Time", SUMIFS('SW Data'!$G:$G, 'SW Data'!$A:$A, H$8, 'SW Data'!$E:$E, $C$1, 'SW Data'!$B:$B, $A19, 'SW Data'!$D:$D, $C$2), SUMIFS('SW Data'!$J:$J, 'SW Data'!$A:$A, H$8, 'SW Data'!$E:$E, $C$1, 'SW Data'!$B:$B, $A19, 'SW Data'!$D:$D, $C$2))))),
 0)/IF($C$1="Fieldwork Service (Children)", VLOOKUP($A19,'Population MYE'!$A$43:$K$76,MATCH(H$8,'Population MYE'!$A$43:$K$43, FALSE),FALSE), IF(OR($C$1="Fieldwork Service (Adults)",$C$1="Fieldwork Service (Offenders)"),VLOOKUP($A19,'Population MYE'!$A$81:$K$114,MATCH(H$8,'Population MYE'!$A$81:$K$81, FALSE),FALSE),VLOOKUP($A19,'Population MYE'!$A$5:$K$38,MATCH(H$8,'Population MYE'!$A$5:$K$5, FALSE),FALSE))))*100000</f>
        <v>96.309923168488254</v>
      </c>
      <c r="I19" s="83">
        <f>(IF(AND($C$1&lt;&gt;"", $C$2&lt;&gt;"", $C$3&lt;&gt;""),
 IF($C$1="All Fieldwork Services Teams",
  IF($C$2="All Social Workers",
   IF($C$3="Full Time", SUMIFS('SW Data'!$F:$F, 'SW Data'!$A:$A, I$8, 'SW Data'!$B:$B, $A19), IF($C$3="Part Time", SUMIFS('SW Data'!$G:$G, 'SW Data'!$A:$A, I$8, 'SW Data'!$B:$B, $A19),SUMIFS('SW Data'!$J:$J, 'SW Data'!$A:$A, I$8, 'SW Data'!$B:$B, $A19))),
   IF($C$3="Full Time", SUMIFS('SW Data'!$F:$F, 'SW Data'!$A:$A, I$8, 'SW Data'!$B:$B, $A19, 'SW Data'!$D:$D, $C$2), IF($C$3="Part Time", SUMIFS('SW Data'!$G:$G, 'SW Data'!$A:$A, I$8, 'SW Data'!$B:$B, $A19, 'SW Data'!$D:$D, $C$2), SUMIFS('SW Data'!$J:$J, 'SW Data'!$A:$A, I$8, 'SW Data'!$B:$B, $A19, 'SW Data'!$D:$D, $C$2)))),
  IF($C$2="All Social Workers",
   IF($C$3="Full Time", SUMIFS('SW Data'!$F:$F, 'SW Data'!$A:$A, I$8, 'SW Data'!$E:$E, $C$1, 'SW Data'!$B:$B, $A19), IF($C$3="Part Time", SUMIFS('SW Data'!$G:$G, 'SW Data'!$A:$A, I$8, 'SW Data'!$E:$E, $C$1, 'SW Data'!$B:$B, $A19), SUMIFS('SW Data'!$J:$J, 'SW Data'!$A:$A, I$8, 'SW Data'!$E:$E, $C$1, 'SW Data'!$B:$B, $A19))),
   IF($C$3="Full Time", SUMIFS('SW Data'!$F:$F, 'SW Data'!$A:$A, I$8, 'SW Data'!$E:$E, $C$1, 'SW Data'!$B:$B, $A19, 'SW Data'!$D:$D, $C$2), IF($C$3="Part Time", SUMIFS('SW Data'!$G:$G, 'SW Data'!$A:$A, I$8, 'SW Data'!$E:$E, $C$1, 'SW Data'!$B:$B, $A19, 'SW Data'!$D:$D, $C$2), SUMIFS('SW Data'!$J:$J, 'SW Data'!$A:$A, I$8, 'SW Data'!$E:$E, $C$1, 'SW Data'!$B:$B, $A19, 'SW Data'!$D:$D, $C$2))))),
 0)/IF($C$1="Fieldwork Service (Children)", VLOOKUP($A19,'Population MYE'!$A$43:$K$76,MATCH(I$8,'Population MYE'!$A$43:$K$43, FALSE),FALSE), IF(OR($C$1="Fieldwork Service (Adults)",$C$1="Fieldwork Service (Offenders)"),VLOOKUP($A19,'Population MYE'!$A$81:$K$114,MATCH(I$8,'Population MYE'!$A$81:$K$81, FALSE),FALSE),VLOOKUP($A19,'Population MYE'!$A$5:$K$38,MATCH(I$8,'Population MYE'!$A$5:$K$5, FALSE),FALSE))))*100000</f>
        <v>90.380890897353126</v>
      </c>
      <c r="J19" s="83">
        <f>(IF(AND($C$1&lt;&gt;"", $C$2&lt;&gt;"", $C$3&lt;&gt;""),
 IF($C$1="All Fieldwork Services Teams",
  IF($C$2="All Social Workers",
   IF($C$3="Full Time", SUMIFS('SW Data'!$F:$F, 'SW Data'!$A:$A, J$8, 'SW Data'!$B:$B, $A19), IF($C$3="Part Time", SUMIFS('SW Data'!$G:$G, 'SW Data'!$A:$A, J$8, 'SW Data'!$B:$B, $A19),SUMIFS('SW Data'!$J:$J, 'SW Data'!$A:$A, J$8, 'SW Data'!$B:$B, $A19))),
   IF($C$3="Full Time", SUMIFS('SW Data'!$F:$F, 'SW Data'!$A:$A, J$8, 'SW Data'!$B:$B, $A19, 'SW Data'!$D:$D, $C$2), IF($C$3="Part Time", SUMIFS('SW Data'!$G:$G, 'SW Data'!$A:$A, J$8, 'SW Data'!$B:$B, $A19, 'SW Data'!$D:$D, $C$2), SUMIFS('SW Data'!$J:$J, 'SW Data'!$A:$A, J$8, 'SW Data'!$B:$B, $A19, 'SW Data'!$D:$D, $C$2)))),
  IF($C$2="All Social Workers",
   IF($C$3="Full Time", SUMIFS('SW Data'!$F:$F, 'SW Data'!$A:$A, J$8, 'SW Data'!$E:$E, $C$1, 'SW Data'!$B:$B, $A19), IF($C$3="Part Time", SUMIFS('SW Data'!$G:$G, 'SW Data'!$A:$A, J$8, 'SW Data'!$E:$E, $C$1, 'SW Data'!$B:$B, $A19), SUMIFS('SW Data'!$J:$J, 'SW Data'!$A:$A, J$8, 'SW Data'!$E:$E, $C$1, 'SW Data'!$B:$B, $A19))),
   IF($C$3="Full Time", SUMIFS('SW Data'!$F:$F, 'SW Data'!$A:$A, J$8, 'SW Data'!$E:$E, $C$1, 'SW Data'!$B:$B, $A19, 'SW Data'!$D:$D, $C$2), IF($C$3="Part Time", SUMIFS('SW Data'!$G:$G, 'SW Data'!$A:$A, J$8, 'SW Data'!$E:$E, $C$1, 'SW Data'!$B:$B, $A19, 'SW Data'!$D:$D, $C$2), SUMIFS('SW Data'!$J:$J, 'SW Data'!$A:$A, J$8, 'SW Data'!$E:$E, $C$1, 'SW Data'!$B:$B, $A19, 'SW Data'!$D:$D, $C$2))))),
 0)/IF($C$1="Fieldwork Service (Children)", VLOOKUP($A19,'Population MYE'!$A$43:$K$76,MATCH(J$8,'Population MYE'!$A$43:$K$43, FALSE),FALSE), IF(OR($C$1="Fieldwork Service (Adults)",$C$1="Fieldwork Service (Offenders)"),VLOOKUP($A19,'Population MYE'!$A$81:$K$114,MATCH(J$8,'Population MYE'!$A$81:$K$81, FALSE),FALSE),VLOOKUP($A19,'Population MYE'!$A$5:$K$38,MATCH(J$8,'Population MYE'!$A$5:$K$5, FALSE),FALSE))))*100000</f>
        <v>94.872614859823045</v>
      </c>
      <c r="K19" s="83">
        <f>(IF(AND($C$1&lt;&gt;"", $C$2&lt;&gt;"", $C$3&lt;&gt;""),
 IF($C$1="All Fieldwork Services Teams",
  IF($C$2="All Social Workers",
   IF($C$3="Full Time", SUMIFS('SW Data'!$F:$F, 'SW Data'!$A:$A, K$8, 'SW Data'!$B:$B, $A19), IF($C$3="Part Time", SUMIFS('SW Data'!$G:$G, 'SW Data'!$A:$A, K$8, 'SW Data'!$B:$B, $A19),SUMIFS('SW Data'!$J:$J, 'SW Data'!$A:$A, K$8, 'SW Data'!$B:$B, $A19))),
   IF($C$3="Full Time", SUMIFS('SW Data'!$F:$F, 'SW Data'!$A:$A, K$8, 'SW Data'!$B:$B, $A19, 'SW Data'!$D:$D, $C$2), IF($C$3="Part Time", SUMIFS('SW Data'!$G:$G, 'SW Data'!$A:$A, K$8, 'SW Data'!$B:$B, $A19, 'SW Data'!$D:$D, $C$2), SUMIFS('SW Data'!$J:$J, 'SW Data'!$A:$A, K$8, 'SW Data'!$B:$B, $A19, 'SW Data'!$D:$D, $C$2)))),
  IF($C$2="All Social Workers",
   IF($C$3="Full Time", SUMIFS('SW Data'!$F:$F, 'SW Data'!$A:$A, K$8, 'SW Data'!$E:$E, $C$1, 'SW Data'!$B:$B, $A19), IF($C$3="Part Time", SUMIFS('SW Data'!$G:$G, 'SW Data'!$A:$A, K$8, 'SW Data'!$E:$E, $C$1, 'SW Data'!$B:$B, $A19), SUMIFS('SW Data'!$J:$J, 'SW Data'!$A:$A, K$8, 'SW Data'!$E:$E, $C$1, 'SW Data'!$B:$B, $A19))),
   IF($C$3="Full Time", SUMIFS('SW Data'!$F:$F, 'SW Data'!$A:$A, K$8, 'SW Data'!$E:$E, $C$1, 'SW Data'!$B:$B, $A19, 'SW Data'!$D:$D, $C$2), IF($C$3="Part Time", SUMIFS('SW Data'!$G:$G, 'SW Data'!$A:$A, K$8, 'SW Data'!$E:$E, $C$1, 'SW Data'!$B:$B, $A19, 'SW Data'!$D:$D, $C$2), SUMIFS('SW Data'!$J:$J, 'SW Data'!$A:$A, K$8, 'SW Data'!$E:$E, $C$1, 'SW Data'!$B:$B, $A19, 'SW Data'!$D:$D, $C$2))))),
 0)/IF($C$1="Fieldwork Service (Children)", VLOOKUP($A19,'Population MYE'!$A$43:$K$76,MATCH(K$8,'Population MYE'!$A$43:$K$43, FALSE),FALSE), IF(OR($C$1="Fieldwork Service (Adults)",$C$1="Fieldwork Service (Offenders)"),VLOOKUP($A19,'Population MYE'!$A$81:$K$114,MATCH(K$8,'Population MYE'!$A$81:$K$81, FALSE),FALSE),VLOOKUP($A19,'Population MYE'!$A$5:$K$38,MATCH(K$8,'Population MYE'!$A$5:$K$5, FALSE),FALSE))))*100000</f>
        <v>87.589700295483325</v>
      </c>
      <c r="L19" s="55"/>
      <c r="U19" s="74"/>
    </row>
    <row r="20" spans="1:21" x14ac:dyDescent="0.25">
      <c r="A20" s="53" t="s">
        <v>28</v>
      </c>
      <c r="B20" s="83">
        <f>(IF(AND($C$1&lt;&gt;"", $C$2&lt;&gt;"", $C$3&lt;&gt;""),
 IF($C$1="All Fieldwork Services Teams",
  IF($C$2="All Social Workers",
   IF($C$3="Full Time", SUMIFS('SW Data'!$F:$F, 'SW Data'!$A:$A, B$8, 'SW Data'!$B:$B, $A20), IF($C$3="Part Time", SUMIFS('SW Data'!$G:$G, 'SW Data'!$A:$A, B$8, 'SW Data'!$B:$B, $A20),SUMIFS('SW Data'!$J:$J, 'SW Data'!$A:$A, B$8, 'SW Data'!$B:$B, $A20))),
   IF($C$3="Full Time", SUMIFS('SW Data'!$F:$F, 'SW Data'!$A:$A, B$8, 'SW Data'!$B:$B, $A20, 'SW Data'!$D:$D, $C$2), IF($C$3="Part Time", SUMIFS('SW Data'!$G:$G, 'SW Data'!$A:$A, B$8, 'SW Data'!$B:$B, $A20, 'SW Data'!$D:$D, $C$2), SUMIFS('SW Data'!$J:$J, 'SW Data'!$A:$A, B$8, 'SW Data'!$B:$B, $A20, 'SW Data'!$D:$D, $C$2)))),
  IF($C$2="All Social Workers",
   IF($C$3="Full Time", SUMIFS('SW Data'!$F:$F, 'SW Data'!$A:$A, B$8, 'SW Data'!$E:$E, $C$1, 'SW Data'!$B:$B, $A20), IF($C$3="Part Time", SUMIFS('SW Data'!$G:$G, 'SW Data'!$A:$A, B$8, 'SW Data'!$E:$E, $C$1, 'SW Data'!$B:$B, $A20), SUMIFS('SW Data'!$J:$J, 'SW Data'!$A:$A, B$8, 'SW Data'!$E:$E, $C$1, 'SW Data'!$B:$B, $A20))),
   IF($C$3="Full Time", SUMIFS('SW Data'!$F:$F, 'SW Data'!$A:$A, B$8, 'SW Data'!$E:$E, $C$1, 'SW Data'!$B:$B, $A20, 'SW Data'!$D:$D, $C$2), IF($C$3="Part Time", SUMIFS('SW Data'!$G:$G, 'SW Data'!$A:$A, B$8, 'SW Data'!$E:$E, $C$1, 'SW Data'!$B:$B, $A20, 'SW Data'!$D:$D, $C$2), SUMIFS('SW Data'!$J:$J, 'SW Data'!$A:$A, B$8, 'SW Data'!$E:$E, $C$1, 'SW Data'!$B:$B, $A20, 'SW Data'!$D:$D, $C$2))))),
 0)/IF($C$1="Fieldwork Service (Children)", VLOOKUP($A20,'Population MYE'!$A$43:$K$76,MATCH(B$8,'Population MYE'!$A$43:$K$43, FALSE),FALSE), IF(OR($C$1="Fieldwork Service (Adults)",$C$1="Fieldwork Service (Offenders)"),VLOOKUP($A20,'Population MYE'!$A$81:$K$114,MATCH(B$8,'Population MYE'!$A$81:$K$81, FALSE),FALSE),VLOOKUP($A20,'Population MYE'!$A$5:$K$38,MATCH(B$8,'Population MYE'!$A$5:$K$5, FALSE),FALSE))))*100000</f>
        <v>138.70714472651139</v>
      </c>
      <c r="C20" s="83">
        <f>(IF(AND($C$1&lt;&gt;"", $C$2&lt;&gt;"", $C$3&lt;&gt;""),
 IF($C$1="All Fieldwork Services Teams",
  IF($C$2="All Social Workers",
   IF($C$3="Full Time", SUMIFS('SW Data'!$F:$F, 'SW Data'!$A:$A, C$8, 'SW Data'!$B:$B, $A20), IF($C$3="Part Time", SUMIFS('SW Data'!$G:$G, 'SW Data'!$A:$A, C$8, 'SW Data'!$B:$B, $A20),SUMIFS('SW Data'!$J:$J, 'SW Data'!$A:$A, C$8, 'SW Data'!$B:$B, $A20))),
   IF($C$3="Full Time", SUMIFS('SW Data'!$F:$F, 'SW Data'!$A:$A, C$8, 'SW Data'!$B:$B, $A20, 'SW Data'!$D:$D, $C$2), IF($C$3="Part Time", SUMIFS('SW Data'!$G:$G, 'SW Data'!$A:$A, C$8, 'SW Data'!$B:$B, $A20, 'SW Data'!$D:$D, $C$2), SUMIFS('SW Data'!$J:$J, 'SW Data'!$A:$A, C$8, 'SW Data'!$B:$B, $A20, 'SW Data'!$D:$D, $C$2)))),
  IF($C$2="All Social Workers",
   IF($C$3="Full Time", SUMIFS('SW Data'!$F:$F, 'SW Data'!$A:$A, C$8, 'SW Data'!$E:$E, $C$1, 'SW Data'!$B:$B, $A20), IF($C$3="Part Time", SUMIFS('SW Data'!$G:$G, 'SW Data'!$A:$A, C$8, 'SW Data'!$E:$E, $C$1, 'SW Data'!$B:$B, $A20), SUMIFS('SW Data'!$J:$J, 'SW Data'!$A:$A, C$8, 'SW Data'!$E:$E, $C$1, 'SW Data'!$B:$B, $A20))),
   IF($C$3="Full Time", SUMIFS('SW Data'!$F:$F, 'SW Data'!$A:$A, C$8, 'SW Data'!$E:$E, $C$1, 'SW Data'!$B:$B, $A20, 'SW Data'!$D:$D, $C$2), IF($C$3="Part Time", SUMIFS('SW Data'!$G:$G, 'SW Data'!$A:$A, C$8, 'SW Data'!$E:$E, $C$1, 'SW Data'!$B:$B, $A20, 'SW Data'!$D:$D, $C$2), SUMIFS('SW Data'!$J:$J, 'SW Data'!$A:$A, C$8, 'SW Data'!$E:$E, $C$1, 'SW Data'!$B:$B, $A20, 'SW Data'!$D:$D, $C$2))))),
 0)/IF($C$1="Fieldwork Service (Children)", VLOOKUP($A20,'Population MYE'!$A$43:$K$76,MATCH(C$8,'Population MYE'!$A$43:$K$43, FALSE),FALSE), IF(OR($C$1="Fieldwork Service (Adults)",$C$1="Fieldwork Service (Offenders)"),VLOOKUP($A20,'Population MYE'!$A$81:$K$114,MATCH(C$8,'Population MYE'!$A$81:$K$81, FALSE),FALSE),VLOOKUP($A20,'Population MYE'!$A$5:$K$38,MATCH(C$8,'Population MYE'!$A$5:$K$5, FALSE),FALSE))))*100000</f>
        <v>125.42094810465419</v>
      </c>
      <c r="D20" s="83">
        <f>(IF(AND($C$1&lt;&gt;"", $C$2&lt;&gt;"", $C$3&lt;&gt;""),
 IF($C$1="All Fieldwork Services Teams",
  IF($C$2="All Social Workers",
   IF($C$3="Full Time", SUMIFS('SW Data'!$F:$F, 'SW Data'!$A:$A, D$8, 'SW Data'!$B:$B, $A20), IF($C$3="Part Time", SUMIFS('SW Data'!$G:$G, 'SW Data'!$A:$A, D$8, 'SW Data'!$B:$B, $A20),SUMIFS('SW Data'!$J:$J, 'SW Data'!$A:$A, D$8, 'SW Data'!$B:$B, $A20))),
   IF($C$3="Full Time", SUMIFS('SW Data'!$F:$F, 'SW Data'!$A:$A, D$8, 'SW Data'!$B:$B, $A20, 'SW Data'!$D:$D, $C$2), IF($C$3="Part Time", SUMIFS('SW Data'!$G:$G, 'SW Data'!$A:$A, D$8, 'SW Data'!$B:$B, $A20, 'SW Data'!$D:$D, $C$2), SUMIFS('SW Data'!$J:$J, 'SW Data'!$A:$A, D$8, 'SW Data'!$B:$B, $A20, 'SW Data'!$D:$D, $C$2)))),
  IF($C$2="All Social Workers",
   IF($C$3="Full Time", SUMIFS('SW Data'!$F:$F, 'SW Data'!$A:$A, D$8, 'SW Data'!$E:$E, $C$1, 'SW Data'!$B:$B, $A20), IF($C$3="Part Time", SUMIFS('SW Data'!$G:$G, 'SW Data'!$A:$A, D$8, 'SW Data'!$E:$E, $C$1, 'SW Data'!$B:$B, $A20), SUMIFS('SW Data'!$J:$J, 'SW Data'!$A:$A, D$8, 'SW Data'!$E:$E, $C$1, 'SW Data'!$B:$B, $A20))),
   IF($C$3="Full Time", SUMIFS('SW Data'!$F:$F, 'SW Data'!$A:$A, D$8, 'SW Data'!$E:$E, $C$1, 'SW Data'!$B:$B, $A20, 'SW Data'!$D:$D, $C$2), IF($C$3="Part Time", SUMIFS('SW Data'!$G:$G, 'SW Data'!$A:$A, D$8, 'SW Data'!$E:$E, $C$1, 'SW Data'!$B:$B, $A20, 'SW Data'!$D:$D, $C$2), SUMIFS('SW Data'!$J:$J, 'SW Data'!$A:$A, D$8, 'SW Data'!$E:$E, $C$1, 'SW Data'!$B:$B, $A20, 'SW Data'!$D:$D, $C$2))))),
 0)/IF($C$1="Fieldwork Service (Children)", VLOOKUP($A20,'Population MYE'!$A$43:$K$76,MATCH(D$8,'Population MYE'!$A$43:$K$43, FALSE),FALSE), IF(OR($C$1="Fieldwork Service (Adults)",$C$1="Fieldwork Service (Offenders)"),VLOOKUP($A20,'Population MYE'!$A$81:$K$114,MATCH(D$8,'Population MYE'!$A$81:$K$81, FALSE),FALSE),VLOOKUP($A20,'Population MYE'!$A$5:$K$38,MATCH(D$8,'Population MYE'!$A$5:$K$5, FALSE),FALSE))))*100000</f>
        <v>130.44218410860961</v>
      </c>
      <c r="E20" s="83">
        <f>(IF(AND($C$1&lt;&gt;"", $C$2&lt;&gt;"", $C$3&lt;&gt;""),
 IF($C$1="All Fieldwork Services Teams",
  IF($C$2="All Social Workers",
   IF($C$3="Full Time", SUMIFS('SW Data'!$F:$F, 'SW Data'!$A:$A, E$8, 'SW Data'!$B:$B, $A20), IF($C$3="Part Time", SUMIFS('SW Data'!$G:$G, 'SW Data'!$A:$A, E$8, 'SW Data'!$B:$B, $A20),SUMIFS('SW Data'!$J:$J, 'SW Data'!$A:$A, E$8, 'SW Data'!$B:$B, $A20))),
   IF($C$3="Full Time", SUMIFS('SW Data'!$F:$F, 'SW Data'!$A:$A, E$8, 'SW Data'!$B:$B, $A20, 'SW Data'!$D:$D, $C$2), IF($C$3="Part Time", SUMIFS('SW Data'!$G:$G, 'SW Data'!$A:$A, E$8, 'SW Data'!$B:$B, $A20, 'SW Data'!$D:$D, $C$2), SUMIFS('SW Data'!$J:$J, 'SW Data'!$A:$A, E$8, 'SW Data'!$B:$B, $A20, 'SW Data'!$D:$D, $C$2)))),
  IF($C$2="All Social Workers",
   IF($C$3="Full Time", SUMIFS('SW Data'!$F:$F, 'SW Data'!$A:$A, E$8, 'SW Data'!$E:$E, $C$1, 'SW Data'!$B:$B, $A20), IF($C$3="Part Time", SUMIFS('SW Data'!$G:$G, 'SW Data'!$A:$A, E$8, 'SW Data'!$E:$E, $C$1, 'SW Data'!$B:$B, $A20), SUMIFS('SW Data'!$J:$J, 'SW Data'!$A:$A, E$8, 'SW Data'!$E:$E, $C$1, 'SW Data'!$B:$B, $A20))),
   IF($C$3="Full Time", SUMIFS('SW Data'!$F:$F, 'SW Data'!$A:$A, E$8, 'SW Data'!$E:$E, $C$1, 'SW Data'!$B:$B, $A20, 'SW Data'!$D:$D, $C$2), IF($C$3="Part Time", SUMIFS('SW Data'!$G:$G, 'SW Data'!$A:$A, E$8, 'SW Data'!$E:$E, $C$1, 'SW Data'!$B:$B, $A20, 'SW Data'!$D:$D, $C$2), SUMIFS('SW Data'!$J:$J, 'SW Data'!$A:$A, E$8, 'SW Data'!$E:$E, $C$1, 'SW Data'!$B:$B, $A20, 'SW Data'!$D:$D, $C$2))))),
 0)/IF($C$1="Fieldwork Service (Children)", VLOOKUP($A20,'Population MYE'!$A$43:$K$76,MATCH(E$8,'Population MYE'!$A$43:$K$43, FALSE),FALSE), IF(OR($C$1="Fieldwork Service (Adults)",$C$1="Fieldwork Service (Offenders)"),VLOOKUP($A20,'Population MYE'!$A$81:$K$114,MATCH(E$8,'Population MYE'!$A$81:$K$81, FALSE),FALSE),VLOOKUP($A20,'Population MYE'!$A$5:$K$38,MATCH(E$8,'Population MYE'!$A$5:$K$5, FALSE),FALSE))))*100000</f>
        <v>132.65263422186885</v>
      </c>
      <c r="F20" s="83">
        <f>(IF(AND($C$1&lt;&gt;"", $C$2&lt;&gt;"", $C$3&lt;&gt;""),
 IF($C$1="All Fieldwork Services Teams",
  IF($C$2="All Social Workers",
   IF($C$3="Full Time", SUMIFS('SW Data'!$F:$F, 'SW Data'!$A:$A, F$8, 'SW Data'!$B:$B, $A20), IF($C$3="Part Time", SUMIFS('SW Data'!$G:$G, 'SW Data'!$A:$A, F$8, 'SW Data'!$B:$B, $A20),SUMIFS('SW Data'!$J:$J, 'SW Data'!$A:$A, F$8, 'SW Data'!$B:$B, $A20))),
   IF($C$3="Full Time", SUMIFS('SW Data'!$F:$F, 'SW Data'!$A:$A, F$8, 'SW Data'!$B:$B, $A20, 'SW Data'!$D:$D, $C$2), IF($C$3="Part Time", SUMIFS('SW Data'!$G:$G, 'SW Data'!$A:$A, F$8, 'SW Data'!$B:$B, $A20, 'SW Data'!$D:$D, $C$2), SUMIFS('SW Data'!$J:$J, 'SW Data'!$A:$A, F$8, 'SW Data'!$B:$B, $A20, 'SW Data'!$D:$D, $C$2)))),
  IF($C$2="All Social Workers",
   IF($C$3="Full Time", SUMIFS('SW Data'!$F:$F, 'SW Data'!$A:$A, F$8, 'SW Data'!$E:$E, $C$1, 'SW Data'!$B:$B, $A20), IF($C$3="Part Time", SUMIFS('SW Data'!$G:$G, 'SW Data'!$A:$A, F$8, 'SW Data'!$E:$E, $C$1, 'SW Data'!$B:$B, $A20), SUMIFS('SW Data'!$J:$J, 'SW Data'!$A:$A, F$8, 'SW Data'!$E:$E, $C$1, 'SW Data'!$B:$B, $A20))),
   IF($C$3="Full Time", SUMIFS('SW Data'!$F:$F, 'SW Data'!$A:$A, F$8, 'SW Data'!$E:$E, $C$1, 'SW Data'!$B:$B, $A20, 'SW Data'!$D:$D, $C$2), IF($C$3="Part Time", SUMIFS('SW Data'!$G:$G, 'SW Data'!$A:$A, F$8, 'SW Data'!$E:$E, $C$1, 'SW Data'!$B:$B, $A20, 'SW Data'!$D:$D, $C$2), SUMIFS('SW Data'!$J:$J, 'SW Data'!$A:$A, F$8, 'SW Data'!$E:$E, $C$1, 'SW Data'!$B:$B, $A20, 'SW Data'!$D:$D, $C$2))))),
 0)/IF($C$1="Fieldwork Service (Children)", VLOOKUP($A20,'Population MYE'!$A$43:$K$76,MATCH(F$8,'Population MYE'!$A$43:$K$43, FALSE),FALSE), IF(OR($C$1="Fieldwork Service (Adults)",$C$1="Fieldwork Service (Offenders)"),VLOOKUP($A20,'Population MYE'!$A$81:$K$114,MATCH(F$8,'Population MYE'!$A$81:$K$81, FALSE),FALSE),VLOOKUP($A20,'Population MYE'!$A$5:$K$38,MATCH(F$8,'Population MYE'!$A$5:$K$5, FALSE),FALSE))))*100000</f>
        <v>125.35482667882229</v>
      </c>
      <c r="G20" s="83">
        <f>(IF(AND($C$1&lt;&gt;"", $C$2&lt;&gt;"", $C$3&lt;&gt;""),
 IF($C$1="All Fieldwork Services Teams",
  IF($C$2="All Social Workers",
   IF($C$3="Full Time", SUMIFS('SW Data'!$F:$F, 'SW Data'!$A:$A, G$8, 'SW Data'!$B:$B, $A20), IF($C$3="Part Time", SUMIFS('SW Data'!$G:$G, 'SW Data'!$A:$A, G$8, 'SW Data'!$B:$B, $A20),SUMIFS('SW Data'!$J:$J, 'SW Data'!$A:$A, G$8, 'SW Data'!$B:$B, $A20))),
   IF($C$3="Full Time", SUMIFS('SW Data'!$F:$F, 'SW Data'!$A:$A, G$8, 'SW Data'!$B:$B, $A20, 'SW Data'!$D:$D, $C$2), IF($C$3="Part Time", SUMIFS('SW Data'!$G:$G, 'SW Data'!$A:$A, G$8, 'SW Data'!$B:$B, $A20, 'SW Data'!$D:$D, $C$2), SUMIFS('SW Data'!$J:$J, 'SW Data'!$A:$A, G$8, 'SW Data'!$B:$B, $A20, 'SW Data'!$D:$D, $C$2)))),
  IF($C$2="All Social Workers",
   IF($C$3="Full Time", SUMIFS('SW Data'!$F:$F, 'SW Data'!$A:$A, G$8, 'SW Data'!$E:$E, $C$1, 'SW Data'!$B:$B, $A20), IF($C$3="Part Time", SUMIFS('SW Data'!$G:$G, 'SW Data'!$A:$A, G$8, 'SW Data'!$E:$E, $C$1, 'SW Data'!$B:$B, $A20), SUMIFS('SW Data'!$J:$J, 'SW Data'!$A:$A, G$8, 'SW Data'!$E:$E, $C$1, 'SW Data'!$B:$B, $A20))),
   IF($C$3="Full Time", SUMIFS('SW Data'!$F:$F, 'SW Data'!$A:$A, G$8, 'SW Data'!$E:$E, $C$1, 'SW Data'!$B:$B, $A20, 'SW Data'!$D:$D, $C$2), IF($C$3="Part Time", SUMIFS('SW Data'!$G:$G, 'SW Data'!$A:$A, G$8, 'SW Data'!$E:$E, $C$1, 'SW Data'!$B:$B, $A20, 'SW Data'!$D:$D, $C$2), SUMIFS('SW Data'!$J:$J, 'SW Data'!$A:$A, G$8, 'SW Data'!$E:$E, $C$1, 'SW Data'!$B:$B, $A20, 'SW Data'!$D:$D, $C$2))))),
 0)/IF($C$1="Fieldwork Service (Children)", VLOOKUP($A20,'Population MYE'!$A$43:$K$76,MATCH(G$8,'Population MYE'!$A$43:$K$43, FALSE),FALSE), IF(OR($C$1="Fieldwork Service (Adults)",$C$1="Fieldwork Service (Offenders)"),VLOOKUP($A20,'Population MYE'!$A$81:$K$114,MATCH(G$8,'Population MYE'!$A$81:$K$81, FALSE),FALSE),VLOOKUP($A20,'Population MYE'!$A$5:$K$38,MATCH(G$8,'Population MYE'!$A$5:$K$5, FALSE),FALSE))))*100000</f>
        <v>137.65232019037461</v>
      </c>
      <c r="H20" s="83">
        <f>(IF(AND($C$1&lt;&gt;"", $C$2&lt;&gt;"", $C$3&lt;&gt;""),
 IF($C$1="All Fieldwork Services Teams",
  IF($C$2="All Social Workers",
   IF($C$3="Full Time", SUMIFS('SW Data'!$F:$F, 'SW Data'!$A:$A, H$8, 'SW Data'!$B:$B, $A20), IF($C$3="Part Time", SUMIFS('SW Data'!$G:$G, 'SW Data'!$A:$A, H$8, 'SW Data'!$B:$B, $A20),SUMIFS('SW Data'!$J:$J, 'SW Data'!$A:$A, H$8, 'SW Data'!$B:$B, $A20))),
   IF($C$3="Full Time", SUMIFS('SW Data'!$F:$F, 'SW Data'!$A:$A, H$8, 'SW Data'!$B:$B, $A20, 'SW Data'!$D:$D, $C$2), IF($C$3="Part Time", SUMIFS('SW Data'!$G:$G, 'SW Data'!$A:$A, H$8, 'SW Data'!$B:$B, $A20, 'SW Data'!$D:$D, $C$2), SUMIFS('SW Data'!$J:$J, 'SW Data'!$A:$A, H$8, 'SW Data'!$B:$B, $A20, 'SW Data'!$D:$D, $C$2)))),
  IF($C$2="All Social Workers",
   IF($C$3="Full Time", SUMIFS('SW Data'!$F:$F, 'SW Data'!$A:$A, H$8, 'SW Data'!$E:$E, $C$1, 'SW Data'!$B:$B, $A20), IF($C$3="Part Time", SUMIFS('SW Data'!$G:$G, 'SW Data'!$A:$A, H$8, 'SW Data'!$E:$E, $C$1, 'SW Data'!$B:$B, $A20), SUMIFS('SW Data'!$J:$J, 'SW Data'!$A:$A, H$8, 'SW Data'!$E:$E, $C$1, 'SW Data'!$B:$B, $A20))),
   IF($C$3="Full Time", SUMIFS('SW Data'!$F:$F, 'SW Data'!$A:$A, H$8, 'SW Data'!$E:$E, $C$1, 'SW Data'!$B:$B, $A20, 'SW Data'!$D:$D, $C$2), IF($C$3="Part Time", SUMIFS('SW Data'!$G:$G, 'SW Data'!$A:$A, H$8, 'SW Data'!$E:$E, $C$1, 'SW Data'!$B:$B, $A20, 'SW Data'!$D:$D, $C$2), SUMIFS('SW Data'!$J:$J, 'SW Data'!$A:$A, H$8, 'SW Data'!$E:$E, $C$1, 'SW Data'!$B:$B, $A20, 'SW Data'!$D:$D, $C$2))))),
 0)/IF($C$1="Fieldwork Service (Children)", VLOOKUP($A20,'Population MYE'!$A$43:$K$76,MATCH(H$8,'Population MYE'!$A$43:$K$43, FALSE),FALSE), IF(OR($C$1="Fieldwork Service (Adults)",$C$1="Fieldwork Service (Offenders)"),VLOOKUP($A20,'Population MYE'!$A$81:$K$114,MATCH(H$8,'Population MYE'!$A$81:$K$81, FALSE),FALSE),VLOOKUP($A20,'Population MYE'!$A$5:$K$38,MATCH(H$8,'Population MYE'!$A$5:$K$5, FALSE),FALSE))))*100000</f>
        <v>134.18322811148781</v>
      </c>
      <c r="I20" s="83">
        <f>(IF(AND($C$1&lt;&gt;"", $C$2&lt;&gt;"", $C$3&lt;&gt;""),
 IF($C$1="All Fieldwork Services Teams",
  IF($C$2="All Social Workers",
   IF($C$3="Full Time", SUMIFS('SW Data'!$F:$F, 'SW Data'!$A:$A, I$8, 'SW Data'!$B:$B, $A20), IF($C$3="Part Time", SUMIFS('SW Data'!$G:$G, 'SW Data'!$A:$A, I$8, 'SW Data'!$B:$B, $A20),SUMIFS('SW Data'!$J:$J, 'SW Data'!$A:$A, I$8, 'SW Data'!$B:$B, $A20))),
   IF($C$3="Full Time", SUMIFS('SW Data'!$F:$F, 'SW Data'!$A:$A, I$8, 'SW Data'!$B:$B, $A20, 'SW Data'!$D:$D, $C$2), IF($C$3="Part Time", SUMIFS('SW Data'!$G:$G, 'SW Data'!$A:$A, I$8, 'SW Data'!$B:$B, $A20, 'SW Data'!$D:$D, $C$2), SUMIFS('SW Data'!$J:$J, 'SW Data'!$A:$A, I$8, 'SW Data'!$B:$B, $A20, 'SW Data'!$D:$D, $C$2)))),
  IF($C$2="All Social Workers",
   IF($C$3="Full Time", SUMIFS('SW Data'!$F:$F, 'SW Data'!$A:$A, I$8, 'SW Data'!$E:$E, $C$1, 'SW Data'!$B:$B, $A20), IF($C$3="Part Time", SUMIFS('SW Data'!$G:$G, 'SW Data'!$A:$A, I$8, 'SW Data'!$E:$E, $C$1, 'SW Data'!$B:$B, $A20), SUMIFS('SW Data'!$J:$J, 'SW Data'!$A:$A, I$8, 'SW Data'!$E:$E, $C$1, 'SW Data'!$B:$B, $A20))),
   IF($C$3="Full Time", SUMIFS('SW Data'!$F:$F, 'SW Data'!$A:$A, I$8, 'SW Data'!$E:$E, $C$1, 'SW Data'!$B:$B, $A20, 'SW Data'!$D:$D, $C$2), IF($C$3="Part Time", SUMIFS('SW Data'!$G:$G, 'SW Data'!$A:$A, I$8, 'SW Data'!$E:$E, $C$1, 'SW Data'!$B:$B, $A20, 'SW Data'!$D:$D, $C$2), SUMIFS('SW Data'!$J:$J, 'SW Data'!$A:$A, I$8, 'SW Data'!$E:$E, $C$1, 'SW Data'!$B:$B, $A20, 'SW Data'!$D:$D, $C$2))))),
 0)/IF($C$1="Fieldwork Service (Children)", VLOOKUP($A20,'Population MYE'!$A$43:$K$76,MATCH(I$8,'Population MYE'!$A$43:$K$43, FALSE),FALSE), IF(OR($C$1="Fieldwork Service (Adults)",$C$1="Fieldwork Service (Offenders)"),VLOOKUP($A20,'Population MYE'!$A$81:$K$114,MATCH(I$8,'Population MYE'!$A$81:$K$81, FALSE),FALSE),VLOOKUP($A20,'Population MYE'!$A$5:$K$38,MATCH(I$8,'Population MYE'!$A$5:$K$5, FALSE),FALSE))))*100000</f>
        <v>131.51300094224254</v>
      </c>
      <c r="J20" s="83">
        <f>(IF(AND($C$1&lt;&gt;"", $C$2&lt;&gt;"", $C$3&lt;&gt;""),
 IF($C$1="All Fieldwork Services Teams",
  IF($C$2="All Social Workers",
   IF($C$3="Full Time", SUMIFS('SW Data'!$F:$F, 'SW Data'!$A:$A, J$8, 'SW Data'!$B:$B, $A20), IF($C$3="Part Time", SUMIFS('SW Data'!$G:$G, 'SW Data'!$A:$A, J$8, 'SW Data'!$B:$B, $A20),SUMIFS('SW Data'!$J:$J, 'SW Data'!$A:$A, J$8, 'SW Data'!$B:$B, $A20))),
   IF($C$3="Full Time", SUMIFS('SW Data'!$F:$F, 'SW Data'!$A:$A, J$8, 'SW Data'!$B:$B, $A20, 'SW Data'!$D:$D, $C$2), IF($C$3="Part Time", SUMIFS('SW Data'!$G:$G, 'SW Data'!$A:$A, J$8, 'SW Data'!$B:$B, $A20, 'SW Data'!$D:$D, $C$2), SUMIFS('SW Data'!$J:$J, 'SW Data'!$A:$A, J$8, 'SW Data'!$B:$B, $A20, 'SW Data'!$D:$D, $C$2)))),
  IF($C$2="All Social Workers",
   IF($C$3="Full Time", SUMIFS('SW Data'!$F:$F, 'SW Data'!$A:$A, J$8, 'SW Data'!$E:$E, $C$1, 'SW Data'!$B:$B, $A20), IF($C$3="Part Time", SUMIFS('SW Data'!$G:$G, 'SW Data'!$A:$A, J$8, 'SW Data'!$E:$E, $C$1, 'SW Data'!$B:$B, $A20), SUMIFS('SW Data'!$J:$J, 'SW Data'!$A:$A, J$8, 'SW Data'!$E:$E, $C$1, 'SW Data'!$B:$B, $A20))),
   IF($C$3="Full Time", SUMIFS('SW Data'!$F:$F, 'SW Data'!$A:$A, J$8, 'SW Data'!$E:$E, $C$1, 'SW Data'!$B:$B, $A20, 'SW Data'!$D:$D, $C$2), IF($C$3="Part Time", SUMIFS('SW Data'!$G:$G, 'SW Data'!$A:$A, J$8, 'SW Data'!$E:$E, $C$1, 'SW Data'!$B:$B, $A20, 'SW Data'!$D:$D, $C$2), SUMIFS('SW Data'!$J:$J, 'SW Data'!$A:$A, J$8, 'SW Data'!$E:$E, $C$1, 'SW Data'!$B:$B, $A20, 'SW Data'!$D:$D, $C$2))))),
 0)/IF($C$1="Fieldwork Service (Children)", VLOOKUP($A20,'Population MYE'!$A$43:$K$76,MATCH(J$8,'Population MYE'!$A$43:$K$43, FALSE),FALSE), IF(OR($C$1="Fieldwork Service (Adults)",$C$1="Fieldwork Service (Offenders)"),VLOOKUP($A20,'Population MYE'!$A$81:$K$114,MATCH(J$8,'Population MYE'!$A$81:$K$81, FALSE),FALSE),VLOOKUP($A20,'Population MYE'!$A$5:$K$38,MATCH(J$8,'Population MYE'!$A$5:$K$5, FALSE),FALSE))))*100000</f>
        <v>123.23284105921091</v>
      </c>
      <c r="K20" s="83">
        <f>(IF(AND($C$1&lt;&gt;"", $C$2&lt;&gt;"", $C$3&lt;&gt;""),
 IF($C$1="All Fieldwork Services Teams",
  IF($C$2="All Social Workers",
   IF($C$3="Full Time", SUMIFS('SW Data'!$F:$F, 'SW Data'!$A:$A, K$8, 'SW Data'!$B:$B, $A20), IF($C$3="Part Time", SUMIFS('SW Data'!$G:$G, 'SW Data'!$A:$A, K$8, 'SW Data'!$B:$B, $A20),SUMIFS('SW Data'!$J:$J, 'SW Data'!$A:$A, K$8, 'SW Data'!$B:$B, $A20))),
   IF($C$3="Full Time", SUMIFS('SW Data'!$F:$F, 'SW Data'!$A:$A, K$8, 'SW Data'!$B:$B, $A20, 'SW Data'!$D:$D, $C$2), IF($C$3="Part Time", SUMIFS('SW Data'!$G:$G, 'SW Data'!$A:$A, K$8, 'SW Data'!$B:$B, $A20, 'SW Data'!$D:$D, $C$2), SUMIFS('SW Data'!$J:$J, 'SW Data'!$A:$A, K$8, 'SW Data'!$B:$B, $A20, 'SW Data'!$D:$D, $C$2)))),
  IF($C$2="All Social Workers",
   IF($C$3="Full Time", SUMIFS('SW Data'!$F:$F, 'SW Data'!$A:$A, K$8, 'SW Data'!$E:$E, $C$1, 'SW Data'!$B:$B, $A20), IF($C$3="Part Time", SUMIFS('SW Data'!$G:$G, 'SW Data'!$A:$A, K$8, 'SW Data'!$E:$E, $C$1, 'SW Data'!$B:$B, $A20), SUMIFS('SW Data'!$J:$J, 'SW Data'!$A:$A, K$8, 'SW Data'!$E:$E, $C$1, 'SW Data'!$B:$B, $A20))),
   IF($C$3="Full Time", SUMIFS('SW Data'!$F:$F, 'SW Data'!$A:$A, K$8, 'SW Data'!$E:$E, $C$1, 'SW Data'!$B:$B, $A20, 'SW Data'!$D:$D, $C$2), IF($C$3="Part Time", SUMIFS('SW Data'!$G:$G, 'SW Data'!$A:$A, K$8, 'SW Data'!$E:$E, $C$1, 'SW Data'!$B:$B, $A20, 'SW Data'!$D:$D, $C$2), SUMIFS('SW Data'!$J:$J, 'SW Data'!$A:$A, K$8, 'SW Data'!$E:$E, $C$1, 'SW Data'!$B:$B, $A20, 'SW Data'!$D:$D, $C$2))))),
 0)/IF($C$1="Fieldwork Service (Children)", VLOOKUP($A20,'Population MYE'!$A$43:$K$76,MATCH(K$8,'Population MYE'!$A$43:$K$43, FALSE),FALSE), IF(OR($C$1="Fieldwork Service (Adults)",$C$1="Fieldwork Service (Offenders)"),VLOOKUP($A20,'Population MYE'!$A$81:$K$114,MATCH(K$8,'Population MYE'!$A$81:$K$81, FALSE),FALSE),VLOOKUP($A20,'Population MYE'!$A$5:$K$38,MATCH(K$8,'Population MYE'!$A$5:$K$5, FALSE),FALSE))))*100000</f>
        <v>122.36706221624677</v>
      </c>
      <c r="L20" s="55"/>
      <c r="U20" s="74"/>
    </row>
    <row r="21" spans="1:21" x14ac:dyDescent="0.25">
      <c r="A21" s="53" t="s">
        <v>29</v>
      </c>
      <c r="B21" s="83">
        <f>(IF(AND($C$1&lt;&gt;"", $C$2&lt;&gt;"", $C$3&lt;&gt;""),
 IF($C$1="All Fieldwork Services Teams",
  IF($C$2="All Social Workers",
   IF($C$3="Full Time", SUMIFS('SW Data'!$F:$F, 'SW Data'!$A:$A, B$8, 'SW Data'!$B:$B, $A21), IF($C$3="Part Time", SUMIFS('SW Data'!$G:$G, 'SW Data'!$A:$A, B$8, 'SW Data'!$B:$B, $A21),SUMIFS('SW Data'!$J:$J, 'SW Data'!$A:$A, B$8, 'SW Data'!$B:$B, $A21))),
   IF($C$3="Full Time", SUMIFS('SW Data'!$F:$F, 'SW Data'!$A:$A, B$8, 'SW Data'!$B:$B, $A21, 'SW Data'!$D:$D, $C$2), IF($C$3="Part Time", SUMIFS('SW Data'!$G:$G, 'SW Data'!$A:$A, B$8, 'SW Data'!$B:$B, $A21, 'SW Data'!$D:$D, $C$2), SUMIFS('SW Data'!$J:$J, 'SW Data'!$A:$A, B$8, 'SW Data'!$B:$B, $A21, 'SW Data'!$D:$D, $C$2)))),
  IF($C$2="All Social Workers",
   IF($C$3="Full Time", SUMIFS('SW Data'!$F:$F, 'SW Data'!$A:$A, B$8, 'SW Data'!$E:$E, $C$1, 'SW Data'!$B:$B, $A21), IF($C$3="Part Time", SUMIFS('SW Data'!$G:$G, 'SW Data'!$A:$A, B$8, 'SW Data'!$E:$E, $C$1, 'SW Data'!$B:$B, $A21), SUMIFS('SW Data'!$J:$J, 'SW Data'!$A:$A, B$8, 'SW Data'!$E:$E, $C$1, 'SW Data'!$B:$B, $A21))),
   IF($C$3="Full Time", SUMIFS('SW Data'!$F:$F, 'SW Data'!$A:$A, B$8, 'SW Data'!$E:$E, $C$1, 'SW Data'!$B:$B, $A21, 'SW Data'!$D:$D, $C$2), IF($C$3="Part Time", SUMIFS('SW Data'!$G:$G, 'SW Data'!$A:$A, B$8, 'SW Data'!$E:$E, $C$1, 'SW Data'!$B:$B, $A21, 'SW Data'!$D:$D, $C$2), SUMIFS('SW Data'!$J:$J, 'SW Data'!$A:$A, B$8, 'SW Data'!$E:$E, $C$1, 'SW Data'!$B:$B, $A21, 'SW Data'!$D:$D, $C$2))))),
 0)/IF($C$1="Fieldwork Service (Children)", VLOOKUP($A21,'Population MYE'!$A$43:$K$76,MATCH(B$8,'Population MYE'!$A$43:$K$43, FALSE),FALSE), IF(OR($C$1="Fieldwork Service (Adults)",$C$1="Fieldwork Service (Offenders)"),VLOOKUP($A21,'Population MYE'!$A$81:$K$114,MATCH(B$8,'Population MYE'!$A$81:$K$81, FALSE),FALSE),VLOOKUP($A21,'Population MYE'!$A$5:$K$38,MATCH(B$8,'Population MYE'!$A$5:$K$5, FALSE),FALSE))))*100000</f>
        <v>106.98675712701416</v>
      </c>
      <c r="C21" s="83">
        <f>(IF(AND($C$1&lt;&gt;"", $C$2&lt;&gt;"", $C$3&lt;&gt;""),
 IF($C$1="All Fieldwork Services Teams",
  IF($C$2="All Social Workers",
   IF($C$3="Full Time", SUMIFS('SW Data'!$F:$F, 'SW Data'!$A:$A, C$8, 'SW Data'!$B:$B, $A21), IF($C$3="Part Time", SUMIFS('SW Data'!$G:$G, 'SW Data'!$A:$A, C$8, 'SW Data'!$B:$B, $A21),SUMIFS('SW Data'!$J:$J, 'SW Data'!$A:$A, C$8, 'SW Data'!$B:$B, $A21))),
   IF($C$3="Full Time", SUMIFS('SW Data'!$F:$F, 'SW Data'!$A:$A, C$8, 'SW Data'!$B:$B, $A21, 'SW Data'!$D:$D, $C$2), IF($C$3="Part Time", SUMIFS('SW Data'!$G:$G, 'SW Data'!$A:$A, C$8, 'SW Data'!$B:$B, $A21, 'SW Data'!$D:$D, $C$2), SUMIFS('SW Data'!$J:$J, 'SW Data'!$A:$A, C$8, 'SW Data'!$B:$B, $A21, 'SW Data'!$D:$D, $C$2)))),
  IF($C$2="All Social Workers",
   IF($C$3="Full Time", SUMIFS('SW Data'!$F:$F, 'SW Data'!$A:$A, C$8, 'SW Data'!$E:$E, $C$1, 'SW Data'!$B:$B, $A21), IF($C$3="Part Time", SUMIFS('SW Data'!$G:$G, 'SW Data'!$A:$A, C$8, 'SW Data'!$E:$E, $C$1, 'SW Data'!$B:$B, $A21), SUMIFS('SW Data'!$J:$J, 'SW Data'!$A:$A, C$8, 'SW Data'!$E:$E, $C$1, 'SW Data'!$B:$B, $A21))),
   IF($C$3="Full Time", SUMIFS('SW Data'!$F:$F, 'SW Data'!$A:$A, C$8, 'SW Data'!$E:$E, $C$1, 'SW Data'!$B:$B, $A21, 'SW Data'!$D:$D, $C$2), IF($C$3="Part Time", SUMIFS('SW Data'!$G:$G, 'SW Data'!$A:$A, C$8, 'SW Data'!$E:$E, $C$1, 'SW Data'!$B:$B, $A21, 'SW Data'!$D:$D, $C$2), SUMIFS('SW Data'!$J:$J, 'SW Data'!$A:$A, C$8, 'SW Data'!$E:$E, $C$1, 'SW Data'!$B:$B, $A21, 'SW Data'!$D:$D, $C$2))))),
 0)/IF($C$1="Fieldwork Service (Children)", VLOOKUP($A21,'Population MYE'!$A$43:$K$76,MATCH(C$8,'Population MYE'!$A$43:$K$43, FALSE),FALSE), IF(OR($C$1="Fieldwork Service (Adults)",$C$1="Fieldwork Service (Offenders)"),VLOOKUP($A21,'Population MYE'!$A$81:$K$114,MATCH(C$8,'Population MYE'!$A$81:$K$81, FALSE),FALSE),VLOOKUP($A21,'Population MYE'!$A$5:$K$38,MATCH(C$8,'Population MYE'!$A$5:$K$5, FALSE),FALSE))))*100000</f>
        <v>105.7000194539913</v>
      </c>
      <c r="D21" s="83">
        <f>(IF(AND($C$1&lt;&gt;"", $C$2&lt;&gt;"", $C$3&lt;&gt;""),
 IF($C$1="All Fieldwork Services Teams",
  IF($C$2="All Social Workers",
   IF($C$3="Full Time", SUMIFS('SW Data'!$F:$F, 'SW Data'!$A:$A, D$8, 'SW Data'!$B:$B, $A21), IF($C$3="Part Time", SUMIFS('SW Data'!$G:$G, 'SW Data'!$A:$A, D$8, 'SW Data'!$B:$B, $A21),SUMIFS('SW Data'!$J:$J, 'SW Data'!$A:$A, D$8, 'SW Data'!$B:$B, $A21))),
   IF($C$3="Full Time", SUMIFS('SW Data'!$F:$F, 'SW Data'!$A:$A, D$8, 'SW Data'!$B:$B, $A21, 'SW Data'!$D:$D, $C$2), IF($C$3="Part Time", SUMIFS('SW Data'!$G:$G, 'SW Data'!$A:$A, D$8, 'SW Data'!$B:$B, $A21, 'SW Data'!$D:$D, $C$2), SUMIFS('SW Data'!$J:$J, 'SW Data'!$A:$A, D$8, 'SW Data'!$B:$B, $A21, 'SW Data'!$D:$D, $C$2)))),
  IF($C$2="All Social Workers",
   IF($C$3="Full Time", SUMIFS('SW Data'!$F:$F, 'SW Data'!$A:$A, D$8, 'SW Data'!$E:$E, $C$1, 'SW Data'!$B:$B, $A21), IF($C$3="Part Time", SUMIFS('SW Data'!$G:$G, 'SW Data'!$A:$A, D$8, 'SW Data'!$E:$E, $C$1, 'SW Data'!$B:$B, $A21), SUMIFS('SW Data'!$J:$J, 'SW Data'!$A:$A, D$8, 'SW Data'!$E:$E, $C$1, 'SW Data'!$B:$B, $A21))),
   IF($C$3="Full Time", SUMIFS('SW Data'!$F:$F, 'SW Data'!$A:$A, D$8, 'SW Data'!$E:$E, $C$1, 'SW Data'!$B:$B, $A21, 'SW Data'!$D:$D, $C$2), IF($C$3="Part Time", SUMIFS('SW Data'!$G:$G, 'SW Data'!$A:$A, D$8, 'SW Data'!$E:$E, $C$1, 'SW Data'!$B:$B, $A21, 'SW Data'!$D:$D, $C$2), SUMIFS('SW Data'!$J:$J, 'SW Data'!$A:$A, D$8, 'SW Data'!$E:$E, $C$1, 'SW Data'!$B:$B, $A21, 'SW Data'!$D:$D, $C$2))))),
 0)/IF($C$1="Fieldwork Service (Children)", VLOOKUP($A21,'Population MYE'!$A$43:$K$76,MATCH(D$8,'Population MYE'!$A$43:$K$43, FALSE),FALSE), IF(OR($C$1="Fieldwork Service (Adults)",$C$1="Fieldwork Service (Offenders)"),VLOOKUP($A21,'Population MYE'!$A$81:$K$114,MATCH(D$8,'Population MYE'!$A$81:$K$81, FALSE),FALSE),VLOOKUP($A21,'Population MYE'!$A$5:$K$38,MATCH(D$8,'Population MYE'!$A$5:$K$5, FALSE),FALSE))))*100000</f>
        <v>106.35554982596365</v>
      </c>
      <c r="E21" s="83">
        <f>(IF(AND($C$1&lt;&gt;"", $C$2&lt;&gt;"", $C$3&lt;&gt;""),
 IF($C$1="All Fieldwork Services Teams",
  IF($C$2="All Social Workers",
   IF($C$3="Full Time", SUMIFS('SW Data'!$F:$F, 'SW Data'!$A:$A, E$8, 'SW Data'!$B:$B, $A21), IF($C$3="Part Time", SUMIFS('SW Data'!$G:$G, 'SW Data'!$A:$A, E$8, 'SW Data'!$B:$B, $A21),SUMIFS('SW Data'!$J:$J, 'SW Data'!$A:$A, E$8, 'SW Data'!$B:$B, $A21))),
   IF($C$3="Full Time", SUMIFS('SW Data'!$F:$F, 'SW Data'!$A:$A, E$8, 'SW Data'!$B:$B, $A21, 'SW Data'!$D:$D, $C$2), IF($C$3="Part Time", SUMIFS('SW Data'!$G:$G, 'SW Data'!$A:$A, E$8, 'SW Data'!$B:$B, $A21, 'SW Data'!$D:$D, $C$2), SUMIFS('SW Data'!$J:$J, 'SW Data'!$A:$A, E$8, 'SW Data'!$B:$B, $A21, 'SW Data'!$D:$D, $C$2)))),
  IF($C$2="All Social Workers",
   IF($C$3="Full Time", SUMIFS('SW Data'!$F:$F, 'SW Data'!$A:$A, E$8, 'SW Data'!$E:$E, $C$1, 'SW Data'!$B:$B, $A21), IF($C$3="Part Time", SUMIFS('SW Data'!$G:$G, 'SW Data'!$A:$A, E$8, 'SW Data'!$E:$E, $C$1, 'SW Data'!$B:$B, $A21), SUMIFS('SW Data'!$J:$J, 'SW Data'!$A:$A, E$8, 'SW Data'!$E:$E, $C$1, 'SW Data'!$B:$B, $A21))),
   IF($C$3="Full Time", SUMIFS('SW Data'!$F:$F, 'SW Data'!$A:$A, E$8, 'SW Data'!$E:$E, $C$1, 'SW Data'!$B:$B, $A21, 'SW Data'!$D:$D, $C$2), IF($C$3="Part Time", SUMIFS('SW Data'!$G:$G, 'SW Data'!$A:$A, E$8, 'SW Data'!$E:$E, $C$1, 'SW Data'!$B:$B, $A21, 'SW Data'!$D:$D, $C$2), SUMIFS('SW Data'!$J:$J, 'SW Data'!$A:$A, E$8, 'SW Data'!$E:$E, $C$1, 'SW Data'!$B:$B, $A21, 'SW Data'!$D:$D, $C$2))))),
 0)/IF($C$1="Fieldwork Service (Children)", VLOOKUP($A21,'Population MYE'!$A$43:$K$76,MATCH(E$8,'Population MYE'!$A$43:$K$43, FALSE),FALSE), IF(OR($C$1="Fieldwork Service (Adults)",$C$1="Fieldwork Service (Offenders)"),VLOOKUP($A21,'Population MYE'!$A$81:$K$114,MATCH(E$8,'Population MYE'!$A$81:$K$81, FALSE),FALSE),VLOOKUP($A21,'Population MYE'!$A$5:$K$38,MATCH(E$8,'Population MYE'!$A$5:$K$5, FALSE),FALSE))))*100000</f>
        <v>97.28</v>
      </c>
      <c r="F21" s="83">
        <f>(IF(AND($C$1&lt;&gt;"", $C$2&lt;&gt;"", $C$3&lt;&gt;""),
 IF($C$1="All Fieldwork Services Teams",
  IF($C$2="All Social Workers",
   IF($C$3="Full Time", SUMIFS('SW Data'!$F:$F, 'SW Data'!$A:$A, F$8, 'SW Data'!$B:$B, $A21), IF($C$3="Part Time", SUMIFS('SW Data'!$G:$G, 'SW Data'!$A:$A, F$8, 'SW Data'!$B:$B, $A21),SUMIFS('SW Data'!$J:$J, 'SW Data'!$A:$A, F$8, 'SW Data'!$B:$B, $A21))),
   IF($C$3="Full Time", SUMIFS('SW Data'!$F:$F, 'SW Data'!$A:$A, F$8, 'SW Data'!$B:$B, $A21, 'SW Data'!$D:$D, $C$2), IF($C$3="Part Time", SUMIFS('SW Data'!$G:$G, 'SW Data'!$A:$A, F$8, 'SW Data'!$B:$B, $A21, 'SW Data'!$D:$D, $C$2), SUMIFS('SW Data'!$J:$J, 'SW Data'!$A:$A, F$8, 'SW Data'!$B:$B, $A21, 'SW Data'!$D:$D, $C$2)))),
  IF($C$2="All Social Workers",
   IF($C$3="Full Time", SUMIFS('SW Data'!$F:$F, 'SW Data'!$A:$A, F$8, 'SW Data'!$E:$E, $C$1, 'SW Data'!$B:$B, $A21), IF($C$3="Part Time", SUMIFS('SW Data'!$G:$G, 'SW Data'!$A:$A, F$8, 'SW Data'!$E:$E, $C$1, 'SW Data'!$B:$B, $A21), SUMIFS('SW Data'!$J:$J, 'SW Data'!$A:$A, F$8, 'SW Data'!$E:$E, $C$1, 'SW Data'!$B:$B, $A21))),
   IF($C$3="Full Time", SUMIFS('SW Data'!$F:$F, 'SW Data'!$A:$A, F$8, 'SW Data'!$E:$E, $C$1, 'SW Data'!$B:$B, $A21, 'SW Data'!$D:$D, $C$2), IF($C$3="Part Time", SUMIFS('SW Data'!$G:$G, 'SW Data'!$A:$A, F$8, 'SW Data'!$E:$E, $C$1, 'SW Data'!$B:$B, $A21, 'SW Data'!$D:$D, $C$2), SUMIFS('SW Data'!$J:$J, 'SW Data'!$A:$A, F$8, 'SW Data'!$E:$E, $C$1, 'SW Data'!$B:$B, $A21, 'SW Data'!$D:$D, $C$2))))),
 0)/IF($C$1="Fieldwork Service (Children)", VLOOKUP($A21,'Population MYE'!$A$43:$K$76,MATCH(F$8,'Population MYE'!$A$43:$K$43, FALSE),FALSE), IF(OR($C$1="Fieldwork Service (Adults)",$C$1="Fieldwork Service (Offenders)"),VLOOKUP($A21,'Population MYE'!$A$81:$K$114,MATCH(F$8,'Population MYE'!$A$81:$K$81, FALSE),FALSE),VLOOKUP($A21,'Population MYE'!$A$5:$K$38,MATCH(F$8,'Population MYE'!$A$5:$K$5, FALSE),FALSE))))*100000</f>
        <v>96.938775510204081</v>
      </c>
      <c r="G21" s="83">
        <f>(IF(AND($C$1&lt;&gt;"", $C$2&lt;&gt;"", $C$3&lt;&gt;""),
 IF($C$1="All Fieldwork Services Teams",
  IF($C$2="All Social Workers",
   IF($C$3="Full Time", SUMIFS('SW Data'!$F:$F, 'SW Data'!$A:$A, G$8, 'SW Data'!$B:$B, $A21), IF($C$3="Part Time", SUMIFS('SW Data'!$G:$G, 'SW Data'!$A:$A, G$8, 'SW Data'!$B:$B, $A21),SUMIFS('SW Data'!$J:$J, 'SW Data'!$A:$A, G$8, 'SW Data'!$B:$B, $A21))),
   IF($C$3="Full Time", SUMIFS('SW Data'!$F:$F, 'SW Data'!$A:$A, G$8, 'SW Data'!$B:$B, $A21, 'SW Data'!$D:$D, $C$2), IF($C$3="Part Time", SUMIFS('SW Data'!$G:$G, 'SW Data'!$A:$A, G$8, 'SW Data'!$B:$B, $A21, 'SW Data'!$D:$D, $C$2), SUMIFS('SW Data'!$J:$J, 'SW Data'!$A:$A, G$8, 'SW Data'!$B:$B, $A21, 'SW Data'!$D:$D, $C$2)))),
  IF($C$2="All Social Workers",
   IF($C$3="Full Time", SUMIFS('SW Data'!$F:$F, 'SW Data'!$A:$A, G$8, 'SW Data'!$E:$E, $C$1, 'SW Data'!$B:$B, $A21), IF($C$3="Part Time", SUMIFS('SW Data'!$G:$G, 'SW Data'!$A:$A, G$8, 'SW Data'!$E:$E, $C$1, 'SW Data'!$B:$B, $A21), SUMIFS('SW Data'!$J:$J, 'SW Data'!$A:$A, G$8, 'SW Data'!$E:$E, $C$1, 'SW Data'!$B:$B, $A21))),
   IF($C$3="Full Time", SUMIFS('SW Data'!$F:$F, 'SW Data'!$A:$A, G$8, 'SW Data'!$E:$E, $C$1, 'SW Data'!$B:$B, $A21, 'SW Data'!$D:$D, $C$2), IF($C$3="Part Time", SUMIFS('SW Data'!$G:$G, 'SW Data'!$A:$A, G$8, 'SW Data'!$E:$E, $C$1, 'SW Data'!$B:$B, $A21, 'SW Data'!$D:$D, $C$2), SUMIFS('SW Data'!$J:$J, 'SW Data'!$A:$A, G$8, 'SW Data'!$E:$E, $C$1, 'SW Data'!$B:$B, $A21, 'SW Data'!$D:$D, $C$2))))),
 0)/IF($C$1="Fieldwork Service (Children)", VLOOKUP($A21,'Population MYE'!$A$43:$K$76,MATCH(G$8,'Population MYE'!$A$43:$K$43, FALSE),FALSE), IF(OR($C$1="Fieldwork Service (Adults)",$C$1="Fieldwork Service (Offenders)"),VLOOKUP($A21,'Population MYE'!$A$81:$K$114,MATCH(G$8,'Population MYE'!$A$81:$K$81, FALSE),FALSE),VLOOKUP($A21,'Population MYE'!$A$5:$K$38,MATCH(G$8,'Population MYE'!$A$5:$K$5, FALSE),FALSE))))*100000</f>
        <v>105.62484092644438</v>
      </c>
      <c r="H21" s="83">
        <f>(IF(AND($C$1&lt;&gt;"", $C$2&lt;&gt;"", $C$3&lt;&gt;""),
 IF($C$1="All Fieldwork Services Teams",
  IF($C$2="All Social Workers",
   IF($C$3="Full Time", SUMIFS('SW Data'!$F:$F, 'SW Data'!$A:$A, H$8, 'SW Data'!$B:$B, $A21), IF($C$3="Part Time", SUMIFS('SW Data'!$G:$G, 'SW Data'!$A:$A, H$8, 'SW Data'!$B:$B, $A21),SUMIFS('SW Data'!$J:$J, 'SW Data'!$A:$A, H$8, 'SW Data'!$B:$B, $A21))),
   IF($C$3="Full Time", SUMIFS('SW Data'!$F:$F, 'SW Data'!$A:$A, H$8, 'SW Data'!$B:$B, $A21, 'SW Data'!$D:$D, $C$2), IF($C$3="Part Time", SUMIFS('SW Data'!$G:$G, 'SW Data'!$A:$A, H$8, 'SW Data'!$B:$B, $A21, 'SW Data'!$D:$D, $C$2), SUMIFS('SW Data'!$J:$J, 'SW Data'!$A:$A, H$8, 'SW Data'!$B:$B, $A21, 'SW Data'!$D:$D, $C$2)))),
  IF($C$2="All Social Workers",
   IF($C$3="Full Time", SUMIFS('SW Data'!$F:$F, 'SW Data'!$A:$A, H$8, 'SW Data'!$E:$E, $C$1, 'SW Data'!$B:$B, $A21), IF($C$3="Part Time", SUMIFS('SW Data'!$G:$G, 'SW Data'!$A:$A, H$8, 'SW Data'!$E:$E, $C$1, 'SW Data'!$B:$B, $A21), SUMIFS('SW Data'!$J:$J, 'SW Data'!$A:$A, H$8, 'SW Data'!$E:$E, $C$1, 'SW Data'!$B:$B, $A21))),
   IF($C$3="Full Time", SUMIFS('SW Data'!$F:$F, 'SW Data'!$A:$A, H$8, 'SW Data'!$E:$E, $C$1, 'SW Data'!$B:$B, $A21, 'SW Data'!$D:$D, $C$2), IF($C$3="Part Time", SUMIFS('SW Data'!$G:$G, 'SW Data'!$A:$A, H$8, 'SW Data'!$E:$E, $C$1, 'SW Data'!$B:$B, $A21, 'SW Data'!$D:$D, $C$2), SUMIFS('SW Data'!$J:$J, 'SW Data'!$A:$A, H$8, 'SW Data'!$E:$E, $C$1, 'SW Data'!$B:$B, $A21, 'SW Data'!$D:$D, $C$2))))),
 0)/IF($C$1="Fieldwork Service (Children)", VLOOKUP($A21,'Population MYE'!$A$43:$K$76,MATCH(H$8,'Population MYE'!$A$43:$K$43, FALSE),FALSE), IF(OR($C$1="Fieldwork Service (Adults)",$C$1="Fieldwork Service (Offenders)"),VLOOKUP($A21,'Population MYE'!$A$81:$K$114,MATCH(H$8,'Population MYE'!$A$81:$K$81, FALSE),FALSE),VLOOKUP($A21,'Population MYE'!$A$5:$K$38,MATCH(H$8,'Population MYE'!$A$5:$K$5, FALSE),FALSE))))*100000</f>
        <v>102.09905510812354</v>
      </c>
      <c r="I21" s="83">
        <f>(IF(AND($C$1&lt;&gt;"", $C$2&lt;&gt;"", $C$3&lt;&gt;""),
 IF($C$1="All Fieldwork Services Teams",
  IF($C$2="All Social Workers",
   IF($C$3="Full Time", SUMIFS('SW Data'!$F:$F, 'SW Data'!$A:$A, I$8, 'SW Data'!$B:$B, $A21), IF($C$3="Part Time", SUMIFS('SW Data'!$G:$G, 'SW Data'!$A:$A, I$8, 'SW Data'!$B:$B, $A21),SUMIFS('SW Data'!$J:$J, 'SW Data'!$A:$A, I$8, 'SW Data'!$B:$B, $A21))),
   IF($C$3="Full Time", SUMIFS('SW Data'!$F:$F, 'SW Data'!$A:$A, I$8, 'SW Data'!$B:$B, $A21, 'SW Data'!$D:$D, $C$2), IF($C$3="Part Time", SUMIFS('SW Data'!$G:$G, 'SW Data'!$A:$A, I$8, 'SW Data'!$B:$B, $A21, 'SW Data'!$D:$D, $C$2), SUMIFS('SW Data'!$J:$J, 'SW Data'!$A:$A, I$8, 'SW Data'!$B:$B, $A21, 'SW Data'!$D:$D, $C$2)))),
  IF($C$2="All Social Workers",
   IF($C$3="Full Time", SUMIFS('SW Data'!$F:$F, 'SW Data'!$A:$A, I$8, 'SW Data'!$E:$E, $C$1, 'SW Data'!$B:$B, $A21), IF($C$3="Part Time", SUMIFS('SW Data'!$G:$G, 'SW Data'!$A:$A, I$8, 'SW Data'!$E:$E, $C$1, 'SW Data'!$B:$B, $A21), SUMIFS('SW Data'!$J:$J, 'SW Data'!$A:$A, I$8, 'SW Data'!$E:$E, $C$1, 'SW Data'!$B:$B, $A21))),
   IF($C$3="Full Time", SUMIFS('SW Data'!$F:$F, 'SW Data'!$A:$A, I$8, 'SW Data'!$E:$E, $C$1, 'SW Data'!$B:$B, $A21, 'SW Data'!$D:$D, $C$2), IF($C$3="Part Time", SUMIFS('SW Data'!$G:$G, 'SW Data'!$A:$A, I$8, 'SW Data'!$E:$E, $C$1, 'SW Data'!$B:$B, $A21, 'SW Data'!$D:$D, $C$2), SUMIFS('SW Data'!$J:$J, 'SW Data'!$A:$A, I$8, 'SW Data'!$E:$E, $C$1, 'SW Data'!$B:$B, $A21, 'SW Data'!$D:$D, $C$2))))),
 0)/IF($C$1="Fieldwork Service (Children)", VLOOKUP($A21,'Population MYE'!$A$43:$K$76,MATCH(I$8,'Population MYE'!$A$43:$K$43, FALSE),FALSE), IF(OR($C$1="Fieldwork Service (Adults)",$C$1="Fieldwork Service (Offenders)"),VLOOKUP($A21,'Population MYE'!$A$81:$K$114,MATCH(I$8,'Population MYE'!$A$81:$K$81, FALSE),FALSE),VLOOKUP($A21,'Population MYE'!$A$5:$K$38,MATCH(I$8,'Population MYE'!$A$5:$K$5, FALSE),FALSE))))*100000</f>
        <v>100.3407800075729</v>
      </c>
      <c r="J21" s="83">
        <f>(IF(AND($C$1&lt;&gt;"", $C$2&lt;&gt;"", $C$3&lt;&gt;""),
 IF($C$1="All Fieldwork Services Teams",
  IF($C$2="All Social Workers",
   IF($C$3="Full Time", SUMIFS('SW Data'!$F:$F, 'SW Data'!$A:$A, J$8, 'SW Data'!$B:$B, $A21), IF($C$3="Part Time", SUMIFS('SW Data'!$G:$G, 'SW Data'!$A:$A, J$8, 'SW Data'!$B:$B, $A21),SUMIFS('SW Data'!$J:$J, 'SW Data'!$A:$A, J$8, 'SW Data'!$B:$B, $A21))),
   IF($C$3="Full Time", SUMIFS('SW Data'!$F:$F, 'SW Data'!$A:$A, J$8, 'SW Data'!$B:$B, $A21, 'SW Data'!$D:$D, $C$2), IF($C$3="Part Time", SUMIFS('SW Data'!$G:$G, 'SW Data'!$A:$A, J$8, 'SW Data'!$B:$B, $A21, 'SW Data'!$D:$D, $C$2), SUMIFS('SW Data'!$J:$J, 'SW Data'!$A:$A, J$8, 'SW Data'!$B:$B, $A21, 'SW Data'!$D:$D, $C$2)))),
  IF($C$2="All Social Workers",
   IF($C$3="Full Time", SUMIFS('SW Data'!$F:$F, 'SW Data'!$A:$A, J$8, 'SW Data'!$E:$E, $C$1, 'SW Data'!$B:$B, $A21), IF($C$3="Part Time", SUMIFS('SW Data'!$G:$G, 'SW Data'!$A:$A, J$8, 'SW Data'!$E:$E, $C$1, 'SW Data'!$B:$B, $A21), SUMIFS('SW Data'!$J:$J, 'SW Data'!$A:$A, J$8, 'SW Data'!$E:$E, $C$1, 'SW Data'!$B:$B, $A21))),
   IF($C$3="Full Time", SUMIFS('SW Data'!$F:$F, 'SW Data'!$A:$A, J$8, 'SW Data'!$E:$E, $C$1, 'SW Data'!$B:$B, $A21, 'SW Data'!$D:$D, $C$2), IF($C$3="Part Time", SUMIFS('SW Data'!$G:$G, 'SW Data'!$A:$A, J$8, 'SW Data'!$E:$E, $C$1, 'SW Data'!$B:$B, $A21, 'SW Data'!$D:$D, $C$2), SUMIFS('SW Data'!$J:$J, 'SW Data'!$A:$A, J$8, 'SW Data'!$E:$E, $C$1, 'SW Data'!$B:$B, $A21, 'SW Data'!$D:$D, $C$2))))),
 0)/IF($C$1="Fieldwork Service (Children)", VLOOKUP($A21,'Population MYE'!$A$43:$K$76,MATCH(J$8,'Population MYE'!$A$43:$K$43, FALSE),FALSE), IF(OR($C$1="Fieldwork Service (Adults)",$C$1="Fieldwork Service (Offenders)"),VLOOKUP($A21,'Population MYE'!$A$81:$K$114,MATCH(J$8,'Population MYE'!$A$81:$K$81, FALSE),FALSE),VLOOKUP($A21,'Population MYE'!$A$5:$K$38,MATCH(J$8,'Population MYE'!$A$5:$K$5, FALSE),FALSE))))*100000</f>
        <v>96.624419626050951</v>
      </c>
      <c r="K21" s="83">
        <f>(IF(AND($C$1&lt;&gt;"", $C$2&lt;&gt;"", $C$3&lt;&gt;""),
 IF($C$1="All Fieldwork Services Teams",
  IF($C$2="All Social Workers",
   IF($C$3="Full Time", SUMIFS('SW Data'!$F:$F, 'SW Data'!$A:$A, K$8, 'SW Data'!$B:$B, $A21), IF($C$3="Part Time", SUMIFS('SW Data'!$G:$G, 'SW Data'!$A:$A, K$8, 'SW Data'!$B:$B, $A21),SUMIFS('SW Data'!$J:$J, 'SW Data'!$A:$A, K$8, 'SW Data'!$B:$B, $A21))),
   IF($C$3="Full Time", SUMIFS('SW Data'!$F:$F, 'SW Data'!$A:$A, K$8, 'SW Data'!$B:$B, $A21, 'SW Data'!$D:$D, $C$2), IF($C$3="Part Time", SUMIFS('SW Data'!$G:$G, 'SW Data'!$A:$A, K$8, 'SW Data'!$B:$B, $A21, 'SW Data'!$D:$D, $C$2), SUMIFS('SW Data'!$J:$J, 'SW Data'!$A:$A, K$8, 'SW Data'!$B:$B, $A21, 'SW Data'!$D:$D, $C$2)))),
  IF($C$2="All Social Workers",
   IF($C$3="Full Time", SUMIFS('SW Data'!$F:$F, 'SW Data'!$A:$A, K$8, 'SW Data'!$E:$E, $C$1, 'SW Data'!$B:$B, $A21), IF($C$3="Part Time", SUMIFS('SW Data'!$G:$G, 'SW Data'!$A:$A, K$8, 'SW Data'!$E:$E, $C$1, 'SW Data'!$B:$B, $A21), SUMIFS('SW Data'!$J:$J, 'SW Data'!$A:$A, K$8, 'SW Data'!$E:$E, $C$1, 'SW Data'!$B:$B, $A21))),
   IF($C$3="Full Time", SUMIFS('SW Data'!$F:$F, 'SW Data'!$A:$A, K$8, 'SW Data'!$E:$E, $C$1, 'SW Data'!$B:$B, $A21, 'SW Data'!$D:$D, $C$2), IF($C$3="Part Time", SUMIFS('SW Data'!$G:$G, 'SW Data'!$A:$A, K$8, 'SW Data'!$E:$E, $C$1, 'SW Data'!$B:$B, $A21, 'SW Data'!$D:$D, $C$2), SUMIFS('SW Data'!$J:$J, 'SW Data'!$A:$A, K$8, 'SW Data'!$E:$E, $C$1, 'SW Data'!$B:$B, $A21, 'SW Data'!$D:$D, $C$2))))),
 0)/IF($C$1="Fieldwork Service (Children)", VLOOKUP($A21,'Population MYE'!$A$43:$K$76,MATCH(K$8,'Population MYE'!$A$43:$K$43, FALSE),FALSE), IF(OR($C$1="Fieldwork Service (Adults)",$C$1="Fieldwork Service (Offenders)"),VLOOKUP($A21,'Population MYE'!$A$81:$K$114,MATCH(K$8,'Population MYE'!$A$81:$K$81, FALSE),FALSE),VLOOKUP($A21,'Population MYE'!$A$5:$K$38,MATCH(K$8,'Population MYE'!$A$5:$K$5, FALSE),FALSE))))*100000</f>
        <v>96.796352963217387</v>
      </c>
      <c r="L21" s="55"/>
      <c r="U21" s="74"/>
    </row>
    <row r="22" spans="1:21" x14ac:dyDescent="0.25">
      <c r="A22" s="53" t="s">
        <v>30</v>
      </c>
      <c r="B22" s="83">
        <f>(IF(AND($C$1&lt;&gt;"", $C$2&lt;&gt;"", $C$3&lt;&gt;""),
 IF($C$1="All Fieldwork Services Teams",
  IF($C$2="All Social Workers",
   IF($C$3="Full Time", SUMIFS('SW Data'!$F:$F, 'SW Data'!$A:$A, B$8, 'SW Data'!$B:$B, $A22), IF($C$3="Part Time", SUMIFS('SW Data'!$G:$G, 'SW Data'!$A:$A, B$8, 'SW Data'!$B:$B, $A22),SUMIFS('SW Data'!$J:$J, 'SW Data'!$A:$A, B$8, 'SW Data'!$B:$B, $A22))),
   IF($C$3="Full Time", SUMIFS('SW Data'!$F:$F, 'SW Data'!$A:$A, B$8, 'SW Data'!$B:$B, $A22, 'SW Data'!$D:$D, $C$2), IF($C$3="Part Time", SUMIFS('SW Data'!$G:$G, 'SW Data'!$A:$A, B$8, 'SW Data'!$B:$B, $A22, 'SW Data'!$D:$D, $C$2), SUMIFS('SW Data'!$J:$J, 'SW Data'!$A:$A, B$8, 'SW Data'!$B:$B, $A22, 'SW Data'!$D:$D, $C$2)))),
  IF($C$2="All Social Workers",
   IF($C$3="Full Time", SUMIFS('SW Data'!$F:$F, 'SW Data'!$A:$A, B$8, 'SW Data'!$E:$E, $C$1, 'SW Data'!$B:$B, $A22), IF($C$3="Part Time", SUMIFS('SW Data'!$G:$G, 'SW Data'!$A:$A, B$8, 'SW Data'!$E:$E, $C$1, 'SW Data'!$B:$B, $A22), SUMIFS('SW Data'!$J:$J, 'SW Data'!$A:$A, B$8, 'SW Data'!$E:$E, $C$1, 'SW Data'!$B:$B, $A22))),
   IF($C$3="Full Time", SUMIFS('SW Data'!$F:$F, 'SW Data'!$A:$A, B$8, 'SW Data'!$E:$E, $C$1, 'SW Data'!$B:$B, $A22, 'SW Data'!$D:$D, $C$2), IF($C$3="Part Time", SUMIFS('SW Data'!$G:$G, 'SW Data'!$A:$A, B$8, 'SW Data'!$E:$E, $C$1, 'SW Data'!$B:$B, $A22, 'SW Data'!$D:$D, $C$2), SUMIFS('SW Data'!$J:$J, 'SW Data'!$A:$A, B$8, 'SW Data'!$E:$E, $C$1, 'SW Data'!$B:$B, $A22, 'SW Data'!$D:$D, $C$2))))),
 0)/IF($C$1="Fieldwork Service (Children)", VLOOKUP($A22,'Population MYE'!$A$43:$K$76,MATCH(B$8,'Population MYE'!$A$43:$K$43, FALSE),FALSE), IF(OR($C$1="Fieldwork Service (Adults)",$C$1="Fieldwork Service (Offenders)"),VLOOKUP($A22,'Population MYE'!$A$81:$K$114,MATCH(B$8,'Population MYE'!$A$81:$K$81, FALSE),FALSE),VLOOKUP($A22,'Population MYE'!$A$5:$K$38,MATCH(B$8,'Population MYE'!$A$5:$K$5, FALSE),FALSE))))*100000</f>
        <v>85.821413692542706</v>
      </c>
      <c r="C22" s="83">
        <f>(IF(AND($C$1&lt;&gt;"", $C$2&lt;&gt;"", $C$3&lt;&gt;""),
 IF($C$1="All Fieldwork Services Teams",
  IF($C$2="All Social Workers",
   IF($C$3="Full Time", SUMIFS('SW Data'!$F:$F, 'SW Data'!$A:$A, C$8, 'SW Data'!$B:$B, $A22), IF($C$3="Part Time", SUMIFS('SW Data'!$G:$G, 'SW Data'!$A:$A, C$8, 'SW Data'!$B:$B, $A22),SUMIFS('SW Data'!$J:$J, 'SW Data'!$A:$A, C$8, 'SW Data'!$B:$B, $A22))),
   IF($C$3="Full Time", SUMIFS('SW Data'!$F:$F, 'SW Data'!$A:$A, C$8, 'SW Data'!$B:$B, $A22, 'SW Data'!$D:$D, $C$2), IF($C$3="Part Time", SUMIFS('SW Data'!$G:$G, 'SW Data'!$A:$A, C$8, 'SW Data'!$B:$B, $A22, 'SW Data'!$D:$D, $C$2), SUMIFS('SW Data'!$J:$J, 'SW Data'!$A:$A, C$8, 'SW Data'!$B:$B, $A22, 'SW Data'!$D:$D, $C$2)))),
  IF($C$2="All Social Workers",
   IF($C$3="Full Time", SUMIFS('SW Data'!$F:$F, 'SW Data'!$A:$A, C$8, 'SW Data'!$E:$E, $C$1, 'SW Data'!$B:$B, $A22), IF($C$3="Part Time", SUMIFS('SW Data'!$G:$G, 'SW Data'!$A:$A, C$8, 'SW Data'!$E:$E, $C$1, 'SW Data'!$B:$B, $A22), SUMIFS('SW Data'!$J:$J, 'SW Data'!$A:$A, C$8, 'SW Data'!$E:$E, $C$1, 'SW Data'!$B:$B, $A22))),
   IF($C$3="Full Time", SUMIFS('SW Data'!$F:$F, 'SW Data'!$A:$A, C$8, 'SW Data'!$E:$E, $C$1, 'SW Data'!$B:$B, $A22, 'SW Data'!$D:$D, $C$2), IF($C$3="Part Time", SUMIFS('SW Data'!$G:$G, 'SW Data'!$A:$A, C$8, 'SW Data'!$E:$E, $C$1, 'SW Data'!$B:$B, $A22, 'SW Data'!$D:$D, $C$2), SUMIFS('SW Data'!$J:$J, 'SW Data'!$A:$A, C$8, 'SW Data'!$E:$E, $C$1, 'SW Data'!$B:$B, $A22, 'SW Data'!$D:$D, $C$2))))),
 0)/IF($C$1="Fieldwork Service (Children)", VLOOKUP($A22,'Population MYE'!$A$43:$K$76,MATCH(C$8,'Population MYE'!$A$43:$K$43, FALSE),FALSE), IF(OR($C$1="Fieldwork Service (Adults)",$C$1="Fieldwork Service (Offenders)"),VLOOKUP($A22,'Population MYE'!$A$81:$K$114,MATCH(C$8,'Population MYE'!$A$81:$K$81, FALSE),FALSE),VLOOKUP($A22,'Population MYE'!$A$5:$K$38,MATCH(C$8,'Population MYE'!$A$5:$K$5, FALSE),FALSE))))*100000</f>
        <v>89.372181179270072</v>
      </c>
      <c r="D22" s="83">
        <f>(IF(AND($C$1&lt;&gt;"", $C$2&lt;&gt;"", $C$3&lt;&gt;""),
 IF($C$1="All Fieldwork Services Teams",
  IF($C$2="All Social Workers",
   IF($C$3="Full Time", SUMIFS('SW Data'!$F:$F, 'SW Data'!$A:$A, D$8, 'SW Data'!$B:$B, $A22), IF($C$3="Part Time", SUMIFS('SW Data'!$G:$G, 'SW Data'!$A:$A, D$8, 'SW Data'!$B:$B, $A22),SUMIFS('SW Data'!$J:$J, 'SW Data'!$A:$A, D$8, 'SW Data'!$B:$B, $A22))),
   IF($C$3="Full Time", SUMIFS('SW Data'!$F:$F, 'SW Data'!$A:$A, D$8, 'SW Data'!$B:$B, $A22, 'SW Data'!$D:$D, $C$2), IF($C$3="Part Time", SUMIFS('SW Data'!$G:$G, 'SW Data'!$A:$A, D$8, 'SW Data'!$B:$B, $A22, 'SW Data'!$D:$D, $C$2), SUMIFS('SW Data'!$J:$J, 'SW Data'!$A:$A, D$8, 'SW Data'!$B:$B, $A22, 'SW Data'!$D:$D, $C$2)))),
  IF($C$2="All Social Workers",
   IF($C$3="Full Time", SUMIFS('SW Data'!$F:$F, 'SW Data'!$A:$A, D$8, 'SW Data'!$E:$E, $C$1, 'SW Data'!$B:$B, $A22), IF($C$3="Part Time", SUMIFS('SW Data'!$G:$G, 'SW Data'!$A:$A, D$8, 'SW Data'!$E:$E, $C$1, 'SW Data'!$B:$B, $A22), SUMIFS('SW Data'!$J:$J, 'SW Data'!$A:$A, D$8, 'SW Data'!$E:$E, $C$1, 'SW Data'!$B:$B, $A22))),
   IF($C$3="Full Time", SUMIFS('SW Data'!$F:$F, 'SW Data'!$A:$A, D$8, 'SW Data'!$E:$E, $C$1, 'SW Data'!$B:$B, $A22, 'SW Data'!$D:$D, $C$2), IF($C$3="Part Time", SUMIFS('SW Data'!$G:$G, 'SW Data'!$A:$A, D$8, 'SW Data'!$E:$E, $C$1, 'SW Data'!$B:$B, $A22, 'SW Data'!$D:$D, $C$2), SUMIFS('SW Data'!$J:$J, 'SW Data'!$A:$A, D$8, 'SW Data'!$E:$E, $C$1, 'SW Data'!$B:$B, $A22, 'SW Data'!$D:$D, $C$2))))),
 0)/IF($C$1="Fieldwork Service (Children)", VLOOKUP($A22,'Population MYE'!$A$43:$K$76,MATCH(D$8,'Population MYE'!$A$43:$K$43, FALSE),FALSE), IF(OR($C$1="Fieldwork Service (Adults)",$C$1="Fieldwork Service (Offenders)"),VLOOKUP($A22,'Population MYE'!$A$81:$K$114,MATCH(D$8,'Population MYE'!$A$81:$K$81, FALSE),FALSE),VLOOKUP($A22,'Population MYE'!$A$5:$K$38,MATCH(D$8,'Population MYE'!$A$5:$K$5, FALSE),FALSE))))*100000</f>
        <v>84.663964038498662</v>
      </c>
      <c r="E22" s="83">
        <f>(IF(AND($C$1&lt;&gt;"", $C$2&lt;&gt;"", $C$3&lt;&gt;""),
 IF($C$1="All Fieldwork Services Teams",
  IF($C$2="All Social Workers",
   IF($C$3="Full Time", SUMIFS('SW Data'!$F:$F, 'SW Data'!$A:$A, E$8, 'SW Data'!$B:$B, $A22), IF($C$3="Part Time", SUMIFS('SW Data'!$G:$G, 'SW Data'!$A:$A, E$8, 'SW Data'!$B:$B, $A22),SUMIFS('SW Data'!$J:$J, 'SW Data'!$A:$A, E$8, 'SW Data'!$B:$B, $A22))),
   IF($C$3="Full Time", SUMIFS('SW Data'!$F:$F, 'SW Data'!$A:$A, E$8, 'SW Data'!$B:$B, $A22, 'SW Data'!$D:$D, $C$2), IF($C$3="Part Time", SUMIFS('SW Data'!$G:$G, 'SW Data'!$A:$A, E$8, 'SW Data'!$B:$B, $A22, 'SW Data'!$D:$D, $C$2), SUMIFS('SW Data'!$J:$J, 'SW Data'!$A:$A, E$8, 'SW Data'!$B:$B, $A22, 'SW Data'!$D:$D, $C$2)))),
  IF($C$2="All Social Workers",
   IF($C$3="Full Time", SUMIFS('SW Data'!$F:$F, 'SW Data'!$A:$A, E$8, 'SW Data'!$E:$E, $C$1, 'SW Data'!$B:$B, $A22), IF($C$3="Part Time", SUMIFS('SW Data'!$G:$G, 'SW Data'!$A:$A, E$8, 'SW Data'!$E:$E, $C$1, 'SW Data'!$B:$B, $A22), SUMIFS('SW Data'!$J:$J, 'SW Data'!$A:$A, E$8, 'SW Data'!$E:$E, $C$1, 'SW Data'!$B:$B, $A22))),
   IF($C$3="Full Time", SUMIFS('SW Data'!$F:$F, 'SW Data'!$A:$A, E$8, 'SW Data'!$E:$E, $C$1, 'SW Data'!$B:$B, $A22, 'SW Data'!$D:$D, $C$2), IF($C$3="Part Time", SUMIFS('SW Data'!$G:$G, 'SW Data'!$A:$A, E$8, 'SW Data'!$E:$E, $C$1, 'SW Data'!$B:$B, $A22, 'SW Data'!$D:$D, $C$2), SUMIFS('SW Data'!$J:$J, 'SW Data'!$A:$A, E$8, 'SW Data'!$E:$E, $C$1, 'SW Data'!$B:$B, $A22, 'SW Data'!$D:$D, $C$2))))),
 0)/IF($C$1="Fieldwork Service (Children)", VLOOKUP($A22,'Population MYE'!$A$43:$K$76,MATCH(E$8,'Population MYE'!$A$43:$K$43, FALSE),FALSE), IF(OR($C$1="Fieldwork Service (Adults)",$C$1="Fieldwork Service (Offenders)"),VLOOKUP($A22,'Population MYE'!$A$81:$K$114,MATCH(E$8,'Population MYE'!$A$81:$K$81, FALSE),FALSE),VLOOKUP($A22,'Population MYE'!$A$5:$K$38,MATCH(E$8,'Population MYE'!$A$5:$K$5, FALSE),FALSE))))*100000</f>
        <v>77.744319737202304</v>
      </c>
      <c r="F22" s="83">
        <f>(IF(AND($C$1&lt;&gt;"", $C$2&lt;&gt;"", $C$3&lt;&gt;""),
 IF($C$1="All Fieldwork Services Teams",
  IF($C$2="All Social Workers",
   IF($C$3="Full Time", SUMIFS('SW Data'!$F:$F, 'SW Data'!$A:$A, F$8, 'SW Data'!$B:$B, $A22), IF($C$3="Part Time", SUMIFS('SW Data'!$G:$G, 'SW Data'!$A:$A, F$8, 'SW Data'!$B:$B, $A22),SUMIFS('SW Data'!$J:$J, 'SW Data'!$A:$A, F$8, 'SW Data'!$B:$B, $A22))),
   IF($C$3="Full Time", SUMIFS('SW Data'!$F:$F, 'SW Data'!$A:$A, F$8, 'SW Data'!$B:$B, $A22, 'SW Data'!$D:$D, $C$2), IF($C$3="Part Time", SUMIFS('SW Data'!$G:$G, 'SW Data'!$A:$A, F$8, 'SW Data'!$B:$B, $A22, 'SW Data'!$D:$D, $C$2), SUMIFS('SW Data'!$J:$J, 'SW Data'!$A:$A, F$8, 'SW Data'!$B:$B, $A22, 'SW Data'!$D:$D, $C$2)))),
  IF($C$2="All Social Workers",
   IF($C$3="Full Time", SUMIFS('SW Data'!$F:$F, 'SW Data'!$A:$A, F$8, 'SW Data'!$E:$E, $C$1, 'SW Data'!$B:$B, $A22), IF($C$3="Part Time", SUMIFS('SW Data'!$G:$G, 'SW Data'!$A:$A, F$8, 'SW Data'!$E:$E, $C$1, 'SW Data'!$B:$B, $A22), SUMIFS('SW Data'!$J:$J, 'SW Data'!$A:$A, F$8, 'SW Data'!$E:$E, $C$1, 'SW Data'!$B:$B, $A22))),
   IF($C$3="Full Time", SUMIFS('SW Data'!$F:$F, 'SW Data'!$A:$A, F$8, 'SW Data'!$E:$E, $C$1, 'SW Data'!$B:$B, $A22, 'SW Data'!$D:$D, $C$2), IF($C$3="Part Time", SUMIFS('SW Data'!$G:$G, 'SW Data'!$A:$A, F$8, 'SW Data'!$E:$E, $C$1, 'SW Data'!$B:$B, $A22, 'SW Data'!$D:$D, $C$2), SUMIFS('SW Data'!$J:$J, 'SW Data'!$A:$A, F$8, 'SW Data'!$E:$E, $C$1, 'SW Data'!$B:$B, $A22, 'SW Data'!$D:$D, $C$2))))),
 0)/IF($C$1="Fieldwork Service (Children)", VLOOKUP($A22,'Population MYE'!$A$43:$K$76,MATCH(F$8,'Population MYE'!$A$43:$K$43, FALSE),FALSE), IF(OR($C$1="Fieldwork Service (Adults)",$C$1="Fieldwork Service (Offenders)"),VLOOKUP($A22,'Population MYE'!$A$81:$K$114,MATCH(F$8,'Population MYE'!$A$81:$K$81, FALSE),FALSE),VLOOKUP($A22,'Population MYE'!$A$5:$K$38,MATCH(F$8,'Population MYE'!$A$5:$K$5, FALSE),FALSE))))*100000</f>
        <v>83.012479178613361</v>
      </c>
      <c r="G22" s="83">
        <f>(IF(AND($C$1&lt;&gt;"", $C$2&lt;&gt;"", $C$3&lt;&gt;""),
 IF($C$1="All Fieldwork Services Teams",
  IF($C$2="All Social Workers",
   IF($C$3="Full Time", SUMIFS('SW Data'!$F:$F, 'SW Data'!$A:$A, G$8, 'SW Data'!$B:$B, $A22), IF($C$3="Part Time", SUMIFS('SW Data'!$G:$G, 'SW Data'!$A:$A, G$8, 'SW Data'!$B:$B, $A22),SUMIFS('SW Data'!$J:$J, 'SW Data'!$A:$A, G$8, 'SW Data'!$B:$B, $A22))),
   IF($C$3="Full Time", SUMIFS('SW Data'!$F:$F, 'SW Data'!$A:$A, G$8, 'SW Data'!$B:$B, $A22, 'SW Data'!$D:$D, $C$2), IF($C$3="Part Time", SUMIFS('SW Data'!$G:$G, 'SW Data'!$A:$A, G$8, 'SW Data'!$B:$B, $A22, 'SW Data'!$D:$D, $C$2), SUMIFS('SW Data'!$J:$J, 'SW Data'!$A:$A, G$8, 'SW Data'!$B:$B, $A22, 'SW Data'!$D:$D, $C$2)))),
  IF($C$2="All Social Workers",
   IF($C$3="Full Time", SUMIFS('SW Data'!$F:$F, 'SW Data'!$A:$A, G$8, 'SW Data'!$E:$E, $C$1, 'SW Data'!$B:$B, $A22), IF($C$3="Part Time", SUMIFS('SW Data'!$G:$G, 'SW Data'!$A:$A, G$8, 'SW Data'!$E:$E, $C$1, 'SW Data'!$B:$B, $A22), SUMIFS('SW Data'!$J:$J, 'SW Data'!$A:$A, G$8, 'SW Data'!$E:$E, $C$1, 'SW Data'!$B:$B, $A22))),
   IF($C$3="Full Time", SUMIFS('SW Data'!$F:$F, 'SW Data'!$A:$A, G$8, 'SW Data'!$E:$E, $C$1, 'SW Data'!$B:$B, $A22, 'SW Data'!$D:$D, $C$2), IF($C$3="Part Time", SUMIFS('SW Data'!$G:$G, 'SW Data'!$A:$A, G$8, 'SW Data'!$E:$E, $C$1, 'SW Data'!$B:$B, $A22, 'SW Data'!$D:$D, $C$2), SUMIFS('SW Data'!$J:$J, 'SW Data'!$A:$A, G$8, 'SW Data'!$E:$E, $C$1, 'SW Data'!$B:$B, $A22, 'SW Data'!$D:$D, $C$2))))),
 0)/IF($C$1="Fieldwork Service (Children)", VLOOKUP($A22,'Population MYE'!$A$43:$K$76,MATCH(G$8,'Population MYE'!$A$43:$K$43, FALSE),FALSE), IF(OR($C$1="Fieldwork Service (Adults)",$C$1="Fieldwork Service (Offenders)"),VLOOKUP($A22,'Population MYE'!$A$81:$K$114,MATCH(G$8,'Population MYE'!$A$81:$K$81, FALSE),FALSE),VLOOKUP($A22,'Population MYE'!$A$5:$K$38,MATCH(G$8,'Population MYE'!$A$5:$K$5, FALSE),FALSE))))*100000</f>
        <v>88.307440719542114</v>
      </c>
      <c r="H22" s="83">
        <f>(IF(AND($C$1&lt;&gt;"", $C$2&lt;&gt;"", $C$3&lt;&gt;""),
 IF($C$1="All Fieldwork Services Teams",
  IF($C$2="All Social Workers",
   IF($C$3="Full Time", SUMIFS('SW Data'!$F:$F, 'SW Data'!$A:$A, H$8, 'SW Data'!$B:$B, $A22), IF($C$3="Part Time", SUMIFS('SW Data'!$G:$G, 'SW Data'!$A:$A, H$8, 'SW Data'!$B:$B, $A22),SUMIFS('SW Data'!$J:$J, 'SW Data'!$A:$A, H$8, 'SW Data'!$B:$B, $A22))),
   IF($C$3="Full Time", SUMIFS('SW Data'!$F:$F, 'SW Data'!$A:$A, H$8, 'SW Data'!$B:$B, $A22, 'SW Data'!$D:$D, $C$2), IF($C$3="Part Time", SUMIFS('SW Data'!$G:$G, 'SW Data'!$A:$A, H$8, 'SW Data'!$B:$B, $A22, 'SW Data'!$D:$D, $C$2), SUMIFS('SW Data'!$J:$J, 'SW Data'!$A:$A, H$8, 'SW Data'!$B:$B, $A22, 'SW Data'!$D:$D, $C$2)))),
  IF($C$2="All Social Workers",
   IF($C$3="Full Time", SUMIFS('SW Data'!$F:$F, 'SW Data'!$A:$A, H$8, 'SW Data'!$E:$E, $C$1, 'SW Data'!$B:$B, $A22), IF($C$3="Part Time", SUMIFS('SW Data'!$G:$G, 'SW Data'!$A:$A, H$8, 'SW Data'!$E:$E, $C$1, 'SW Data'!$B:$B, $A22), SUMIFS('SW Data'!$J:$J, 'SW Data'!$A:$A, H$8, 'SW Data'!$E:$E, $C$1, 'SW Data'!$B:$B, $A22))),
   IF($C$3="Full Time", SUMIFS('SW Data'!$F:$F, 'SW Data'!$A:$A, H$8, 'SW Data'!$E:$E, $C$1, 'SW Data'!$B:$B, $A22, 'SW Data'!$D:$D, $C$2), IF($C$3="Part Time", SUMIFS('SW Data'!$G:$G, 'SW Data'!$A:$A, H$8, 'SW Data'!$E:$E, $C$1, 'SW Data'!$B:$B, $A22, 'SW Data'!$D:$D, $C$2), SUMIFS('SW Data'!$J:$J, 'SW Data'!$A:$A, H$8, 'SW Data'!$E:$E, $C$1, 'SW Data'!$B:$B, $A22, 'SW Data'!$D:$D, $C$2))))),
 0)/IF($C$1="Fieldwork Service (Children)", VLOOKUP($A22,'Population MYE'!$A$43:$K$76,MATCH(H$8,'Population MYE'!$A$43:$K$43, FALSE),FALSE), IF(OR($C$1="Fieldwork Service (Adults)",$C$1="Fieldwork Service (Offenders)"),VLOOKUP($A22,'Population MYE'!$A$81:$K$114,MATCH(H$8,'Population MYE'!$A$81:$K$81, FALSE),FALSE),VLOOKUP($A22,'Population MYE'!$A$5:$K$38,MATCH(H$8,'Population MYE'!$A$5:$K$5, FALSE),FALSE))))*100000</f>
        <v>88.495575221238937</v>
      </c>
      <c r="I22" s="83">
        <f>(IF(AND($C$1&lt;&gt;"", $C$2&lt;&gt;"", $C$3&lt;&gt;""),
 IF($C$1="All Fieldwork Services Teams",
  IF($C$2="All Social Workers",
   IF($C$3="Full Time", SUMIFS('SW Data'!$F:$F, 'SW Data'!$A:$A, I$8, 'SW Data'!$B:$B, $A22), IF($C$3="Part Time", SUMIFS('SW Data'!$G:$G, 'SW Data'!$A:$A, I$8, 'SW Data'!$B:$B, $A22),SUMIFS('SW Data'!$J:$J, 'SW Data'!$A:$A, I$8, 'SW Data'!$B:$B, $A22))),
   IF($C$3="Full Time", SUMIFS('SW Data'!$F:$F, 'SW Data'!$A:$A, I$8, 'SW Data'!$B:$B, $A22, 'SW Data'!$D:$D, $C$2), IF($C$3="Part Time", SUMIFS('SW Data'!$G:$G, 'SW Data'!$A:$A, I$8, 'SW Data'!$B:$B, $A22, 'SW Data'!$D:$D, $C$2), SUMIFS('SW Data'!$J:$J, 'SW Data'!$A:$A, I$8, 'SW Data'!$B:$B, $A22, 'SW Data'!$D:$D, $C$2)))),
  IF($C$2="All Social Workers",
   IF($C$3="Full Time", SUMIFS('SW Data'!$F:$F, 'SW Data'!$A:$A, I$8, 'SW Data'!$E:$E, $C$1, 'SW Data'!$B:$B, $A22), IF($C$3="Part Time", SUMIFS('SW Data'!$G:$G, 'SW Data'!$A:$A, I$8, 'SW Data'!$E:$E, $C$1, 'SW Data'!$B:$B, $A22), SUMIFS('SW Data'!$J:$J, 'SW Data'!$A:$A, I$8, 'SW Data'!$E:$E, $C$1, 'SW Data'!$B:$B, $A22))),
   IF($C$3="Full Time", SUMIFS('SW Data'!$F:$F, 'SW Data'!$A:$A, I$8, 'SW Data'!$E:$E, $C$1, 'SW Data'!$B:$B, $A22, 'SW Data'!$D:$D, $C$2), IF($C$3="Part Time", SUMIFS('SW Data'!$G:$G, 'SW Data'!$A:$A, I$8, 'SW Data'!$E:$E, $C$1, 'SW Data'!$B:$B, $A22, 'SW Data'!$D:$D, $C$2), SUMIFS('SW Data'!$J:$J, 'SW Data'!$A:$A, I$8, 'SW Data'!$E:$E, $C$1, 'SW Data'!$B:$B, $A22, 'SW Data'!$D:$D, $C$2))))),
 0)/IF($C$1="Fieldwork Service (Children)", VLOOKUP($A22,'Population MYE'!$A$43:$K$76,MATCH(I$8,'Population MYE'!$A$43:$K$43, FALSE),FALSE), IF(OR($C$1="Fieldwork Service (Adults)",$C$1="Fieldwork Service (Offenders)"),VLOOKUP($A22,'Population MYE'!$A$81:$K$114,MATCH(I$8,'Population MYE'!$A$81:$K$81, FALSE),FALSE),VLOOKUP($A22,'Population MYE'!$A$5:$K$38,MATCH(I$8,'Population MYE'!$A$5:$K$5, FALSE),FALSE))))*100000</f>
        <v>98.891545316235607</v>
      </c>
      <c r="J22" s="83">
        <f>(IF(AND($C$1&lt;&gt;"", $C$2&lt;&gt;"", $C$3&lt;&gt;""),
 IF($C$1="All Fieldwork Services Teams",
  IF($C$2="All Social Workers",
   IF($C$3="Full Time", SUMIFS('SW Data'!$F:$F, 'SW Data'!$A:$A, J$8, 'SW Data'!$B:$B, $A22), IF($C$3="Part Time", SUMIFS('SW Data'!$G:$G, 'SW Data'!$A:$A, J$8, 'SW Data'!$B:$B, $A22),SUMIFS('SW Data'!$J:$J, 'SW Data'!$A:$A, J$8, 'SW Data'!$B:$B, $A22))),
   IF($C$3="Full Time", SUMIFS('SW Data'!$F:$F, 'SW Data'!$A:$A, J$8, 'SW Data'!$B:$B, $A22, 'SW Data'!$D:$D, $C$2), IF($C$3="Part Time", SUMIFS('SW Data'!$G:$G, 'SW Data'!$A:$A, J$8, 'SW Data'!$B:$B, $A22, 'SW Data'!$D:$D, $C$2), SUMIFS('SW Data'!$J:$J, 'SW Data'!$A:$A, J$8, 'SW Data'!$B:$B, $A22, 'SW Data'!$D:$D, $C$2)))),
  IF($C$2="All Social Workers",
   IF($C$3="Full Time", SUMIFS('SW Data'!$F:$F, 'SW Data'!$A:$A, J$8, 'SW Data'!$E:$E, $C$1, 'SW Data'!$B:$B, $A22), IF($C$3="Part Time", SUMIFS('SW Data'!$G:$G, 'SW Data'!$A:$A, J$8, 'SW Data'!$E:$E, $C$1, 'SW Data'!$B:$B, $A22), SUMIFS('SW Data'!$J:$J, 'SW Data'!$A:$A, J$8, 'SW Data'!$E:$E, $C$1, 'SW Data'!$B:$B, $A22))),
   IF($C$3="Full Time", SUMIFS('SW Data'!$F:$F, 'SW Data'!$A:$A, J$8, 'SW Data'!$E:$E, $C$1, 'SW Data'!$B:$B, $A22, 'SW Data'!$D:$D, $C$2), IF($C$3="Part Time", SUMIFS('SW Data'!$G:$G, 'SW Data'!$A:$A, J$8, 'SW Data'!$E:$E, $C$1, 'SW Data'!$B:$B, $A22, 'SW Data'!$D:$D, $C$2), SUMIFS('SW Data'!$J:$J, 'SW Data'!$A:$A, J$8, 'SW Data'!$E:$E, $C$1, 'SW Data'!$B:$B, $A22, 'SW Data'!$D:$D, $C$2))))),
 0)/IF($C$1="Fieldwork Service (Children)", VLOOKUP($A22,'Population MYE'!$A$43:$K$76,MATCH(J$8,'Population MYE'!$A$43:$K$43, FALSE),FALSE), IF(OR($C$1="Fieldwork Service (Adults)",$C$1="Fieldwork Service (Offenders)"),VLOOKUP($A22,'Population MYE'!$A$81:$K$114,MATCH(J$8,'Population MYE'!$A$81:$K$81, FALSE),FALSE),VLOOKUP($A22,'Population MYE'!$A$5:$K$38,MATCH(J$8,'Population MYE'!$A$5:$K$5, FALSE),FALSE))))*100000</f>
        <v>107.20168498366321</v>
      </c>
      <c r="K22" s="83">
        <f>(IF(AND($C$1&lt;&gt;"", $C$2&lt;&gt;"", $C$3&lt;&gt;""),
 IF($C$1="All Fieldwork Services Teams",
  IF($C$2="All Social Workers",
   IF($C$3="Full Time", SUMIFS('SW Data'!$F:$F, 'SW Data'!$A:$A, K$8, 'SW Data'!$B:$B, $A22), IF($C$3="Part Time", SUMIFS('SW Data'!$G:$G, 'SW Data'!$A:$A, K$8, 'SW Data'!$B:$B, $A22),SUMIFS('SW Data'!$J:$J, 'SW Data'!$A:$A, K$8, 'SW Data'!$B:$B, $A22))),
   IF($C$3="Full Time", SUMIFS('SW Data'!$F:$F, 'SW Data'!$A:$A, K$8, 'SW Data'!$B:$B, $A22, 'SW Data'!$D:$D, $C$2), IF($C$3="Part Time", SUMIFS('SW Data'!$G:$G, 'SW Data'!$A:$A, K$8, 'SW Data'!$B:$B, $A22, 'SW Data'!$D:$D, $C$2), SUMIFS('SW Data'!$J:$J, 'SW Data'!$A:$A, K$8, 'SW Data'!$B:$B, $A22, 'SW Data'!$D:$D, $C$2)))),
  IF($C$2="All Social Workers",
   IF($C$3="Full Time", SUMIFS('SW Data'!$F:$F, 'SW Data'!$A:$A, K$8, 'SW Data'!$E:$E, $C$1, 'SW Data'!$B:$B, $A22), IF($C$3="Part Time", SUMIFS('SW Data'!$G:$G, 'SW Data'!$A:$A, K$8, 'SW Data'!$E:$E, $C$1, 'SW Data'!$B:$B, $A22), SUMIFS('SW Data'!$J:$J, 'SW Data'!$A:$A, K$8, 'SW Data'!$E:$E, $C$1, 'SW Data'!$B:$B, $A22))),
   IF($C$3="Full Time", SUMIFS('SW Data'!$F:$F, 'SW Data'!$A:$A, K$8, 'SW Data'!$E:$E, $C$1, 'SW Data'!$B:$B, $A22, 'SW Data'!$D:$D, $C$2), IF($C$3="Part Time", SUMIFS('SW Data'!$G:$G, 'SW Data'!$A:$A, K$8, 'SW Data'!$E:$E, $C$1, 'SW Data'!$B:$B, $A22, 'SW Data'!$D:$D, $C$2), SUMIFS('SW Data'!$J:$J, 'SW Data'!$A:$A, K$8, 'SW Data'!$E:$E, $C$1, 'SW Data'!$B:$B, $A22, 'SW Data'!$D:$D, $C$2))))),
 0)/IF($C$1="Fieldwork Service (Children)", VLOOKUP($A22,'Population MYE'!$A$43:$K$76,MATCH(K$8,'Population MYE'!$A$43:$K$43, FALSE),FALSE), IF(OR($C$1="Fieldwork Service (Adults)",$C$1="Fieldwork Service (Offenders)"),VLOOKUP($A22,'Population MYE'!$A$81:$K$114,MATCH(K$8,'Population MYE'!$A$81:$K$81, FALSE),FALSE),VLOOKUP($A22,'Population MYE'!$A$5:$K$38,MATCH(K$8,'Population MYE'!$A$5:$K$5, FALSE),FALSE))))*100000</f>
        <v>106.88995988260952</v>
      </c>
      <c r="L22" s="55"/>
      <c r="U22" s="74"/>
    </row>
    <row r="23" spans="1:21" x14ac:dyDescent="0.25">
      <c r="A23" s="53" t="s">
        <v>31</v>
      </c>
      <c r="B23" s="83">
        <f>(IF(AND($C$1&lt;&gt;"", $C$2&lt;&gt;"", $C$3&lt;&gt;""),
 IF($C$1="All Fieldwork Services Teams",
  IF($C$2="All Social Workers",
   IF($C$3="Full Time", SUMIFS('SW Data'!$F:$F, 'SW Data'!$A:$A, B$8, 'SW Data'!$B:$B, $A23), IF($C$3="Part Time", SUMIFS('SW Data'!$G:$G, 'SW Data'!$A:$A, B$8, 'SW Data'!$B:$B, $A23),SUMIFS('SW Data'!$J:$J, 'SW Data'!$A:$A, B$8, 'SW Data'!$B:$B, $A23))),
   IF($C$3="Full Time", SUMIFS('SW Data'!$F:$F, 'SW Data'!$A:$A, B$8, 'SW Data'!$B:$B, $A23, 'SW Data'!$D:$D, $C$2), IF($C$3="Part Time", SUMIFS('SW Data'!$G:$G, 'SW Data'!$A:$A, B$8, 'SW Data'!$B:$B, $A23, 'SW Data'!$D:$D, $C$2), SUMIFS('SW Data'!$J:$J, 'SW Data'!$A:$A, B$8, 'SW Data'!$B:$B, $A23, 'SW Data'!$D:$D, $C$2)))),
  IF($C$2="All Social Workers",
   IF($C$3="Full Time", SUMIFS('SW Data'!$F:$F, 'SW Data'!$A:$A, B$8, 'SW Data'!$E:$E, $C$1, 'SW Data'!$B:$B, $A23), IF($C$3="Part Time", SUMIFS('SW Data'!$G:$G, 'SW Data'!$A:$A, B$8, 'SW Data'!$E:$E, $C$1, 'SW Data'!$B:$B, $A23), SUMIFS('SW Data'!$J:$J, 'SW Data'!$A:$A, B$8, 'SW Data'!$E:$E, $C$1, 'SW Data'!$B:$B, $A23))),
   IF($C$3="Full Time", SUMIFS('SW Data'!$F:$F, 'SW Data'!$A:$A, B$8, 'SW Data'!$E:$E, $C$1, 'SW Data'!$B:$B, $A23, 'SW Data'!$D:$D, $C$2), IF($C$3="Part Time", SUMIFS('SW Data'!$G:$G, 'SW Data'!$A:$A, B$8, 'SW Data'!$E:$E, $C$1, 'SW Data'!$B:$B, $A23, 'SW Data'!$D:$D, $C$2), SUMIFS('SW Data'!$J:$J, 'SW Data'!$A:$A, B$8, 'SW Data'!$E:$E, $C$1, 'SW Data'!$B:$B, $A23, 'SW Data'!$D:$D, $C$2))))),
 0)/IF($C$1="Fieldwork Service (Children)", VLOOKUP($A23,'Population MYE'!$A$43:$K$76,MATCH(B$8,'Population MYE'!$A$43:$K$43, FALSE),FALSE), IF(OR($C$1="Fieldwork Service (Adults)",$C$1="Fieldwork Service (Offenders)"),VLOOKUP($A23,'Population MYE'!$A$81:$K$114,MATCH(B$8,'Population MYE'!$A$81:$K$81, FALSE),FALSE),VLOOKUP($A23,'Population MYE'!$A$5:$K$38,MATCH(B$8,'Population MYE'!$A$5:$K$5, FALSE),FALSE))))*100000</f>
        <v>136.41096841374522</v>
      </c>
      <c r="C23" s="83">
        <f>(IF(AND($C$1&lt;&gt;"", $C$2&lt;&gt;"", $C$3&lt;&gt;""),
 IF($C$1="All Fieldwork Services Teams",
  IF($C$2="All Social Workers",
   IF($C$3="Full Time", SUMIFS('SW Data'!$F:$F, 'SW Data'!$A:$A, C$8, 'SW Data'!$B:$B, $A23), IF($C$3="Part Time", SUMIFS('SW Data'!$G:$G, 'SW Data'!$A:$A, C$8, 'SW Data'!$B:$B, $A23),SUMIFS('SW Data'!$J:$J, 'SW Data'!$A:$A, C$8, 'SW Data'!$B:$B, $A23))),
   IF($C$3="Full Time", SUMIFS('SW Data'!$F:$F, 'SW Data'!$A:$A, C$8, 'SW Data'!$B:$B, $A23, 'SW Data'!$D:$D, $C$2), IF($C$3="Part Time", SUMIFS('SW Data'!$G:$G, 'SW Data'!$A:$A, C$8, 'SW Data'!$B:$B, $A23, 'SW Data'!$D:$D, $C$2), SUMIFS('SW Data'!$J:$J, 'SW Data'!$A:$A, C$8, 'SW Data'!$B:$B, $A23, 'SW Data'!$D:$D, $C$2)))),
  IF($C$2="All Social Workers",
   IF($C$3="Full Time", SUMIFS('SW Data'!$F:$F, 'SW Data'!$A:$A, C$8, 'SW Data'!$E:$E, $C$1, 'SW Data'!$B:$B, $A23), IF($C$3="Part Time", SUMIFS('SW Data'!$G:$G, 'SW Data'!$A:$A, C$8, 'SW Data'!$E:$E, $C$1, 'SW Data'!$B:$B, $A23), SUMIFS('SW Data'!$J:$J, 'SW Data'!$A:$A, C$8, 'SW Data'!$E:$E, $C$1, 'SW Data'!$B:$B, $A23))),
   IF($C$3="Full Time", SUMIFS('SW Data'!$F:$F, 'SW Data'!$A:$A, C$8, 'SW Data'!$E:$E, $C$1, 'SW Data'!$B:$B, $A23, 'SW Data'!$D:$D, $C$2), IF($C$3="Part Time", SUMIFS('SW Data'!$G:$G, 'SW Data'!$A:$A, C$8, 'SW Data'!$E:$E, $C$1, 'SW Data'!$B:$B, $A23, 'SW Data'!$D:$D, $C$2), SUMIFS('SW Data'!$J:$J, 'SW Data'!$A:$A, C$8, 'SW Data'!$E:$E, $C$1, 'SW Data'!$B:$B, $A23, 'SW Data'!$D:$D, $C$2))))),
 0)/IF($C$1="Fieldwork Service (Children)", VLOOKUP($A23,'Population MYE'!$A$43:$K$76,MATCH(C$8,'Population MYE'!$A$43:$K$43, FALSE),FALSE), IF(OR($C$1="Fieldwork Service (Adults)",$C$1="Fieldwork Service (Offenders)"),VLOOKUP($A23,'Population MYE'!$A$81:$K$114,MATCH(C$8,'Population MYE'!$A$81:$K$81, FALSE),FALSE),VLOOKUP($A23,'Population MYE'!$A$5:$K$38,MATCH(C$8,'Population MYE'!$A$5:$K$5, FALSE),FALSE))))*100000</f>
        <v>148.03479935352979</v>
      </c>
      <c r="D23" s="83">
        <f>(IF(AND($C$1&lt;&gt;"", $C$2&lt;&gt;"", $C$3&lt;&gt;""),
 IF($C$1="All Fieldwork Services Teams",
  IF($C$2="All Social Workers",
   IF($C$3="Full Time", SUMIFS('SW Data'!$F:$F, 'SW Data'!$A:$A, D$8, 'SW Data'!$B:$B, $A23), IF($C$3="Part Time", SUMIFS('SW Data'!$G:$G, 'SW Data'!$A:$A, D$8, 'SW Data'!$B:$B, $A23),SUMIFS('SW Data'!$J:$J, 'SW Data'!$A:$A, D$8, 'SW Data'!$B:$B, $A23))),
   IF($C$3="Full Time", SUMIFS('SW Data'!$F:$F, 'SW Data'!$A:$A, D$8, 'SW Data'!$B:$B, $A23, 'SW Data'!$D:$D, $C$2), IF($C$3="Part Time", SUMIFS('SW Data'!$G:$G, 'SW Data'!$A:$A, D$8, 'SW Data'!$B:$B, $A23, 'SW Data'!$D:$D, $C$2), SUMIFS('SW Data'!$J:$J, 'SW Data'!$A:$A, D$8, 'SW Data'!$B:$B, $A23, 'SW Data'!$D:$D, $C$2)))),
  IF($C$2="All Social Workers",
   IF($C$3="Full Time", SUMIFS('SW Data'!$F:$F, 'SW Data'!$A:$A, D$8, 'SW Data'!$E:$E, $C$1, 'SW Data'!$B:$B, $A23), IF($C$3="Part Time", SUMIFS('SW Data'!$G:$G, 'SW Data'!$A:$A, D$8, 'SW Data'!$E:$E, $C$1, 'SW Data'!$B:$B, $A23), SUMIFS('SW Data'!$J:$J, 'SW Data'!$A:$A, D$8, 'SW Data'!$E:$E, $C$1, 'SW Data'!$B:$B, $A23))),
   IF($C$3="Full Time", SUMIFS('SW Data'!$F:$F, 'SW Data'!$A:$A, D$8, 'SW Data'!$E:$E, $C$1, 'SW Data'!$B:$B, $A23, 'SW Data'!$D:$D, $C$2), IF($C$3="Part Time", SUMIFS('SW Data'!$G:$G, 'SW Data'!$A:$A, D$8, 'SW Data'!$E:$E, $C$1, 'SW Data'!$B:$B, $A23, 'SW Data'!$D:$D, $C$2), SUMIFS('SW Data'!$J:$J, 'SW Data'!$A:$A, D$8, 'SW Data'!$E:$E, $C$1, 'SW Data'!$B:$B, $A23, 'SW Data'!$D:$D, $C$2))))),
 0)/IF($C$1="Fieldwork Service (Children)", VLOOKUP($A23,'Population MYE'!$A$43:$K$76,MATCH(D$8,'Population MYE'!$A$43:$K$43, FALSE),FALSE), IF(OR($C$1="Fieldwork Service (Adults)",$C$1="Fieldwork Service (Offenders)"),VLOOKUP($A23,'Population MYE'!$A$81:$K$114,MATCH(D$8,'Population MYE'!$A$81:$K$81, FALSE),FALSE),VLOOKUP($A23,'Population MYE'!$A$5:$K$38,MATCH(D$8,'Population MYE'!$A$5:$K$5, FALSE),FALSE))))*100000</f>
        <v>140.3239556692242</v>
      </c>
      <c r="E23" s="83">
        <f>(IF(AND($C$1&lt;&gt;"", $C$2&lt;&gt;"", $C$3&lt;&gt;""),
 IF($C$1="All Fieldwork Services Teams",
  IF($C$2="All Social Workers",
   IF($C$3="Full Time", SUMIFS('SW Data'!$F:$F, 'SW Data'!$A:$A, E$8, 'SW Data'!$B:$B, $A23), IF($C$3="Part Time", SUMIFS('SW Data'!$G:$G, 'SW Data'!$A:$A, E$8, 'SW Data'!$B:$B, $A23),SUMIFS('SW Data'!$J:$J, 'SW Data'!$A:$A, E$8, 'SW Data'!$B:$B, $A23))),
   IF($C$3="Full Time", SUMIFS('SW Data'!$F:$F, 'SW Data'!$A:$A, E$8, 'SW Data'!$B:$B, $A23, 'SW Data'!$D:$D, $C$2), IF($C$3="Part Time", SUMIFS('SW Data'!$G:$G, 'SW Data'!$A:$A, E$8, 'SW Data'!$B:$B, $A23, 'SW Data'!$D:$D, $C$2), SUMIFS('SW Data'!$J:$J, 'SW Data'!$A:$A, E$8, 'SW Data'!$B:$B, $A23, 'SW Data'!$D:$D, $C$2)))),
  IF($C$2="All Social Workers",
   IF($C$3="Full Time", SUMIFS('SW Data'!$F:$F, 'SW Data'!$A:$A, E$8, 'SW Data'!$E:$E, $C$1, 'SW Data'!$B:$B, $A23), IF($C$3="Part Time", SUMIFS('SW Data'!$G:$G, 'SW Data'!$A:$A, E$8, 'SW Data'!$E:$E, $C$1, 'SW Data'!$B:$B, $A23), SUMIFS('SW Data'!$J:$J, 'SW Data'!$A:$A, E$8, 'SW Data'!$E:$E, $C$1, 'SW Data'!$B:$B, $A23))),
   IF($C$3="Full Time", SUMIFS('SW Data'!$F:$F, 'SW Data'!$A:$A, E$8, 'SW Data'!$E:$E, $C$1, 'SW Data'!$B:$B, $A23, 'SW Data'!$D:$D, $C$2), IF($C$3="Part Time", SUMIFS('SW Data'!$G:$G, 'SW Data'!$A:$A, E$8, 'SW Data'!$E:$E, $C$1, 'SW Data'!$B:$B, $A23, 'SW Data'!$D:$D, $C$2), SUMIFS('SW Data'!$J:$J, 'SW Data'!$A:$A, E$8, 'SW Data'!$E:$E, $C$1, 'SW Data'!$B:$B, $A23, 'SW Data'!$D:$D, $C$2))))),
 0)/IF($C$1="Fieldwork Service (Children)", VLOOKUP($A23,'Population MYE'!$A$43:$K$76,MATCH(E$8,'Population MYE'!$A$43:$K$43, FALSE),FALSE), IF(OR($C$1="Fieldwork Service (Adults)",$C$1="Fieldwork Service (Offenders)"),VLOOKUP($A23,'Population MYE'!$A$81:$K$114,MATCH(E$8,'Population MYE'!$A$81:$K$81, FALSE),FALSE),VLOOKUP($A23,'Population MYE'!$A$5:$K$38,MATCH(E$8,'Population MYE'!$A$5:$K$5, FALSE),FALSE))))*100000</f>
        <v>141.46966580109938</v>
      </c>
      <c r="F23" s="83">
        <f>(IF(AND($C$1&lt;&gt;"", $C$2&lt;&gt;"", $C$3&lt;&gt;""),
 IF($C$1="All Fieldwork Services Teams",
  IF($C$2="All Social Workers",
   IF($C$3="Full Time", SUMIFS('SW Data'!$F:$F, 'SW Data'!$A:$A, F$8, 'SW Data'!$B:$B, $A23), IF($C$3="Part Time", SUMIFS('SW Data'!$G:$G, 'SW Data'!$A:$A, F$8, 'SW Data'!$B:$B, $A23),SUMIFS('SW Data'!$J:$J, 'SW Data'!$A:$A, F$8, 'SW Data'!$B:$B, $A23))),
   IF($C$3="Full Time", SUMIFS('SW Data'!$F:$F, 'SW Data'!$A:$A, F$8, 'SW Data'!$B:$B, $A23, 'SW Data'!$D:$D, $C$2), IF($C$3="Part Time", SUMIFS('SW Data'!$G:$G, 'SW Data'!$A:$A, F$8, 'SW Data'!$B:$B, $A23, 'SW Data'!$D:$D, $C$2), SUMIFS('SW Data'!$J:$J, 'SW Data'!$A:$A, F$8, 'SW Data'!$B:$B, $A23, 'SW Data'!$D:$D, $C$2)))),
  IF($C$2="All Social Workers",
   IF($C$3="Full Time", SUMIFS('SW Data'!$F:$F, 'SW Data'!$A:$A, F$8, 'SW Data'!$E:$E, $C$1, 'SW Data'!$B:$B, $A23), IF($C$3="Part Time", SUMIFS('SW Data'!$G:$G, 'SW Data'!$A:$A, F$8, 'SW Data'!$E:$E, $C$1, 'SW Data'!$B:$B, $A23), SUMIFS('SW Data'!$J:$J, 'SW Data'!$A:$A, F$8, 'SW Data'!$E:$E, $C$1, 'SW Data'!$B:$B, $A23))),
   IF($C$3="Full Time", SUMIFS('SW Data'!$F:$F, 'SW Data'!$A:$A, F$8, 'SW Data'!$E:$E, $C$1, 'SW Data'!$B:$B, $A23, 'SW Data'!$D:$D, $C$2), IF($C$3="Part Time", SUMIFS('SW Data'!$G:$G, 'SW Data'!$A:$A, F$8, 'SW Data'!$E:$E, $C$1, 'SW Data'!$B:$B, $A23, 'SW Data'!$D:$D, $C$2), SUMIFS('SW Data'!$J:$J, 'SW Data'!$A:$A, F$8, 'SW Data'!$E:$E, $C$1, 'SW Data'!$B:$B, $A23, 'SW Data'!$D:$D, $C$2))))),
 0)/IF($C$1="Fieldwork Service (Children)", VLOOKUP($A23,'Population MYE'!$A$43:$K$76,MATCH(F$8,'Population MYE'!$A$43:$K$43, FALSE),FALSE), IF(OR($C$1="Fieldwork Service (Adults)",$C$1="Fieldwork Service (Offenders)"),VLOOKUP($A23,'Population MYE'!$A$81:$K$114,MATCH(F$8,'Population MYE'!$A$81:$K$81, FALSE),FALSE),VLOOKUP($A23,'Population MYE'!$A$5:$K$38,MATCH(F$8,'Population MYE'!$A$5:$K$5, FALSE),FALSE))))*100000</f>
        <v>140.31962626245652</v>
      </c>
      <c r="G23" s="83">
        <f>(IF(AND($C$1&lt;&gt;"", $C$2&lt;&gt;"", $C$3&lt;&gt;""),
 IF($C$1="All Fieldwork Services Teams",
  IF($C$2="All Social Workers",
   IF($C$3="Full Time", SUMIFS('SW Data'!$F:$F, 'SW Data'!$A:$A, G$8, 'SW Data'!$B:$B, $A23), IF($C$3="Part Time", SUMIFS('SW Data'!$G:$G, 'SW Data'!$A:$A, G$8, 'SW Data'!$B:$B, $A23),SUMIFS('SW Data'!$J:$J, 'SW Data'!$A:$A, G$8, 'SW Data'!$B:$B, $A23))),
   IF($C$3="Full Time", SUMIFS('SW Data'!$F:$F, 'SW Data'!$A:$A, G$8, 'SW Data'!$B:$B, $A23, 'SW Data'!$D:$D, $C$2), IF($C$3="Part Time", SUMIFS('SW Data'!$G:$G, 'SW Data'!$A:$A, G$8, 'SW Data'!$B:$B, $A23, 'SW Data'!$D:$D, $C$2), SUMIFS('SW Data'!$J:$J, 'SW Data'!$A:$A, G$8, 'SW Data'!$B:$B, $A23, 'SW Data'!$D:$D, $C$2)))),
  IF($C$2="All Social Workers",
   IF($C$3="Full Time", SUMIFS('SW Data'!$F:$F, 'SW Data'!$A:$A, G$8, 'SW Data'!$E:$E, $C$1, 'SW Data'!$B:$B, $A23), IF($C$3="Part Time", SUMIFS('SW Data'!$G:$G, 'SW Data'!$A:$A, G$8, 'SW Data'!$E:$E, $C$1, 'SW Data'!$B:$B, $A23), SUMIFS('SW Data'!$J:$J, 'SW Data'!$A:$A, G$8, 'SW Data'!$E:$E, $C$1, 'SW Data'!$B:$B, $A23))),
   IF($C$3="Full Time", SUMIFS('SW Data'!$F:$F, 'SW Data'!$A:$A, G$8, 'SW Data'!$E:$E, $C$1, 'SW Data'!$B:$B, $A23, 'SW Data'!$D:$D, $C$2), IF($C$3="Part Time", SUMIFS('SW Data'!$G:$G, 'SW Data'!$A:$A, G$8, 'SW Data'!$E:$E, $C$1, 'SW Data'!$B:$B, $A23, 'SW Data'!$D:$D, $C$2), SUMIFS('SW Data'!$J:$J, 'SW Data'!$A:$A, G$8, 'SW Data'!$E:$E, $C$1, 'SW Data'!$B:$B, $A23, 'SW Data'!$D:$D, $C$2))))),
 0)/IF($C$1="Fieldwork Service (Children)", VLOOKUP($A23,'Population MYE'!$A$43:$K$76,MATCH(G$8,'Population MYE'!$A$43:$K$43, FALSE),FALSE), IF(OR($C$1="Fieldwork Service (Adults)",$C$1="Fieldwork Service (Offenders)"),VLOOKUP($A23,'Population MYE'!$A$81:$K$114,MATCH(G$8,'Population MYE'!$A$81:$K$81, FALSE),FALSE),VLOOKUP($A23,'Population MYE'!$A$5:$K$38,MATCH(G$8,'Population MYE'!$A$5:$K$5, FALSE),FALSE))))*100000</f>
        <v>141.65493193857708</v>
      </c>
      <c r="H23" s="83">
        <f>(IF(AND($C$1&lt;&gt;"", $C$2&lt;&gt;"", $C$3&lt;&gt;""),
 IF($C$1="All Fieldwork Services Teams",
  IF($C$2="All Social Workers",
   IF($C$3="Full Time", SUMIFS('SW Data'!$F:$F, 'SW Data'!$A:$A, H$8, 'SW Data'!$B:$B, $A23), IF($C$3="Part Time", SUMIFS('SW Data'!$G:$G, 'SW Data'!$A:$A, H$8, 'SW Data'!$B:$B, $A23),SUMIFS('SW Data'!$J:$J, 'SW Data'!$A:$A, H$8, 'SW Data'!$B:$B, $A23))),
   IF($C$3="Full Time", SUMIFS('SW Data'!$F:$F, 'SW Data'!$A:$A, H$8, 'SW Data'!$B:$B, $A23, 'SW Data'!$D:$D, $C$2), IF($C$3="Part Time", SUMIFS('SW Data'!$G:$G, 'SW Data'!$A:$A, H$8, 'SW Data'!$B:$B, $A23, 'SW Data'!$D:$D, $C$2), SUMIFS('SW Data'!$J:$J, 'SW Data'!$A:$A, H$8, 'SW Data'!$B:$B, $A23, 'SW Data'!$D:$D, $C$2)))),
  IF($C$2="All Social Workers",
   IF($C$3="Full Time", SUMIFS('SW Data'!$F:$F, 'SW Data'!$A:$A, H$8, 'SW Data'!$E:$E, $C$1, 'SW Data'!$B:$B, $A23), IF($C$3="Part Time", SUMIFS('SW Data'!$G:$G, 'SW Data'!$A:$A, H$8, 'SW Data'!$E:$E, $C$1, 'SW Data'!$B:$B, $A23), SUMIFS('SW Data'!$J:$J, 'SW Data'!$A:$A, H$8, 'SW Data'!$E:$E, $C$1, 'SW Data'!$B:$B, $A23))),
   IF($C$3="Full Time", SUMIFS('SW Data'!$F:$F, 'SW Data'!$A:$A, H$8, 'SW Data'!$E:$E, $C$1, 'SW Data'!$B:$B, $A23, 'SW Data'!$D:$D, $C$2), IF($C$3="Part Time", SUMIFS('SW Data'!$G:$G, 'SW Data'!$A:$A, H$8, 'SW Data'!$E:$E, $C$1, 'SW Data'!$B:$B, $A23, 'SW Data'!$D:$D, $C$2), SUMIFS('SW Data'!$J:$J, 'SW Data'!$A:$A, H$8, 'SW Data'!$E:$E, $C$1, 'SW Data'!$B:$B, $A23, 'SW Data'!$D:$D, $C$2))))),
 0)/IF($C$1="Fieldwork Service (Children)", VLOOKUP($A23,'Population MYE'!$A$43:$K$76,MATCH(H$8,'Population MYE'!$A$43:$K$43, FALSE),FALSE), IF(OR($C$1="Fieldwork Service (Adults)",$C$1="Fieldwork Service (Offenders)"),VLOOKUP($A23,'Population MYE'!$A$81:$K$114,MATCH(H$8,'Population MYE'!$A$81:$K$81, FALSE),FALSE),VLOOKUP($A23,'Population MYE'!$A$5:$K$38,MATCH(H$8,'Population MYE'!$A$5:$K$5, FALSE),FALSE))))*100000</f>
        <v>137.74931625642051</v>
      </c>
      <c r="I23" s="83">
        <f>(IF(AND($C$1&lt;&gt;"", $C$2&lt;&gt;"", $C$3&lt;&gt;""),
 IF($C$1="All Fieldwork Services Teams",
  IF($C$2="All Social Workers",
   IF($C$3="Full Time", SUMIFS('SW Data'!$F:$F, 'SW Data'!$A:$A, I$8, 'SW Data'!$B:$B, $A23), IF($C$3="Part Time", SUMIFS('SW Data'!$G:$G, 'SW Data'!$A:$A, I$8, 'SW Data'!$B:$B, $A23),SUMIFS('SW Data'!$J:$J, 'SW Data'!$A:$A, I$8, 'SW Data'!$B:$B, $A23))),
   IF($C$3="Full Time", SUMIFS('SW Data'!$F:$F, 'SW Data'!$A:$A, I$8, 'SW Data'!$B:$B, $A23, 'SW Data'!$D:$D, $C$2), IF($C$3="Part Time", SUMIFS('SW Data'!$G:$G, 'SW Data'!$A:$A, I$8, 'SW Data'!$B:$B, $A23, 'SW Data'!$D:$D, $C$2), SUMIFS('SW Data'!$J:$J, 'SW Data'!$A:$A, I$8, 'SW Data'!$B:$B, $A23, 'SW Data'!$D:$D, $C$2)))),
  IF($C$2="All Social Workers",
   IF($C$3="Full Time", SUMIFS('SW Data'!$F:$F, 'SW Data'!$A:$A, I$8, 'SW Data'!$E:$E, $C$1, 'SW Data'!$B:$B, $A23), IF($C$3="Part Time", SUMIFS('SW Data'!$G:$G, 'SW Data'!$A:$A, I$8, 'SW Data'!$E:$E, $C$1, 'SW Data'!$B:$B, $A23), SUMIFS('SW Data'!$J:$J, 'SW Data'!$A:$A, I$8, 'SW Data'!$E:$E, $C$1, 'SW Data'!$B:$B, $A23))),
   IF($C$3="Full Time", SUMIFS('SW Data'!$F:$F, 'SW Data'!$A:$A, I$8, 'SW Data'!$E:$E, $C$1, 'SW Data'!$B:$B, $A23, 'SW Data'!$D:$D, $C$2), IF($C$3="Part Time", SUMIFS('SW Data'!$G:$G, 'SW Data'!$A:$A, I$8, 'SW Data'!$E:$E, $C$1, 'SW Data'!$B:$B, $A23, 'SW Data'!$D:$D, $C$2), SUMIFS('SW Data'!$J:$J, 'SW Data'!$A:$A, I$8, 'SW Data'!$E:$E, $C$1, 'SW Data'!$B:$B, $A23, 'SW Data'!$D:$D, $C$2))))),
 0)/IF($C$1="Fieldwork Service (Children)", VLOOKUP($A23,'Population MYE'!$A$43:$K$76,MATCH(I$8,'Population MYE'!$A$43:$K$43, FALSE),FALSE), IF(OR($C$1="Fieldwork Service (Adults)",$C$1="Fieldwork Service (Offenders)"),VLOOKUP($A23,'Population MYE'!$A$81:$K$114,MATCH(I$8,'Population MYE'!$A$81:$K$81, FALSE),FALSE),VLOOKUP($A23,'Population MYE'!$A$5:$K$38,MATCH(I$8,'Population MYE'!$A$5:$K$5, FALSE),FALSE))))*100000</f>
        <v>128.9705445789491</v>
      </c>
      <c r="J23" s="83">
        <f>(IF(AND($C$1&lt;&gt;"", $C$2&lt;&gt;"", $C$3&lt;&gt;""),
 IF($C$1="All Fieldwork Services Teams",
  IF($C$2="All Social Workers",
   IF($C$3="Full Time", SUMIFS('SW Data'!$F:$F, 'SW Data'!$A:$A, J$8, 'SW Data'!$B:$B, $A23), IF($C$3="Part Time", SUMIFS('SW Data'!$G:$G, 'SW Data'!$A:$A, J$8, 'SW Data'!$B:$B, $A23),SUMIFS('SW Data'!$J:$J, 'SW Data'!$A:$A, J$8, 'SW Data'!$B:$B, $A23))),
   IF($C$3="Full Time", SUMIFS('SW Data'!$F:$F, 'SW Data'!$A:$A, J$8, 'SW Data'!$B:$B, $A23, 'SW Data'!$D:$D, $C$2), IF($C$3="Part Time", SUMIFS('SW Data'!$G:$G, 'SW Data'!$A:$A, J$8, 'SW Data'!$B:$B, $A23, 'SW Data'!$D:$D, $C$2), SUMIFS('SW Data'!$J:$J, 'SW Data'!$A:$A, J$8, 'SW Data'!$B:$B, $A23, 'SW Data'!$D:$D, $C$2)))),
  IF($C$2="All Social Workers",
   IF($C$3="Full Time", SUMIFS('SW Data'!$F:$F, 'SW Data'!$A:$A, J$8, 'SW Data'!$E:$E, $C$1, 'SW Data'!$B:$B, $A23), IF($C$3="Part Time", SUMIFS('SW Data'!$G:$G, 'SW Data'!$A:$A, J$8, 'SW Data'!$E:$E, $C$1, 'SW Data'!$B:$B, $A23), SUMIFS('SW Data'!$J:$J, 'SW Data'!$A:$A, J$8, 'SW Data'!$E:$E, $C$1, 'SW Data'!$B:$B, $A23))),
   IF($C$3="Full Time", SUMIFS('SW Data'!$F:$F, 'SW Data'!$A:$A, J$8, 'SW Data'!$E:$E, $C$1, 'SW Data'!$B:$B, $A23, 'SW Data'!$D:$D, $C$2), IF($C$3="Part Time", SUMIFS('SW Data'!$G:$G, 'SW Data'!$A:$A, J$8, 'SW Data'!$E:$E, $C$1, 'SW Data'!$B:$B, $A23, 'SW Data'!$D:$D, $C$2), SUMIFS('SW Data'!$J:$J, 'SW Data'!$A:$A, J$8, 'SW Data'!$E:$E, $C$1, 'SW Data'!$B:$B, $A23, 'SW Data'!$D:$D, $C$2))))),
 0)/IF($C$1="Fieldwork Service (Children)", VLOOKUP($A23,'Population MYE'!$A$43:$K$76,MATCH(J$8,'Population MYE'!$A$43:$K$43, FALSE),FALSE), IF(OR($C$1="Fieldwork Service (Adults)",$C$1="Fieldwork Service (Offenders)"),VLOOKUP($A23,'Population MYE'!$A$81:$K$114,MATCH(J$8,'Population MYE'!$A$81:$K$81, FALSE),FALSE),VLOOKUP($A23,'Population MYE'!$A$5:$K$38,MATCH(J$8,'Population MYE'!$A$5:$K$5, FALSE),FALSE))))*100000</f>
        <v>121.61217422407206</v>
      </c>
      <c r="K23" s="83">
        <f>(IF(AND($C$1&lt;&gt;"", $C$2&lt;&gt;"", $C$3&lt;&gt;""),
 IF($C$1="All Fieldwork Services Teams",
  IF($C$2="All Social Workers",
   IF($C$3="Full Time", SUMIFS('SW Data'!$F:$F, 'SW Data'!$A:$A, K$8, 'SW Data'!$B:$B, $A23), IF($C$3="Part Time", SUMIFS('SW Data'!$G:$G, 'SW Data'!$A:$A, K$8, 'SW Data'!$B:$B, $A23),SUMIFS('SW Data'!$J:$J, 'SW Data'!$A:$A, K$8, 'SW Data'!$B:$B, $A23))),
   IF($C$3="Full Time", SUMIFS('SW Data'!$F:$F, 'SW Data'!$A:$A, K$8, 'SW Data'!$B:$B, $A23, 'SW Data'!$D:$D, $C$2), IF($C$3="Part Time", SUMIFS('SW Data'!$G:$G, 'SW Data'!$A:$A, K$8, 'SW Data'!$B:$B, $A23, 'SW Data'!$D:$D, $C$2), SUMIFS('SW Data'!$J:$J, 'SW Data'!$A:$A, K$8, 'SW Data'!$B:$B, $A23, 'SW Data'!$D:$D, $C$2)))),
  IF($C$2="All Social Workers",
   IF($C$3="Full Time", SUMIFS('SW Data'!$F:$F, 'SW Data'!$A:$A, K$8, 'SW Data'!$E:$E, $C$1, 'SW Data'!$B:$B, $A23), IF($C$3="Part Time", SUMIFS('SW Data'!$G:$G, 'SW Data'!$A:$A, K$8, 'SW Data'!$E:$E, $C$1, 'SW Data'!$B:$B, $A23), SUMIFS('SW Data'!$J:$J, 'SW Data'!$A:$A, K$8, 'SW Data'!$E:$E, $C$1, 'SW Data'!$B:$B, $A23))),
   IF($C$3="Full Time", SUMIFS('SW Data'!$F:$F, 'SW Data'!$A:$A, K$8, 'SW Data'!$E:$E, $C$1, 'SW Data'!$B:$B, $A23, 'SW Data'!$D:$D, $C$2), IF($C$3="Part Time", SUMIFS('SW Data'!$G:$G, 'SW Data'!$A:$A, K$8, 'SW Data'!$E:$E, $C$1, 'SW Data'!$B:$B, $A23, 'SW Data'!$D:$D, $C$2), SUMIFS('SW Data'!$J:$J, 'SW Data'!$A:$A, K$8, 'SW Data'!$E:$E, $C$1, 'SW Data'!$B:$B, $A23, 'SW Data'!$D:$D, $C$2))))),
 0)/IF($C$1="Fieldwork Service (Children)", VLOOKUP($A23,'Population MYE'!$A$43:$K$76,MATCH(K$8,'Population MYE'!$A$43:$K$43, FALSE),FALSE), IF(OR($C$1="Fieldwork Service (Adults)",$C$1="Fieldwork Service (Offenders)"),VLOOKUP($A23,'Population MYE'!$A$81:$K$114,MATCH(K$8,'Population MYE'!$A$81:$K$81, FALSE),FALSE),VLOOKUP($A23,'Population MYE'!$A$5:$K$38,MATCH(K$8,'Population MYE'!$A$5:$K$5, FALSE),FALSE))))*100000</f>
        <v>122.86238768477666</v>
      </c>
      <c r="L23" s="55"/>
      <c r="U23" s="74"/>
    </row>
    <row r="24" spans="1:21" x14ac:dyDescent="0.25">
      <c r="A24" s="53" t="s">
        <v>32</v>
      </c>
      <c r="B24" s="83">
        <f>(IF(AND($C$1&lt;&gt;"", $C$2&lt;&gt;"", $C$3&lt;&gt;""),
 IF($C$1="All Fieldwork Services Teams",
  IF($C$2="All Social Workers",
   IF($C$3="Full Time", SUMIFS('SW Data'!$F:$F, 'SW Data'!$A:$A, B$8, 'SW Data'!$B:$B, $A24), IF($C$3="Part Time", SUMIFS('SW Data'!$G:$G, 'SW Data'!$A:$A, B$8, 'SW Data'!$B:$B, $A24),SUMIFS('SW Data'!$J:$J, 'SW Data'!$A:$A, B$8, 'SW Data'!$B:$B, $A24))),
   IF($C$3="Full Time", SUMIFS('SW Data'!$F:$F, 'SW Data'!$A:$A, B$8, 'SW Data'!$B:$B, $A24, 'SW Data'!$D:$D, $C$2), IF($C$3="Part Time", SUMIFS('SW Data'!$G:$G, 'SW Data'!$A:$A, B$8, 'SW Data'!$B:$B, $A24, 'SW Data'!$D:$D, $C$2), SUMIFS('SW Data'!$J:$J, 'SW Data'!$A:$A, B$8, 'SW Data'!$B:$B, $A24, 'SW Data'!$D:$D, $C$2)))),
  IF($C$2="All Social Workers",
   IF($C$3="Full Time", SUMIFS('SW Data'!$F:$F, 'SW Data'!$A:$A, B$8, 'SW Data'!$E:$E, $C$1, 'SW Data'!$B:$B, $A24), IF($C$3="Part Time", SUMIFS('SW Data'!$G:$G, 'SW Data'!$A:$A, B$8, 'SW Data'!$E:$E, $C$1, 'SW Data'!$B:$B, $A24), SUMIFS('SW Data'!$J:$J, 'SW Data'!$A:$A, B$8, 'SW Data'!$E:$E, $C$1, 'SW Data'!$B:$B, $A24))),
   IF($C$3="Full Time", SUMIFS('SW Data'!$F:$F, 'SW Data'!$A:$A, B$8, 'SW Data'!$E:$E, $C$1, 'SW Data'!$B:$B, $A24, 'SW Data'!$D:$D, $C$2), IF($C$3="Part Time", SUMIFS('SW Data'!$G:$G, 'SW Data'!$A:$A, B$8, 'SW Data'!$E:$E, $C$1, 'SW Data'!$B:$B, $A24, 'SW Data'!$D:$D, $C$2), SUMIFS('SW Data'!$J:$J, 'SW Data'!$A:$A, B$8, 'SW Data'!$E:$E, $C$1, 'SW Data'!$B:$B, $A24, 'SW Data'!$D:$D, $C$2))))),
 0)/IF($C$1="Fieldwork Service (Children)", VLOOKUP($A24,'Population MYE'!$A$43:$K$76,MATCH(B$8,'Population MYE'!$A$43:$K$43, FALSE),FALSE), IF(OR($C$1="Fieldwork Service (Adults)",$C$1="Fieldwork Service (Offenders)"),VLOOKUP($A24,'Population MYE'!$A$81:$K$114,MATCH(B$8,'Population MYE'!$A$81:$K$81, FALSE),FALSE),VLOOKUP($A24,'Population MYE'!$A$5:$K$38,MATCH(B$8,'Population MYE'!$A$5:$K$5, FALSE),FALSE))))*100000</f>
        <v>90.316327429729498</v>
      </c>
      <c r="C24" s="83">
        <f>(IF(AND($C$1&lt;&gt;"", $C$2&lt;&gt;"", $C$3&lt;&gt;""),
 IF($C$1="All Fieldwork Services Teams",
  IF($C$2="All Social Workers",
   IF($C$3="Full Time", SUMIFS('SW Data'!$F:$F, 'SW Data'!$A:$A, C$8, 'SW Data'!$B:$B, $A24), IF($C$3="Part Time", SUMIFS('SW Data'!$G:$G, 'SW Data'!$A:$A, C$8, 'SW Data'!$B:$B, $A24),SUMIFS('SW Data'!$J:$J, 'SW Data'!$A:$A, C$8, 'SW Data'!$B:$B, $A24))),
   IF($C$3="Full Time", SUMIFS('SW Data'!$F:$F, 'SW Data'!$A:$A, C$8, 'SW Data'!$B:$B, $A24, 'SW Data'!$D:$D, $C$2), IF($C$3="Part Time", SUMIFS('SW Data'!$G:$G, 'SW Data'!$A:$A, C$8, 'SW Data'!$B:$B, $A24, 'SW Data'!$D:$D, $C$2), SUMIFS('SW Data'!$J:$J, 'SW Data'!$A:$A, C$8, 'SW Data'!$B:$B, $A24, 'SW Data'!$D:$D, $C$2)))),
  IF($C$2="All Social Workers",
   IF($C$3="Full Time", SUMIFS('SW Data'!$F:$F, 'SW Data'!$A:$A, C$8, 'SW Data'!$E:$E, $C$1, 'SW Data'!$B:$B, $A24), IF($C$3="Part Time", SUMIFS('SW Data'!$G:$G, 'SW Data'!$A:$A, C$8, 'SW Data'!$E:$E, $C$1, 'SW Data'!$B:$B, $A24), SUMIFS('SW Data'!$J:$J, 'SW Data'!$A:$A, C$8, 'SW Data'!$E:$E, $C$1, 'SW Data'!$B:$B, $A24))),
   IF($C$3="Full Time", SUMIFS('SW Data'!$F:$F, 'SW Data'!$A:$A, C$8, 'SW Data'!$E:$E, $C$1, 'SW Data'!$B:$B, $A24, 'SW Data'!$D:$D, $C$2), IF($C$3="Part Time", SUMIFS('SW Data'!$G:$G, 'SW Data'!$A:$A, C$8, 'SW Data'!$E:$E, $C$1, 'SW Data'!$B:$B, $A24, 'SW Data'!$D:$D, $C$2), SUMIFS('SW Data'!$J:$J, 'SW Data'!$A:$A, C$8, 'SW Data'!$E:$E, $C$1, 'SW Data'!$B:$B, $A24, 'SW Data'!$D:$D, $C$2))))),
 0)/IF($C$1="Fieldwork Service (Children)", VLOOKUP($A24,'Population MYE'!$A$43:$K$76,MATCH(C$8,'Population MYE'!$A$43:$K$43, FALSE),FALSE), IF(OR($C$1="Fieldwork Service (Adults)",$C$1="Fieldwork Service (Offenders)"),VLOOKUP($A24,'Population MYE'!$A$81:$K$114,MATCH(C$8,'Population MYE'!$A$81:$K$81, FALSE),FALSE),VLOOKUP($A24,'Population MYE'!$A$5:$K$38,MATCH(C$8,'Population MYE'!$A$5:$K$5, FALSE),FALSE))))*100000</f>
        <v>98.797814207650276</v>
      </c>
      <c r="D24" s="83">
        <f>(IF(AND($C$1&lt;&gt;"", $C$2&lt;&gt;"", $C$3&lt;&gt;""),
 IF($C$1="All Fieldwork Services Teams",
  IF($C$2="All Social Workers",
   IF($C$3="Full Time", SUMIFS('SW Data'!$F:$F, 'SW Data'!$A:$A, D$8, 'SW Data'!$B:$B, $A24), IF($C$3="Part Time", SUMIFS('SW Data'!$G:$G, 'SW Data'!$A:$A, D$8, 'SW Data'!$B:$B, $A24),SUMIFS('SW Data'!$J:$J, 'SW Data'!$A:$A, D$8, 'SW Data'!$B:$B, $A24))),
   IF($C$3="Full Time", SUMIFS('SW Data'!$F:$F, 'SW Data'!$A:$A, D$8, 'SW Data'!$B:$B, $A24, 'SW Data'!$D:$D, $C$2), IF($C$3="Part Time", SUMIFS('SW Data'!$G:$G, 'SW Data'!$A:$A, D$8, 'SW Data'!$B:$B, $A24, 'SW Data'!$D:$D, $C$2), SUMIFS('SW Data'!$J:$J, 'SW Data'!$A:$A, D$8, 'SW Data'!$B:$B, $A24, 'SW Data'!$D:$D, $C$2)))),
  IF($C$2="All Social Workers",
   IF($C$3="Full Time", SUMIFS('SW Data'!$F:$F, 'SW Data'!$A:$A, D$8, 'SW Data'!$E:$E, $C$1, 'SW Data'!$B:$B, $A24), IF($C$3="Part Time", SUMIFS('SW Data'!$G:$G, 'SW Data'!$A:$A, D$8, 'SW Data'!$E:$E, $C$1, 'SW Data'!$B:$B, $A24), SUMIFS('SW Data'!$J:$J, 'SW Data'!$A:$A, D$8, 'SW Data'!$E:$E, $C$1, 'SW Data'!$B:$B, $A24))),
   IF($C$3="Full Time", SUMIFS('SW Data'!$F:$F, 'SW Data'!$A:$A, D$8, 'SW Data'!$E:$E, $C$1, 'SW Data'!$B:$B, $A24, 'SW Data'!$D:$D, $C$2), IF($C$3="Part Time", SUMIFS('SW Data'!$G:$G, 'SW Data'!$A:$A, D$8, 'SW Data'!$E:$E, $C$1, 'SW Data'!$B:$B, $A24, 'SW Data'!$D:$D, $C$2), SUMIFS('SW Data'!$J:$J, 'SW Data'!$A:$A, D$8, 'SW Data'!$E:$E, $C$1, 'SW Data'!$B:$B, $A24, 'SW Data'!$D:$D, $C$2))))),
 0)/IF($C$1="Fieldwork Service (Children)", VLOOKUP($A24,'Population MYE'!$A$43:$K$76,MATCH(D$8,'Population MYE'!$A$43:$K$43, FALSE),FALSE), IF(OR($C$1="Fieldwork Service (Adults)",$C$1="Fieldwork Service (Offenders)"),VLOOKUP($A24,'Population MYE'!$A$81:$K$114,MATCH(D$8,'Population MYE'!$A$81:$K$81, FALSE),FALSE),VLOOKUP($A24,'Population MYE'!$A$5:$K$38,MATCH(D$8,'Population MYE'!$A$5:$K$5, FALSE),FALSE))))*100000</f>
        <v>96.216356780652703</v>
      </c>
      <c r="E24" s="83">
        <f>(IF(AND($C$1&lt;&gt;"", $C$2&lt;&gt;"", $C$3&lt;&gt;""),
 IF($C$1="All Fieldwork Services Teams",
  IF($C$2="All Social Workers",
   IF($C$3="Full Time", SUMIFS('SW Data'!$F:$F, 'SW Data'!$A:$A, E$8, 'SW Data'!$B:$B, $A24), IF($C$3="Part Time", SUMIFS('SW Data'!$G:$G, 'SW Data'!$A:$A, E$8, 'SW Data'!$B:$B, $A24),SUMIFS('SW Data'!$J:$J, 'SW Data'!$A:$A, E$8, 'SW Data'!$B:$B, $A24))),
   IF($C$3="Full Time", SUMIFS('SW Data'!$F:$F, 'SW Data'!$A:$A, E$8, 'SW Data'!$B:$B, $A24, 'SW Data'!$D:$D, $C$2), IF($C$3="Part Time", SUMIFS('SW Data'!$G:$G, 'SW Data'!$A:$A, E$8, 'SW Data'!$B:$B, $A24, 'SW Data'!$D:$D, $C$2), SUMIFS('SW Data'!$J:$J, 'SW Data'!$A:$A, E$8, 'SW Data'!$B:$B, $A24, 'SW Data'!$D:$D, $C$2)))),
  IF($C$2="All Social Workers",
   IF($C$3="Full Time", SUMIFS('SW Data'!$F:$F, 'SW Data'!$A:$A, E$8, 'SW Data'!$E:$E, $C$1, 'SW Data'!$B:$B, $A24), IF($C$3="Part Time", SUMIFS('SW Data'!$G:$G, 'SW Data'!$A:$A, E$8, 'SW Data'!$E:$E, $C$1, 'SW Data'!$B:$B, $A24), SUMIFS('SW Data'!$J:$J, 'SW Data'!$A:$A, E$8, 'SW Data'!$E:$E, $C$1, 'SW Data'!$B:$B, $A24))),
   IF($C$3="Full Time", SUMIFS('SW Data'!$F:$F, 'SW Data'!$A:$A, E$8, 'SW Data'!$E:$E, $C$1, 'SW Data'!$B:$B, $A24, 'SW Data'!$D:$D, $C$2), IF($C$3="Part Time", SUMIFS('SW Data'!$G:$G, 'SW Data'!$A:$A, E$8, 'SW Data'!$E:$E, $C$1, 'SW Data'!$B:$B, $A24, 'SW Data'!$D:$D, $C$2), SUMIFS('SW Data'!$J:$J, 'SW Data'!$A:$A, E$8, 'SW Data'!$E:$E, $C$1, 'SW Data'!$B:$B, $A24, 'SW Data'!$D:$D, $C$2))))),
 0)/IF($C$1="Fieldwork Service (Children)", VLOOKUP($A24,'Population MYE'!$A$43:$K$76,MATCH(E$8,'Population MYE'!$A$43:$K$43, FALSE),FALSE), IF(OR($C$1="Fieldwork Service (Adults)",$C$1="Fieldwork Service (Offenders)"),VLOOKUP($A24,'Population MYE'!$A$81:$K$114,MATCH(E$8,'Population MYE'!$A$81:$K$81, FALSE),FALSE),VLOOKUP($A24,'Population MYE'!$A$5:$K$38,MATCH(E$8,'Population MYE'!$A$5:$K$5, FALSE),FALSE))))*100000</f>
        <v>101.40506165943368</v>
      </c>
      <c r="F24" s="83">
        <f>(IF(AND($C$1&lt;&gt;"", $C$2&lt;&gt;"", $C$3&lt;&gt;""),
 IF($C$1="All Fieldwork Services Teams",
  IF($C$2="All Social Workers",
   IF($C$3="Full Time", SUMIFS('SW Data'!$F:$F, 'SW Data'!$A:$A, F$8, 'SW Data'!$B:$B, $A24), IF($C$3="Part Time", SUMIFS('SW Data'!$G:$G, 'SW Data'!$A:$A, F$8, 'SW Data'!$B:$B, $A24),SUMIFS('SW Data'!$J:$J, 'SW Data'!$A:$A, F$8, 'SW Data'!$B:$B, $A24))),
   IF($C$3="Full Time", SUMIFS('SW Data'!$F:$F, 'SW Data'!$A:$A, F$8, 'SW Data'!$B:$B, $A24, 'SW Data'!$D:$D, $C$2), IF($C$3="Part Time", SUMIFS('SW Data'!$G:$G, 'SW Data'!$A:$A, F$8, 'SW Data'!$B:$B, $A24, 'SW Data'!$D:$D, $C$2), SUMIFS('SW Data'!$J:$J, 'SW Data'!$A:$A, F$8, 'SW Data'!$B:$B, $A24, 'SW Data'!$D:$D, $C$2)))),
  IF($C$2="All Social Workers",
   IF($C$3="Full Time", SUMIFS('SW Data'!$F:$F, 'SW Data'!$A:$A, F$8, 'SW Data'!$E:$E, $C$1, 'SW Data'!$B:$B, $A24), IF($C$3="Part Time", SUMIFS('SW Data'!$G:$G, 'SW Data'!$A:$A, F$8, 'SW Data'!$E:$E, $C$1, 'SW Data'!$B:$B, $A24), SUMIFS('SW Data'!$J:$J, 'SW Data'!$A:$A, F$8, 'SW Data'!$E:$E, $C$1, 'SW Data'!$B:$B, $A24))),
   IF($C$3="Full Time", SUMIFS('SW Data'!$F:$F, 'SW Data'!$A:$A, F$8, 'SW Data'!$E:$E, $C$1, 'SW Data'!$B:$B, $A24, 'SW Data'!$D:$D, $C$2), IF($C$3="Part Time", SUMIFS('SW Data'!$G:$G, 'SW Data'!$A:$A, F$8, 'SW Data'!$E:$E, $C$1, 'SW Data'!$B:$B, $A24, 'SW Data'!$D:$D, $C$2), SUMIFS('SW Data'!$J:$J, 'SW Data'!$A:$A, F$8, 'SW Data'!$E:$E, $C$1, 'SW Data'!$B:$B, $A24, 'SW Data'!$D:$D, $C$2))))),
 0)/IF($C$1="Fieldwork Service (Children)", VLOOKUP($A24,'Population MYE'!$A$43:$K$76,MATCH(F$8,'Population MYE'!$A$43:$K$43, FALSE),FALSE), IF(OR($C$1="Fieldwork Service (Adults)",$C$1="Fieldwork Service (Offenders)"),VLOOKUP($A24,'Population MYE'!$A$81:$K$114,MATCH(F$8,'Population MYE'!$A$81:$K$81, FALSE),FALSE),VLOOKUP($A24,'Population MYE'!$A$5:$K$38,MATCH(F$8,'Population MYE'!$A$5:$K$5, FALSE),FALSE))))*100000</f>
        <v>58.396667954828459</v>
      </c>
      <c r="G24" s="83">
        <f>(IF(AND($C$1&lt;&gt;"", $C$2&lt;&gt;"", $C$3&lt;&gt;""),
 IF($C$1="All Fieldwork Services Teams",
  IF($C$2="All Social Workers",
   IF($C$3="Full Time", SUMIFS('SW Data'!$F:$F, 'SW Data'!$A:$A, G$8, 'SW Data'!$B:$B, $A24), IF($C$3="Part Time", SUMIFS('SW Data'!$G:$G, 'SW Data'!$A:$A, G$8, 'SW Data'!$B:$B, $A24),SUMIFS('SW Data'!$J:$J, 'SW Data'!$A:$A, G$8, 'SW Data'!$B:$B, $A24))),
   IF($C$3="Full Time", SUMIFS('SW Data'!$F:$F, 'SW Data'!$A:$A, G$8, 'SW Data'!$B:$B, $A24, 'SW Data'!$D:$D, $C$2), IF($C$3="Part Time", SUMIFS('SW Data'!$G:$G, 'SW Data'!$A:$A, G$8, 'SW Data'!$B:$B, $A24, 'SW Data'!$D:$D, $C$2), SUMIFS('SW Data'!$J:$J, 'SW Data'!$A:$A, G$8, 'SW Data'!$B:$B, $A24, 'SW Data'!$D:$D, $C$2)))),
  IF($C$2="All Social Workers",
   IF($C$3="Full Time", SUMIFS('SW Data'!$F:$F, 'SW Data'!$A:$A, G$8, 'SW Data'!$E:$E, $C$1, 'SW Data'!$B:$B, $A24), IF($C$3="Part Time", SUMIFS('SW Data'!$G:$G, 'SW Data'!$A:$A, G$8, 'SW Data'!$E:$E, $C$1, 'SW Data'!$B:$B, $A24), SUMIFS('SW Data'!$J:$J, 'SW Data'!$A:$A, G$8, 'SW Data'!$E:$E, $C$1, 'SW Data'!$B:$B, $A24))),
   IF($C$3="Full Time", SUMIFS('SW Data'!$F:$F, 'SW Data'!$A:$A, G$8, 'SW Data'!$E:$E, $C$1, 'SW Data'!$B:$B, $A24, 'SW Data'!$D:$D, $C$2), IF($C$3="Part Time", SUMIFS('SW Data'!$G:$G, 'SW Data'!$A:$A, G$8, 'SW Data'!$E:$E, $C$1, 'SW Data'!$B:$B, $A24, 'SW Data'!$D:$D, $C$2), SUMIFS('SW Data'!$J:$J, 'SW Data'!$A:$A, G$8, 'SW Data'!$E:$E, $C$1, 'SW Data'!$B:$B, $A24, 'SW Data'!$D:$D, $C$2))))),
 0)/IF($C$1="Fieldwork Service (Children)", VLOOKUP($A24,'Population MYE'!$A$43:$K$76,MATCH(G$8,'Population MYE'!$A$43:$K$43, FALSE),FALSE), IF(OR($C$1="Fieldwork Service (Adults)",$C$1="Fieldwork Service (Offenders)"),VLOOKUP($A24,'Population MYE'!$A$81:$K$114,MATCH(G$8,'Population MYE'!$A$81:$K$81, FALSE),FALSE),VLOOKUP($A24,'Population MYE'!$A$5:$K$38,MATCH(G$8,'Population MYE'!$A$5:$K$5, FALSE),FALSE))))*100000</f>
        <v>67.831537371742584</v>
      </c>
      <c r="H24" s="83">
        <f>(IF(AND($C$1&lt;&gt;"", $C$2&lt;&gt;"", $C$3&lt;&gt;""),
 IF($C$1="All Fieldwork Services Teams",
  IF($C$2="All Social Workers",
   IF($C$3="Full Time", SUMIFS('SW Data'!$F:$F, 'SW Data'!$A:$A, H$8, 'SW Data'!$B:$B, $A24), IF($C$3="Part Time", SUMIFS('SW Data'!$G:$G, 'SW Data'!$A:$A, H$8, 'SW Data'!$B:$B, $A24),SUMIFS('SW Data'!$J:$J, 'SW Data'!$A:$A, H$8, 'SW Data'!$B:$B, $A24))),
   IF($C$3="Full Time", SUMIFS('SW Data'!$F:$F, 'SW Data'!$A:$A, H$8, 'SW Data'!$B:$B, $A24, 'SW Data'!$D:$D, $C$2), IF($C$3="Part Time", SUMIFS('SW Data'!$G:$G, 'SW Data'!$A:$A, H$8, 'SW Data'!$B:$B, $A24, 'SW Data'!$D:$D, $C$2), SUMIFS('SW Data'!$J:$J, 'SW Data'!$A:$A, H$8, 'SW Data'!$B:$B, $A24, 'SW Data'!$D:$D, $C$2)))),
  IF($C$2="All Social Workers",
   IF($C$3="Full Time", SUMIFS('SW Data'!$F:$F, 'SW Data'!$A:$A, H$8, 'SW Data'!$E:$E, $C$1, 'SW Data'!$B:$B, $A24), IF($C$3="Part Time", SUMIFS('SW Data'!$G:$G, 'SW Data'!$A:$A, H$8, 'SW Data'!$E:$E, $C$1, 'SW Data'!$B:$B, $A24), SUMIFS('SW Data'!$J:$J, 'SW Data'!$A:$A, H$8, 'SW Data'!$E:$E, $C$1, 'SW Data'!$B:$B, $A24))),
   IF($C$3="Full Time", SUMIFS('SW Data'!$F:$F, 'SW Data'!$A:$A, H$8, 'SW Data'!$E:$E, $C$1, 'SW Data'!$B:$B, $A24, 'SW Data'!$D:$D, $C$2), IF($C$3="Part Time", SUMIFS('SW Data'!$G:$G, 'SW Data'!$A:$A, H$8, 'SW Data'!$E:$E, $C$1, 'SW Data'!$B:$B, $A24, 'SW Data'!$D:$D, $C$2), SUMIFS('SW Data'!$J:$J, 'SW Data'!$A:$A, H$8, 'SW Data'!$E:$E, $C$1, 'SW Data'!$B:$B, $A24, 'SW Data'!$D:$D, $C$2))))),
 0)/IF($C$1="Fieldwork Service (Children)", VLOOKUP($A24,'Population MYE'!$A$43:$K$76,MATCH(H$8,'Population MYE'!$A$43:$K$43, FALSE),FALSE), IF(OR($C$1="Fieldwork Service (Adults)",$C$1="Fieldwork Service (Offenders)"),VLOOKUP($A24,'Population MYE'!$A$81:$K$114,MATCH(H$8,'Population MYE'!$A$81:$K$81, FALSE),FALSE),VLOOKUP($A24,'Population MYE'!$A$5:$K$38,MATCH(H$8,'Population MYE'!$A$5:$K$5, FALSE),FALSE))))*100000</f>
        <v>64.355586064870423</v>
      </c>
      <c r="I24" s="83">
        <f>(IF(AND($C$1&lt;&gt;"", $C$2&lt;&gt;"", $C$3&lt;&gt;""),
 IF($C$1="All Fieldwork Services Teams",
  IF($C$2="All Social Workers",
   IF($C$3="Full Time", SUMIFS('SW Data'!$F:$F, 'SW Data'!$A:$A, I$8, 'SW Data'!$B:$B, $A24), IF($C$3="Part Time", SUMIFS('SW Data'!$G:$G, 'SW Data'!$A:$A, I$8, 'SW Data'!$B:$B, $A24),SUMIFS('SW Data'!$J:$J, 'SW Data'!$A:$A, I$8, 'SW Data'!$B:$B, $A24))),
   IF($C$3="Full Time", SUMIFS('SW Data'!$F:$F, 'SW Data'!$A:$A, I$8, 'SW Data'!$B:$B, $A24, 'SW Data'!$D:$D, $C$2), IF($C$3="Part Time", SUMIFS('SW Data'!$G:$G, 'SW Data'!$A:$A, I$8, 'SW Data'!$B:$B, $A24, 'SW Data'!$D:$D, $C$2), SUMIFS('SW Data'!$J:$J, 'SW Data'!$A:$A, I$8, 'SW Data'!$B:$B, $A24, 'SW Data'!$D:$D, $C$2)))),
  IF($C$2="All Social Workers",
   IF($C$3="Full Time", SUMIFS('SW Data'!$F:$F, 'SW Data'!$A:$A, I$8, 'SW Data'!$E:$E, $C$1, 'SW Data'!$B:$B, $A24), IF($C$3="Part Time", SUMIFS('SW Data'!$G:$G, 'SW Data'!$A:$A, I$8, 'SW Data'!$E:$E, $C$1, 'SW Data'!$B:$B, $A24), SUMIFS('SW Data'!$J:$J, 'SW Data'!$A:$A, I$8, 'SW Data'!$E:$E, $C$1, 'SW Data'!$B:$B, $A24))),
   IF($C$3="Full Time", SUMIFS('SW Data'!$F:$F, 'SW Data'!$A:$A, I$8, 'SW Data'!$E:$E, $C$1, 'SW Data'!$B:$B, $A24, 'SW Data'!$D:$D, $C$2), IF($C$3="Part Time", SUMIFS('SW Data'!$G:$G, 'SW Data'!$A:$A, I$8, 'SW Data'!$E:$E, $C$1, 'SW Data'!$B:$B, $A24, 'SW Data'!$D:$D, $C$2), SUMIFS('SW Data'!$J:$J, 'SW Data'!$A:$A, I$8, 'SW Data'!$E:$E, $C$1, 'SW Data'!$B:$B, $A24, 'SW Data'!$D:$D, $C$2))))),
 0)/IF($C$1="Fieldwork Service (Children)", VLOOKUP($A24,'Population MYE'!$A$43:$K$76,MATCH(I$8,'Population MYE'!$A$43:$K$43, FALSE),FALSE), IF(OR($C$1="Fieldwork Service (Adults)",$C$1="Fieldwork Service (Offenders)"),VLOOKUP($A24,'Population MYE'!$A$81:$K$114,MATCH(I$8,'Population MYE'!$A$81:$K$81, FALSE),FALSE),VLOOKUP($A24,'Population MYE'!$A$5:$K$38,MATCH(I$8,'Population MYE'!$A$5:$K$5, FALSE),FALSE))))*100000</f>
        <v>55.956601597539617</v>
      </c>
      <c r="J24" s="83">
        <f>(IF(AND($C$1&lt;&gt;"", $C$2&lt;&gt;"", $C$3&lt;&gt;""),
 IF($C$1="All Fieldwork Services Teams",
  IF($C$2="All Social Workers",
   IF($C$3="Full Time", SUMIFS('SW Data'!$F:$F, 'SW Data'!$A:$A, J$8, 'SW Data'!$B:$B, $A24), IF($C$3="Part Time", SUMIFS('SW Data'!$G:$G, 'SW Data'!$A:$A, J$8, 'SW Data'!$B:$B, $A24),SUMIFS('SW Data'!$J:$J, 'SW Data'!$A:$A, J$8, 'SW Data'!$B:$B, $A24))),
   IF($C$3="Full Time", SUMIFS('SW Data'!$F:$F, 'SW Data'!$A:$A, J$8, 'SW Data'!$B:$B, $A24, 'SW Data'!$D:$D, $C$2), IF($C$3="Part Time", SUMIFS('SW Data'!$G:$G, 'SW Data'!$A:$A, J$8, 'SW Data'!$B:$B, $A24, 'SW Data'!$D:$D, $C$2), SUMIFS('SW Data'!$J:$J, 'SW Data'!$A:$A, J$8, 'SW Data'!$B:$B, $A24, 'SW Data'!$D:$D, $C$2)))),
  IF($C$2="All Social Workers",
   IF($C$3="Full Time", SUMIFS('SW Data'!$F:$F, 'SW Data'!$A:$A, J$8, 'SW Data'!$E:$E, $C$1, 'SW Data'!$B:$B, $A24), IF($C$3="Part Time", SUMIFS('SW Data'!$G:$G, 'SW Data'!$A:$A, J$8, 'SW Data'!$E:$E, $C$1, 'SW Data'!$B:$B, $A24), SUMIFS('SW Data'!$J:$J, 'SW Data'!$A:$A, J$8, 'SW Data'!$E:$E, $C$1, 'SW Data'!$B:$B, $A24))),
   IF($C$3="Full Time", SUMIFS('SW Data'!$F:$F, 'SW Data'!$A:$A, J$8, 'SW Data'!$E:$E, $C$1, 'SW Data'!$B:$B, $A24, 'SW Data'!$D:$D, $C$2), IF($C$3="Part Time", SUMIFS('SW Data'!$G:$G, 'SW Data'!$A:$A, J$8, 'SW Data'!$E:$E, $C$1, 'SW Data'!$B:$B, $A24, 'SW Data'!$D:$D, $C$2), SUMIFS('SW Data'!$J:$J, 'SW Data'!$A:$A, J$8, 'SW Data'!$E:$E, $C$1, 'SW Data'!$B:$B, $A24, 'SW Data'!$D:$D, $C$2))))),
 0)/IF($C$1="Fieldwork Service (Children)", VLOOKUP($A24,'Population MYE'!$A$43:$K$76,MATCH(J$8,'Population MYE'!$A$43:$K$43, FALSE),FALSE), IF(OR($C$1="Fieldwork Service (Adults)",$C$1="Fieldwork Service (Offenders)"),VLOOKUP($A24,'Population MYE'!$A$81:$K$114,MATCH(J$8,'Population MYE'!$A$81:$K$81, FALSE),FALSE),VLOOKUP($A24,'Population MYE'!$A$5:$K$38,MATCH(J$8,'Population MYE'!$A$5:$K$5, FALSE),FALSE))))*100000</f>
        <v>54.947395323082162</v>
      </c>
      <c r="K24" s="83">
        <f>(IF(AND($C$1&lt;&gt;"", $C$2&lt;&gt;"", $C$3&lt;&gt;""),
 IF($C$1="All Fieldwork Services Teams",
  IF($C$2="All Social Workers",
   IF($C$3="Full Time", SUMIFS('SW Data'!$F:$F, 'SW Data'!$A:$A, K$8, 'SW Data'!$B:$B, $A24), IF($C$3="Part Time", SUMIFS('SW Data'!$G:$G, 'SW Data'!$A:$A, K$8, 'SW Data'!$B:$B, $A24),SUMIFS('SW Data'!$J:$J, 'SW Data'!$A:$A, K$8, 'SW Data'!$B:$B, $A24))),
   IF($C$3="Full Time", SUMIFS('SW Data'!$F:$F, 'SW Data'!$A:$A, K$8, 'SW Data'!$B:$B, $A24, 'SW Data'!$D:$D, $C$2), IF($C$3="Part Time", SUMIFS('SW Data'!$G:$G, 'SW Data'!$A:$A, K$8, 'SW Data'!$B:$B, $A24, 'SW Data'!$D:$D, $C$2), SUMIFS('SW Data'!$J:$J, 'SW Data'!$A:$A, K$8, 'SW Data'!$B:$B, $A24, 'SW Data'!$D:$D, $C$2)))),
  IF($C$2="All Social Workers",
   IF($C$3="Full Time", SUMIFS('SW Data'!$F:$F, 'SW Data'!$A:$A, K$8, 'SW Data'!$E:$E, $C$1, 'SW Data'!$B:$B, $A24), IF($C$3="Part Time", SUMIFS('SW Data'!$G:$G, 'SW Data'!$A:$A, K$8, 'SW Data'!$E:$E, $C$1, 'SW Data'!$B:$B, $A24), SUMIFS('SW Data'!$J:$J, 'SW Data'!$A:$A, K$8, 'SW Data'!$E:$E, $C$1, 'SW Data'!$B:$B, $A24))),
   IF($C$3="Full Time", SUMIFS('SW Data'!$F:$F, 'SW Data'!$A:$A, K$8, 'SW Data'!$E:$E, $C$1, 'SW Data'!$B:$B, $A24, 'SW Data'!$D:$D, $C$2), IF($C$3="Part Time", SUMIFS('SW Data'!$G:$G, 'SW Data'!$A:$A, K$8, 'SW Data'!$E:$E, $C$1, 'SW Data'!$B:$B, $A24, 'SW Data'!$D:$D, $C$2), SUMIFS('SW Data'!$J:$J, 'SW Data'!$A:$A, K$8, 'SW Data'!$E:$E, $C$1, 'SW Data'!$B:$B, $A24, 'SW Data'!$D:$D, $C$2))))),
 0)/IF($C$1="Fieldwork Service (Children)", VLOOKUP($A24,'Population MYE'!$A$43:$K$76,MATCH(K$8,'Population MYE'!$A$43:$K$43, FALSE),FALSE), IF(OR($C$1="Fieldwork Service (Adults)",$C$1="Fieldwork Service (Offenders)"),VLOOKUP($A24,'Population MYE'!$A$81:$K$114,MATCH(K$8,'Population MYE'!$A$81:$K$81, FALSE),FALSE),VLOOKUP($A24,'Population MYE'!$A$5:$K$38,MATCH(K$8,'Population MYE'!$A$5:$K$5, FALSE),FALSE))))*100000</f>
        <v>49.749128327238708</v>
      </c>
      <c r="L24" s="55"/>
      <c r="U24" s="74"/>
    </row>
    <row r="25" spans="1:21" x14ac:dyDescent="0.25">
      <c r="A25" s="53" t="s">
        <v>33</v>
      </c>
      <c r="B25" s="83">
        <f>(IF(AND($C$1&lt;&gt;"", $C$2&lt;&gt;"", $C$3&lt;&gt;""),
 IF($C$1="All Fieldwork Services Teams",
  IF($C$2="All Social Workers",
   IF($C$3="Full Time", SUMIFS('SW Data'!$F:$F, 'SW Data'!$A:$A, B$8, 'SW Data'!$B:$B, $A25), IF($C$3="Part Time", SUMIFS('SW Data'!$G:$G, 'SW Data'!$A:$A, B$8, 'SW Data'!$B:$B, $A25),SUMIFS('SW Data'!$J:$J, 'SW Data'!$A:$A, B$8, 'SW Data'!$B:$B, $A25))),
   IF($C$3="Full Time", SUMIFS('SW Data'!$F:$F, 'SW Data'!$A:$A, B$8, 'SW Data'!$B:$B, $A25, 'SW Data'!$D:$D, $C$2), IF($C$3="Part Time", SUMIFS('SW Data'!$G:$G, 'SW Data'!$A:$A, B$8, 'SW Data'!$B:$B, $A25, 'SW Data'!$D:$D, $C$2), SUMIFS('SW Data'!$J:$J, 'SW Data'!$A:$A, B$8, 'SW Data'!$B:$B, $A25, 'SW Data'!$D:$D, $C$2)))),
  IF($C$2="All Social Workers",
   IF($C$3="Full Time", SUMIFS('SW Data'!$F:$F, 'SW Data'!$A:$A, B$8, 'SW Data'!$E:$E, $C$1, 'SW Data'!$B:$B, $A25), IF($C$3="Part Time", SUMIFS('SW Data'!$G:$G, 'SW Data'!$A:$A, B$8, 'SW Data'!$E:$E, $C$1, 'SW Data'!$B:$B, $A25), SUMIFS('SW Data'!$J:$J, 'SW Data'!$A:$A, B$8, 'SW Data'!$E:$E, $C$1, 'SW Data'!$B:$B, $A25))),
   IF($C$3="Full Time", SUMIFS('SW Data'!$F:$F, 'SW Data'!$A:$A, B$8, 'SW Data'!$E:$E, $C$1, 'SW Data'!$B:$B, $A25, 'SW Data'!$D:$D, $C$2), IF($C$3="Part Time", SUMIFS('SW Data'!$G:$G, 'SW Data'!$A:$A, B$8, 'SW Data'!$E:$E, $C$1, 'SW Data'!$B:$B, $A25, 'SW Data'!$D:$D, $C$2), SUMIFS('SW Data'!$J:$J, 'SW Data'!$A:$A, B$8, 'SW Data'!$E:$E, $C$1, 'SW Data'!$B:$B, $A25, 'SW Data'!$D:$D, $C$2))))),
 0)/IF($C$1="Fieldwork Service (Children)", VLOOKUP($A25,'Population MYE'!$A$43:$K$76,MATCH(B$8,'Population MYE'!$A$43:$K$43, FALSE),FALSE), IF(OR($C$1="Fieldwork Service (Adults)",$C$1="Fieldwork Service (Offenders)"),VLOOKUP($A25,'Population MYE'!$A$81:$K$114,MATCH(B$8,'Population MYE'!$A$81:$K$81, FALSE),FALSE),VLOOKUP($A25,'Population MYE'!$A$5:$K$38,MATCH(B$8,'Population MYE'!$A$5:$K$5, FALSE),FALSE))))*100000</f>
        <v>134.14634146341464</v>
      </c>
      <c r="C25" s="83">
        <f>(IF(AND($C$1&lt;&gt;"", $C$2&lt;&gt;"", $C$3&lt;&gt;""),
 IF($C$1="All Fieldwork Services Teams",
  IF($C$2="All Social Workers",
   IF($C$3="Full Time", SUMIFS('SW Data'!$F:$F, 'SW Data'!$A:$A, C$8, 'SW Data'!$B:$B, $A25), IF($C$3="Part Time", SUMIFS('SW Data'!$G:$G, 'SW Data'!$A:$A, C$8, 'SW Data'!$B:$B, $A25),SUMIFS('SW Data'!$J:$J, 'SW Data'!$A:$A, C$8, 'SW Data'!$B:$B, $A25))),
   IF($C$3="Full Time", SUMIFS('SW Data'!$F:$F, 'SW Data'!$A:$A, C$8, 'SW Data'!$B:$B, $A25, 'SW Data'!$D:$D, $C$2), IF($C$3="Part Time", SUMIFS('SW Data'!$G:$G, 'SW Data'!$A:$A, C$8, 'SW Data'!$B:$B, $A25, 'SW Data'!$D:$D, $C$2), SUMIFS('SW Data'!$J:$J, 'SW Data'!$A:$A, C$8, 'SW Data'!$B:$B, $A25, 'SW Data'!$D:$D, $C$2)))),
  IF($C$2="All Social Workers",
   IF($C$3="Full Time", SUMIFS('SW Data'!$F:$F, 'SW Data'!$A:$A, C$8, 'SW Data'!$E:$E, $C$1, 'SW Data'!$B:$B, $A25), IF($C$3="Part Time", SUMIFS('SW Data'!$G:$G, 'SW Data'!$A:$A, C$8, 'SW Data'!$E:$E, $C$1, 'SW Data'!$B:$B, $A25), SUMIFS('SW Data'!$J:$J, 'SW Data'!$A:$A, C$8, 'SW Data'!$E:$E, $C$1, 'SW Data'!$B:$B, $A25))),
   IF($C$3="Full Time", SUMIFS('SW Data'!$F:$F, 'SW Data'!$A:$A, C$8, 'SW Data'!$E:$E, $C$1, 'SW Data'!$B:$B, $A25, 'SW Data'!$D:$D, $C$2), IF($C$3="Part Time", SUMIFS('SW Data'!$G:$G, 'SW Data'!$A:$A, C$8, 'SW Data'!$E:$E, $C$1, 'SW Data'!$B:$B, $A25, 'SW Data'!$D:$D, $C$2), SUMIFS('SW Data'!$J:$J, 'SW Data'!$A:$A, C$8, 'SW Data'!$E:$E, $C$1, 'SW Data'!$B:$B, $A25, 'SW Data'!$D:$D, $C$2))))),
 0)/IF($C$1="Fieldwork Service (Children)", VLOOKUP($A25,'Population MYE'!$A$43:$K$76,MATCH(C$8,'Population MYE'!$A$43:$K$43, FALSE),FALSE), IF(OR($C$1="Fieldwork Service (Adults)",$C$1="Fieldwork Service (Offenders)"),VLOOKUP($A25,'Population MYE'!$A$81:$K$114,MATCH(C$8,'Population MYE'!$A$81:$K$81, FALSE),FALSE),VLOOKUP($A25,'Population MYE'!$A$5:$K$38,MATCH(C$8,'Population MYE'!$A$5:$K$5, FALSE),FALSE))))*100000</f>
        <v>138.36169952246846</v>
      </c>
      <c r="D25" s="83">
        <f>(IF(AND($C$1&lt;&gt;"", $C$2&lt;&gt;"", $C$3&lt;&gt;""),
 IF($C$1="All Fieldwork Services Teams",
  IF($C$2="All Social Workers",
   IF($C$3="Full Time", SUMIFS('SW Data'!$F:$F, 'SW Data'!$A:$A, D$8, 'SW Data'!$B:$B, $A25), IF($C$3="Part Time", SUMIFS('SW Data'!$G:$G, 'SW Data'!$A:$A, D$8, 'SW Data'!$B:$B, $A25),SUMIFS('SW Data'!$J:$J, 'SW Data'!$A:$A, D$8, 'SW Data'!$B:$B, $A25))),
   IF($C$3="Full Time", SUMIFS('SW Data'!$F:$F, 'SW Data'!$A:$A, D$8, 'SW Data'!$B:$B, $A25, 'SW Data'!$D:$D, $C$2), IF($C$3="Part Time", SUMIFS('SW Data'!$G:$G, 'SW Data'!$A:$A, D$8, 'SW Data'!$B:$B, $A25, 'SW Data'!$D:$D, $C$2), SUMIFS('SW Data'!$J:$J, 'SW Data'!$A:$A, D$8, 'SW Data'!$B:$B, $A25, 'SW Data'!$D:$D, $C$2)))),
  IF($C$2="All Social Workers",
   IF($C$3="Full Time", SUMIFS('SW Data'!$F:$F, 'SW Data'!$A:$A, D$8, 'SW Data'!$E:$E, $C$1, 'SW Data'!$B:$B, $A25), IF($C$3="Part Time", SUMIFS('SW Data'!$G:$G, 'SW Data'!$A:$A, D$8, 'SW Data'!$E:$E, $C$1, 'SW Data'!$B:$B, $A25), SUMIFS('SW Data'!$J:$J, 'SW Data'!$A:$A, D$8, 'SW Data'!$E:$E, $C$1, 'SW Data'!$B:$B, $A25))),
   IF($C$3="Full Time", SUMIFS('SW Data'!$F:$F, 'SW Data'!$A:$A, D$8, 'SW Data'!$E:$E, $C$1, 'SW Data'!$B:$B, $A25, 'SW Data'!$D:$D, $C$2), IF($C$3="Part Time", SUMIFS('SW Data'!$G:$G, 'SW Data'!$A:$A, D$8, 'SW Data'!$E:$E, $C$1, 'SW Data'!$B:$B, $A25, 'SW Data'!$D:$D, $C$2), SUMIFS('SW Data'!$J:$J, 'SW Data'!$A:$A, D$8, 'SW Data'!$E:$E, $C$1, 'SW Data'!$B:$B, $A25, 'SW Data'!$D:$D, $C$2))))),
 0)/IF($C$1="Fieldwork Service (Children)", VLOOKUP($A25,'Population MYE'!$A$43:$K$76,MATCH(D$8,'Population MYE'!$A$43:$K$43, FALSE),FALSE), IF(OR($C$1="Fieldwork Service (Adults)",$C$1="Fieldwork Service (Offenders)"),VLOOKUP($A25,'Population MYE'!$A$81:$K$114,MATCH(D$8,'Population MYE'!$A$81:$K$81, FALSE),FALSE),VLOOKUP($A25,'Population MYE'!$A$5:$K$38,MATCH(D$8,'Population MYE'!$A$5:$K$5, FALSE),FALSE))))*100000</f>
        <v>142.31382652435283</v>
      </c>
      <c r="E25" s="83">
        <f>(IF(AND($C$1&lt;&gt;"", $C$2&lt;&gt;"", $C$3&lt;&gt;""),
 IF($C$1="All Fieldwork Services Teams",
  IF($C$2="All Social Workers",
   IF($C$3="Full Time", SUMIFS('SW Data'!$F:$F, 'SW Data'!$A:$A, E$8, 'SW Data'!$B:$B, $A25), IF($C$3="Part Time", SUMIFS('SW Data'!$G:$G, 'SW Data'!$A:$A, E$8, 'SW Data'!$B:$B, $A25),SUMIFS('SW Data'!$J:$J, 'SW Data'!$A:$A, E$8, 'SW Data'!$B:$B, $A25))),
   IF($C$3="Full Time", SUMIFS('SW Data'!$F:$F, 'SW Data'!$A:$A, E$8, 'SW Data'!$B:$B, $A25, 'SW Data'!$D:$D, $C$2), IF($C$3="Part Time", SUMIFS('SW Data'!$G:$G, 'SW Data'!$A:$A, E$8, 'SW Data'!$B:$B, $A25, 'SW Data'!$D:$D, $C$2), SUMIFS('SW Data'!$J:$J, 'SW Data'!$A:$A, E$8, 'SW Data'!$B:$B, $A25, 'SW Data'!$D:$D, $C$2)))),
  IF($C$2="All Social Workers",
   IF($C$3="Full Time", SUMIFS('SW Data'!$F:$F, 'SW Data'!$A:$A, E$8, 'SW Data'!$E:$E, $C$1, 'SW Data'!$B:$B, $A25), IF($C$3="Part Time", SUMIFS('SW Data'!$G:$G, 'SW Data'!$A:$A, E$8, 'SW Data'!$E:$E, $C$1, 'SW Data'!$B:$B, $A25), SUMIFS('SW Data'!$J:$J, 'SW Data'!$A:$A, E$8, 'SW Data'!$E:$E, $C$1, 'SW Data'!$B:$B, $A25))),
   IF($C$3="Full Time", SUMIFS('SW Data'!$F:$F, 'SW Data'!$A:$A, E$8, 'SW Data'!$E:$E, $C$1, 'SW Data'!$B:$B, $A25, 'SW Data'!$D:$D, $C$2), IF($C$3="Part Time", SUMIFS('SW Data'!$G:$G, 'SW Data'!$A:$A, E$8, 'SW Data'!$E:$E, $C$1, 'SW Data'!$B:$B, $A25, 'SW Data'!$D:$D, $C$2), SUMIFS('SW Data'!$J:$J, 'SW Data'!$A:$A, E$8, 'SW Data'!$E:$E, $C$1, 'SW Data'!$B:$B, $A25, 'SW Data'!$D:$D, $C$2))))),
 0)/IF($C$1="Fieldwork Service (Children)", VLOOKUP($A25,'Population MYE'!$A$43:$K$76,MATCH(E$8,'Population MYE'!$A$43:$K$43, FALSE),FALSE), IF(OR($C$1="Fieldwork Service (Adults)",$C$1="Fieldwork Service (Offenders)"),VLOOKUP($A25,'Population MYE'!$A$81:$K$114,MATCH(E$8,'Population MYE'!$A$81:$K$81, FALSE),FALSE),VLOOKUP($A25,'Population MYE'!$A$5:$K$38,MATCH(E$8,'Population MYE'!$A$5:$K$5, FALSE),FALSE))))*100000</f>
        <v>144.05318886973652</v>
      </c>
      <c r="F25" s="83">
        <f>(IF(AND($C$1&lt;&gt;"", $C$2&lt;&gt;"", $C$3&lt;&gt;""),
 IF($C$1="All Fieldwork Services Teams",
  IF($C$2="All Social Workers",
   IF($C$3="Full Time", SUMIFS('SW Data'!$F:$F, 'SW Data'!$A:$A, F$8, 'SW Data'!$B:$B, $A25), IF($C$3="Part Time", SUMIFS('SW Data'!$G:$G, 'SW Data'!$A:$A, F$8, 'SW Data'!$B:$B, $A25),SUMIFS('SW Data'!$J:$J, 'SW Data'!$A:$A, F$8, 'SW Data'!$B:$B, $A25))),
   IF($C$3="Full Time", SUMIFS('SW Data'!$F:$F, 'SW Data'!$A:$A, F$8, 'SW Data'!$B:$B, $A25, 'SW Data'!$D:$D, $C$2), IF($C$3="Part Time", SUMIFS('SW Data'!$G:$G, 'SW Data'!$A:$A, F$8, 'SW Data'!$B:$B, $A25, 'SW Data'!$D:$D, $C$2), SUMIFS('SW Data'!$J:$J, 'SW Data'!$A:$A, F$8, 'SW Data'!$B:$B, $A25, 'SW Data'!$D:$D, $C$2)))),
  IF($C$2="All Social Workers",
   IF($C$3="Full Time", SUMIFS('SW Data'!$F:$F, 'SW Data'!$A:$A, F$8, 'SW Data'!$E:$E, $C$1, 'SW Data'!$B:$B, $A25), IF($C$3="Part Time", SUMIFS('SW Data'!$G:$G, 'SW Data'!$A:$A, F$8, 'SW Data'!$E:$E, $C$1, 'SW Data'!$B:$B, $A25), SUMIFS('SW Data'!$J:$J, 'SW Data'!$A:$A, F$8, 'SW Data'!$E:$E, $C$1, 'SW Data'!$B:$B, $A25))),
   IF($C$3="Full Time", SUMIFS('SW Data'!$F:$F, 'SW Data'!$A:$A, F$8, 'SW Data'!$E:$E, $C$1, 'SW Data'!$B:$B, $A25, 'SW Data'!$D:$D, $C$2), IF($C$3="Part Time", SUMIFS('SW Data'!$G:$G, 'SW Data'!$A:$A, F$8, 'SW Data'!$E:$E, $C$1, 'SW Data'!$B:$B, $A25, 'SW Data'!$D:$D, $C$2), SUMIFS('SW Data'!$J:$J, 'SW Data'!$A:$A, F$8, 'SW Data'!$E:$E, $C$1, 'SW Data'!$B:$B, $A25, 'SW Data'!$D:$D, $C$2))))),
 0)/IF($C$1="Fieldwork Service (Children)", VLOOKUP($A25,'Population MYE'!$A$43:$K$76,MATCH(F$8,'Population MYE'!$A$43:$K$43, FALSE),FALSE), IF(OR($C$1="Fieldwork Service (Adults)",$C$1="Fieldwork Service (Offenders)"),VLOOKUP($A25,'Population MYE'!$A$81:$K$114,MATCH(F$8,'Population MYE'!$A$81:$K$81, FALSE),FALSE),VLOOKUP($A25,'Population MYE'!$A$5:$K$38,MATCH(F$8,'Population MYE'!$A$5:$K$5, FALSE),FALSE))))*100000</f>
        <v>148.71731317387531</v>
      </c>
      <c r="G25" s="83">
        <f>(IF(AND($C$1&lt;&gt;"", $C$2&lt;&gt;"", $C$3&lt;&gt;""),
 IF($C$1="All Fieldwork Services Teams",
  IF($C$2="All Social Workers",
   IF($C$3="Full Time", SUMIFS('SW Data'!$F:$F, 'SW Data'!$A:$A, G$8, 'SW Data'!$B:$B, $A25), IF($C$3="Part Time", SUMIFS('SW Data'!$G:$G, 'SW Data'!$A:$A, G$8, 'SW Data'!$B:$B, $A25),SUMIFS('SW Data'!$J:$J, 'SW Data'!$A:$A, G$8, 'SW Data'!$B:$B, $A25))),
   IF($C$3="Full Time", SUMIFS('SW Data'!$F:$F, 'SW Data'!$A:$A, G$8, 'SW Data'!$B:$B, $A25, 'SW Data'!$D:$D, $C$2), IF($C$3="Part Time", SUMIFS('SW Data'!$G:$G, 'SW Data'!$A:$A, G$8, 'SW Data'!$B:$B, $A25, 'SW Data'!$D:$D, $C$2), SUMIFS('SW Data'!$J:$J, 'SW Data'!$A:$A, G$8, 'SW Data'!$B:$B, $A25, 'SW Data'!$D:$D, $C$2)))),
  IF($C$2="All Social Workers",
   IF($C$3="Full Time", SUMIFS('SW Data'!$F:$F, 'SW Data'!$A:$A, G$8, 'SW Data'!$E:$E, $C$1, 'SW Data'!$B:$B, $A25), IF($C$3="Part Time", SUMIFS('SW Data'!$G:$G, 'SW Data'!$A:$A, G$8, 'SW Data'!$E:$E, $C$1, 'SW Data'!$B:$B, $A25), SUMIFS('SW Data'!$J:$J, 'SW Data'!$A:$A, G$8, 'SW Data'!$E:$E, $C$1, 'SW Data'!$B:$B, $A25))),
   IF($C$3="Full Time", SUMIFS('SW Data'!$F:$F, 'SW Data'!$A:$A, G$8, 'SW Data'!$E:$E, $C$1, 'SW Data'!$B:$B, $A25, 'SW Data'!$D:$D, $C$2), IF($C$3="Part Time", SUMIFS('SW Data'!$G:$G, 'SW Data'!$A:$A, G$8, 'SW Data'!$E:$E, $C$1, 'SW Data'!$B:$B, $A25, 'SW Data'!$D:$D, $C$2), SUMIFS('SW Data'!$J:$J, 'SW Data'!$A:$A, G$8, 'SW Data'!$E:$E, $C$1, 'SW Data'!$B:$B, $A25, 'SW Data'!$D:$D, $C$2))))),
 0)/IF($C$1="Fieldwork Service (Children)", VLOOKUP($A25,'Population MYE'!$A$43:$K$76,MATCH(G$8,'Population MYE'!$A$43:$K$43, FALSE),FALSE), IF(OR($C$1="Fieldwork Service (Adults)",$C$1="Fieldwork Service (Offenders)"),VLOOKUP($A25,'Population MYE'!$A$81:$K$114,MATCH(G$8,'Population MYE'!$A$81:$K$81, FALSE),FALSE),VLOOKUP($A25,'Population MYE'!$A$5:$K$38,MATCH(G$8,'Population MYE'!$A$5:$K$5, FALSE),FALSE))))*100000</f>
        <v>155.58874782175752</v>
      </c>
      <c r="H25" s="83">
        <f>(IF(AND($C$1&lt;&gt;"", $C$2&lt;&gt;"", $C$3&lt;&gt;""),
 IF($C$1="All Fieldwork Services Teams",
  IF($C$2="All Social Workers",
   IF($C$3="Full Time", SUMIFS('SW Data'!$F:$F, 'SW Data'!$A:$A, H$8, 'SW Data'!$B:$B, $A25), IF($C$3="Part Time", SUMIFS('SW Data'!$G:$G, 'SW Data'!$A:$A, H$8, 'SW Data'!$B:$B, $A25),SUMIFS('SW Data'!$J:$J, 'SW Data'!$A:$A, H$8, 'SW Data'!$B:$B, $A25))),
   IF($C$3="Full Time", SUMIFS('SW Data'!$F:$F, 'SW Data'!$A:$A, H$8, 'SW Data'!$B:$B, $A25, 'SW Data'!$D:$D, $C$2), IF($C$3="Part Time", SUMIFS('SW Data'!$G:$G, 'SW Data'!$A:$A, H$8, 'SW Data'!$B:$B, $A25, 'SW Data'!$D:$D, $C$2), SUMIFS('SW Data'!$J:$J, 'SW Data'!$A:$A, H$8, 'SW Data'!$B:$B, $A25, 'SW Data'!$D:$D, $C$2)))),
  IF($C$2="All Social Workers",
   IF($C$3="Full Time", SUMIFS('SW Data'!$F:$F, 'SW Data'!$A:$A, H$8, 'SW Data'!$E:$E, $C$1, 'SW Data'!$B:$B, $A25), IF($C$3="Part Time", SUMIFS('SW Data'!$G:$G, 'SW Data'!$A:$A, H$8, 'SW Data'!$E:$E, $C$1, 'SW Data'!$B:$B, $A25), SUMIFS('SW Data'!$J:$J, 'SW Data'!$A:$A, H$8, 'SW Data'!$E:$E, $C$1, 'SW Data'!$B:$B, $A25))),
   IF($C$3="Full Time", SUMIFS('SW Data'!$F:$F, 'SW Data'!$A:$A, H$8, 'SW Data'!$E:$E, $C$1, 'SW Data'!$B:$B, $A25, 'SW Data'!$D:$D, $C$2), IF($C$3="Part Time", SUMIFS('SW Data'!$G:$G, 'SW Data'!$A:$A, H$8, 'SW Data'!$E:$E, $C$1, 'SW Data'!$B:$B, $A25, 'SW Data'!$D:$D, $C$2), SUMIFS('SW Data'!$J:$J, 'SW Data'!$A:$A, H$8, 'SW Data'!$E:$E, $C$1, 'SW Data'!$B:$B, $A25, 'SW Data'!$D:$D, $C$2))))),
 0)/IF($C$1="Fieldwork Service (Children)", VLOOKUP($A25,'Population MYE'!$A$43:$K$76,MATCH(H$8,'Population MYE'!$A$43:$K$43, FALSE),FALSE), IF(OR($C$1="Fieldwork Service (Adults)",$C$1="Fieldwork Service (Offenders)"),VLOOKUP($A25,'Population MYE'!$A$81:$K$114,MATCH(H$8,'Population MYE'!$A$81:$K$81, FALSE),FALSE),VLOOKUP($A25,'Population MYE'!$A$5:$K$38,MATCH(H$8,'Population MYE'!$A$5:$K$5, FALSE),FALSE))))*100000</f>
        <v>140.19276505194642</v>
      </c>
      <c r="I25" s="83">
        <f>(IF(AND($C$1&lt;&gt;"", $C$2&lt;&gt;"", $C$3&lt;&gt;""),
 IF($C$1="All Fieldwork Services Teams",
  IF($C$2="All Social Workers",
   IF($C$3="Full Time", SUMIFS('SW Data'!$F:$F, 'SW Data'!$A:$A, I$8, 'SW Data'!$B:$B, $A25), IF($C$3="Part Time", SUMIFS('SW Data'!$G:$G, 'SW Data'!$A:$A, I$8, 'SW Data'!$B:$B, $A25),SUMIFS('SW Data'!$J:$J, 'SW Data'!$A:$A, I$8, 'SW Data'!$B:$B, $A25))),
   IF($C$3="Full Time", SUMIFS('SW Data'!$F:$F, 'SW Data'!$A:$A, I$8, 'SW Data'!$B:$B, $A25, 'SW Data'!$D:$D, $C$2), IF($C$3="Part Time", SUMIFS('SW Data'!$G:$G, 'SW Data'!$A:$A, I$8, 'SW Data'!$B:$B, $A25, 'SW Data'!$D:$D, $C$2), SUMIFS('SW Data'!$J:$J, 'SW Data'!$A:$A, I$8, 'SW Data'!$B:$B, $A25, 'SW Data'!$D:$D, $C$2)))),
  IF($C$2="All Social Workers",
   IF($C$3="Full Time", SUMIFS('SW Data'!$F:$F, 'SW Data'!$A:$A, I$8, 'SW Data'!$E:$E, $C$1, 'SW Data'!$B:$B, $A25), IF($C$3="Part Time", SUMIFS('SW Data'!$G:$G, 'SW Data'!$A:$A, I$8, 'SW Data'!$E:$E, $C$1, 'SW Data'!$B:$B, $A25), SUMIFS('SW Data'!$J:$J, 'SW Data'!$A:$A, I$8, 'SW Data'!$E:$E, $C$1, 'SW Data'!$B:$B, $A25))),
   IF($C$3="Full Time", SUMIFS('SW Data'!$F:$F, 'SW Data'!$A:$A, I$8, 'SW Data'!$E:$E, $C$1, 'SW Data'!$B:$B, $A25, 'SW Data'!$D:$D, $C$2), IF($C$3="Part Time", SUMIFS('SW Data'!$G:$G, 'SW Data'!$A:$A, I$8, 'SW Data'!$E:$E, $C$1, 'SW Data'!$B:$B, $A25, 'SW Data'!$D:$D, $C$2), SUMIFS('SW Data'!$J:$J, 'SW Data'!$A:$A, I$8, 'SW Data'!$E:$E, $C$1, 'SW Data'!$B:$B, $A25, 'SW Data'!$D:$D, $C$2))))),
 0)/IF($C$1="Fieldwork Service (Children)", VLOOKUP($A25,'Population MYE'!$A$43:$K$76,MATCH(I$8,'Population MYE'!$A$43:$K$43, FALSE),FALSE), IF(OR($C$1="Fieldwork Service (Adults)",$C$1="Fieldwork Service (Offenders)"),VLOOKUP($A25,'Population MYE'!$A$81:$K$114,MATCH(I$8,'Population MYE'!$A$81:$K$81, FALSE),FALSE),VLOOKUP($A25,'Population MYE'!$A$5:$K$38,MATCH(I$8,'Population MYE'!$A$5:$K$5, FALSE),FALSE))))*100000</f>
        <v>132.0754716981132</v>
      </c>
      <c r="J25" s="83">
        <f>(IF(AND($C$1&lt;&gt;"", $C$2&lt;&gt;"", $C$3&lt;&gt;""),
 IF($C$1="All Fieldwork Services Teams",
  IF($C$2="All Social Workers",
   IF($C$3="Full Time", SUMIFS('SW Data'!$F:$F, 'SW Data'!$A:$A, J$8, 'SW Data'!$B:$B, $A25), IF($C$3="Part Time", SUMIFS('SW Data'!$G:$G, 'SW Data'!$A:$A, J$8, 'SW Data'!$B:$B, $A25),SUMIFS('SW Data'!$J:$J, 'SW Data'!$A:$A, J$8, 'SW Data'!$B:$B, $A25))),
   IF($C$3="Full Time", SUMIFS('SW Data'!$F:$F, 'SW Data'!$A:$A, J$8, 'SW Data'!$B:$B, $A25, 'SW Data'!$D:$D, $C$2), IF($C$3="Part Time", SUMIFS('SW Data'!$G:$G, 'SW Data'!$A:$A, J$8, 'SW Data'!$B:$B, $A25, 'SW Data'!$D:$D, $C$2), SUMIFS('SW Data'!$J:$J, 'SW Data'!$A:$A, J$8, 'SW Data'!$B:$B, $A25, 'SW Data'!$D:$D, $C$2)))),
  IF($C$2="All Social Workers",
   IF($C$3="Full Time", SUMIFS('SW Data'!$F:$F, 'SW Data'!$A:$A, J$8, 'SW Data'!$E:$E, $C$1, 'SW Data'!$B:$B, $A25), IF($C$3="Part Time", SUMIFS('SW Data'!$G:$G, 'SW Data'!$A:$A, J$8, 'SW Data'!$E:$E, $C$1, 'SW Data'!$B:$B, $A25), SUMIFS('SW Data'!$J:$J, 'SW Data'!$A:$A, J$8, 'SW Data'!$E:$E, $C$1, 'SW Data'!$B:$B, $A25))),
   IF($C$3="Full Time", SUMIFS('SW Data'!$F:$F, 'SW Data'!$A:$A, J$8, 'SW Data'!$E:$E, $C$1, 'SW Data'!$B:$B, $A25, 'SW Data'!$D:$D, $C$2), IF($C$3="Part Time", SUMIFS('SW Data'!$G:$G, 'SW Data'!$A:$A, J$8, 'SW Data'!$E:$E, $C$1, 'SW Data'!$B:$B, $A25, 'SW Data'!$D:$D, $C$2), SUMIFS('SW Data'!$J:$J, 'SW Data'!$A:$A, J$8, 'SW Data'!$E:$E, $C$1, 'SW Data'!$B:$B, $A25, 'SW Data'!$D:$D, $C$2))))),
 0)/IF($C$1="Fieldwork Service (Children)", VLOOKUP($A25,'Population MYE'!$A$43:$K$76,MATCH(J$8,'Population MYE'!$A$43:$K$43, FALSE),FALSE), IF(OR($C$1="Fieldwork Service (Adults)",$C$1="Fieldwork Service (Offenders)"),VLOOKUP($A25,'Population MYE'!$A$81:$K$114,MATCH(J$8,'Population MYE'!$A$81:$K$81, FALSE),FALSE),VLOOKUP($A25,'Population MYE'!$A$5:$K$38,MATCH(J$8,'Population MYE'!$A$5:$K$5, FALSE),FALSE))))*100000</f>
        <v>121.2733703890854</v>
      </c>
      <c r="K25" s="83">
        <f>(IF(AND($C$1&lt;&gt;"", $C$2&lt;&gt;"", $C$3&lt;&gt;""),
 IF($C$1="All Fieldwork Services Teams",
  IF($C$2="All Social Workers",
   IF($C$3="Full Time", SUMIFS('SW Data'!$F:$F, 'SW Data'!$A:$A, K$8, 'SW Data'!$B:$B, $A25), IF($C$3="Part Time", SUMIFS('SW Data'!$G:$G, 'SW Data'!$A:$A, K$8, 'SW Data'!$B:$B, $A25),SUMIFS('SW Data'!$J:$J, 'SW Data'!$A:$A, K$8, 'SW Data'!$B:$B, $A25))),
   IF($C$3="Full Time", SUMIFS('SW Data'!$F:$F, 'SW Data'!$A:$A, K$8, 'SW Data'!$B:$B, $A25, 'SW Data'!$D:$D, $C$2), IF($C$3="Part Time", SUMIFS('SW Data'!$G:$G, 'SW Data'!$A:$A, K$8, 'SW Data'!$B:$B, $A25, 'SW Data'!$D:$D, $C$2), SUMIFS('SW Data'!$J:$J, 'SW Data'!$A:$A, K$8, 'SW Data'!$B:$B, $A25, 'SW Data'!$D:$D, $C$2)))),
  IF($C$2="All Social Workers",
   IF($C$3="Full Time", SUMIFS('SW Data'!$F:$F, 'SW Data'!$A:$A, K$8, 'SW Data'!$E:$E, $C$1, 'SW Data'!$B:$B, $A25), IF($C$3="Part Time", SUMIFS('SW Data'!$G:$G, 'SW Data'!$A:$A, K$8, 'SW Data'!$E:$E, $C$1, 'SW Data'!$B:$B, $A25), SUMIFS('SW Data'!$J:$J, 'SW Data'!$A:$A, K$8, 'SW Data'!$E:$E, $C$1, 'SW Data'!$B:$B, $A25))),
   IF($C$3="Full Time", SUMIFS('SW Data'!$F:$F, 'SW Data'!$A:$A, K$8, 'SW Data'!$E:$E, $C$1, 'SW Data'!$B:$B, $A25, 'SW Data'!$D:$D, $C$2), IF($C$3="Part Time", SUMIFS('SW Data'!$G:$G, 'SW Data'!$A:$A, K$8, 'SW Data'!$E:$E, $C$1, 'SW Data'!$B:$B, $A25, 'SW Data'!$D:$D, $C$2), SUMIFS('SW Data'!$J:$J, 'SW Data'!$A:$A, K$8, 'SW Data'!$E:$E, $C$1, 'SW Data'!$B:$B, $A25, 'SW Data'!$D:$D, $C$2))))),
 0)/IF($C$1="Fieldwork Service (Children)", VLOOKUP($A25,'Population MYE'!$A$43:$K$76,MATCH(K$8,'Population MYE'!$A$43:$K$43, FALSE),FALSE), IF(OR($C$1="Fieldwork Service (Adults)",$C$1="Fieldwork Service (Offenders)"),VLOOKUP($A25,'Population MYE'!$A$81:$K$114,MATCH(K$8,'Population MYE'!$A$81:$K$81, FALSE),FALSE),VLOOKUP($A25,'Population MYE'!$A$5:$K$38,MATCH(K$8,'Population MYE'!$A$5:$K$5, FALSE),FALSE))))*100000</f>
        <v>147.28288471305231</v>
      </c>
      <c r="L25" s="55"/>
      <c r="U25" s="74"/>
    </row>
    <row r="26" spans="1:21" x14ac:dyDescent="0.25">
      <c r="A26" s="53" t="s">
        <v>34</v>
      </c>
      <c r="B26" s="83">
        <f>(IF(AND($C$1&lt;&gt;"", $C$2&lt;&gt;"", $C$3&lt;&gt;""),
 IF($C$1="All Fieldwork Services Teams",
  IF($C$2="All Social Workers",
   IF($C$3="Full Time", SUMIFS('SW Data'!$F:$F, 'SW Data'!$A:$A, B$8, 'SW Data'!$B:$B, $A26), IF($C$3="Part Time", SUMIFS('SW Data'!$G:$G, 'SW Data'!$A:$A, B$8, 'SW Data'!$B:$B, $A26),SUMIFS('SW Data'!$J:$J, 'SW Data'!$A:$A, B$8, 'SW Data'!$B:$B, $A26))),
   IF($C$3="Full Time", SUMIFS('SW Data'!$F:$F, 'SW Data'!$A:$A, B$8, 'SW Data'!$B:$B, $A26, 'SW Data'!$D:$D, $C$2), IF($C$3="Part Time", SUMIFS('SW Data'!$G:$G, 'SW Data'!$A:$A, B$8, 'SW Data'!$B:$B, $A26, 'SW Data'!$D:$D, $C$2), SUMIFS('SW Data'!$J:$J, 'SW Data'!$A:$A, B$8, 'SW Data'!$B:$B, $A26, 'SW Data'!$D:$D, $C$2)))),
  IF($C$2="All Social Workers",
   IF($C$3="Full Time", SUMIFS('SW Data'!$F:$F, 'SW Data'!$A:$A, B$8, 'SW Data'!$E:$E, $C$1, 'SW Data'!$B:$B, $A26), IF($C$3="Part Time", SUMIFS('SW Data'!$G:$G, 'SW Data'!$A:$A, B$8, 'SW Data'!$E:$E, $C$1, 'SW Data'!$B:$B, $A26), SUMIFS('SW Data'!$J:$J, 'SW Data'!$A:$A, B$8, 'SW Data'!$E:$E, $C$1, 'SW Data'!$B:$B, $A26))),
   IF($C$3="Full Time", SUMIFS('SW Data'!$F:$F, 'SW Data'!$A:$A, B$8, 'SW Data'!$E:$E, $C$1, 'SW Data'!$B:$B, $A26, 'SW Data'!$D:$D, $C$2), IF($C$3="Part Time", SUMIFS('SW Data'!$G:$G, 'SW Data'!$A:$A, B$8, 'SW Data'!$E:$E, $C$1, 'SW Data'!$B:$B, $A26, 'SW Data'!$D:$D, $C$2), SUMIFS('SW Data'!$J:$J, 'SW Data'!$A:$A, B$8, 'SW Data'!$E:$E, $C$1, 'SW Data'!$B:$B, $A26, 'SW Data'!$D:$D, $C$2))))),
 0)/IF($C$1="Fieldwork Service (Children)", VLOOKUP($A26,'Population MYE'!$A$43:$K$76,MATCH(B$8,'Population MYE'!$A$43:$K$43, FALSE),FALSE), IF(OR($C$1="Fieldwork Service (Adults)",$C$1="Fieldwork Service (Offenders)"),VLOOKUP($A26,'Population MYE'!$A$81:$K$114,MATCH(B$8,'Population MYE'!$A$81:$K$81, FALSE),FALSE),VLOOKUP($A26,'Population MYE'!$A$5:$K$38,MATCH(B$8,'Population MYE'!$A$5:$K$5, FALSE),FALSE))))*100000</f>
        <v>117.7336276674025</v>
      </c>
      <c r="C26" s="83">
        <f>(IF(AND($C$1&lt;&gt;"", $C$2&lt;&gt;"", $C$3&lt;&gt;""),
 IF($C$1="All Fieldwork Services Teams",
  IF($C$2="All Social Workers",
   IF($C$3="Full Time", SUMIFS('SW Data'!$F:$F, 'SW Data'!$A:$A, C$8, 'SW Data'!$B:$B, $A26), IF($C$3="Part Time", SUMIFS('SW Data'!$G:$G, 'SW Data'!$A:$A, C$8, 'SW Data'!$B:$B, $A26),SUMIFS('SW Data'!$J:$J, 'SW Data'!$A:$A, C$8, 'SW Data'!$B:$B, $A26))),
   IF($C$3="Full Time", SUMIFS('SW Data'!$F:$F, 'SW Data'!$A:$A, C$8, 'SW Data'!$B:$B, $A26, 'SW Data'!$D:$D, $C$2), IF($C$3="Part Time", SUMIFS('SW Data'!$G:$G, 'SW Data'!$A:$A, C$8, 'SW Data'!$B:$B, $A26, 'SW Data'!$D:$D, $C$2), SUMIFS('SW Data'!$J:$J, 'SW Data'!$A:$A, C$8, 'SW Data'!$B:$B, $A26, 'SW Data'!$D:$D, $C$2)))),
  IF($C$2="All Social Workers",
   IF($C$3="Full Time", SUMIFS('SW Data'!$F:$F, 'SW Data'!$A:$A, C$8, 'SW Data'!$E:$E, $C$1, 'SW Data'!$B:$B, $A26), IF($C$3="Part Time", SUMIFS('SW Data'!$G:$G, 'SW Data'!$A:$A, C$8, 'SW Data'!$E:$E, $C$1, 'SW Data'!$B:$B, $A26), SUMIFS('SW Data'!$J:$J, 'SW Data'!$A:$A, C$8, 'SW Data'!$E:$E, $C$1, 'SW Data'!$B:$B, $A26))),
   IF($C$3="Full Time", SUMIFS('SW Data'!$F:$F, 'SW Data'!$A:$A, C$8, 'SW Data'!$E:$E, $C$1, 'SW Data'!$B:$B, $A26, 'SW Data'!$D:$D, $C$2), IF($C$3="Part Time", SUMIFS('SW Data'!$G:$G, 'SW Data'!$A:$A, C$8, 'SW Data'!$E:$E, $C$1, 'SW Data'!$B:$B, $A26, 'SW Data'!$D:$D, $C$2), SUMIFS('SW Data'!$J:$J, 'SW Data'!$A:$A, C$8, 'SW Data'!$E:$E, $C$1, 'SW Data'!$B:$B, $A26, 'SW Data'!$D:$D, $C$2))))),
 0)/IF($C$1="Fieldwork Service (Children)", VLOOKUP($A26,'Population MYE'!$A$43:$K$76,MATCH(C$8,'Population MYE'!$A$43:$K$43, FALSE),FALSE), IF(OR($C$1="Fieldwork Service (Adults)",$C$1="Fieldwork Service (Offenders)"),VLOOKUP($A26,'Population MYE'!$A$81:$K$114,MATCH(C$8,'Population MYE'!$A$81:$K$81, FALSE),FALSE),VLOOKUP($A26,'Population MYE'!$A$5:$K$38,MATCH(C$8,'Population MYE'!$A$5:$K$5, FALSE),FALSE))))*100000</f>
        <v>117.21611721611721</v>
      </c>
      <c r="D26" s="83">
        <f>(IF(AND($C$1&lt;&gt;"", $C$2&lt;&gt;"", $C$3&lt;&gt;""),
 IF($C$1="All Fieldwork Services Teams",
  IF($C$2="All Social Workers",
   IF($C$3="Full Time", SUMIFS('SW Data'!$F:$F, 'SW Data'!$A:$A, D$8, 'SW Data'!$B:$B, $A26), IF($C$3="Part Time", SUMIFS('SW Data'!$G:$G, 'SW Data'!$A:$A, D$8, 'SW Data'!$B:$B, $A26),SUMIFS('SW Data'!$J:$J, 'SW Data'!$A:$A, D$8, 'SW Data'!$B:$B, $A26))),
   IF($C$3="Full Time", SUMIFS('SW Data'!$F:$F, 'SW Data'!$A:$A, D$8, 'SW Data'!$B:$B, $A26, 'SW Data'!$D:$D, $C$2), IF($C$3="Part Time", SUMIFS('SW Data'!$G:$G, 'SW Data'!$A:$A, D$8, 'SW Data'!$B:$B, $A26, 'SW Data'!$D:$D, $C$2), SUMIFS('SW Data'!$J:$J, 'SW Data'!$A:$A, D$8, 'SW Data'!$B:$B, $A26, 'SW Data'!$D:$D, $C$2)))),
  IF($C$2="All Social Workers",
   IF($C$3="Full Time", SUMIFS('SW Data'!$F:$F, 'SW Data'!$A:$A, D$8, 'SW Data'!$E:$E, $C$1, 'SW Data'!$B:$B, $A26), IF($C$3="Part Time", SUMIFS('SW Data'!$G:$G, 'SW Data'!$A:$A, D$8, 'SW Data'!$E:$E, $C$1, 'SW Data'!$B:$B, $A26), SUMIFS('SW Data'!$J:$J, 'SW Data'!$A:$A, D$8, 'SW Data'!$E:$E, $C$1, 'SW Data'!$B:$B, $A26))),
   IF($C$3="Full Time", SUMIFS('SW Data'!$F:$F, 'SW Data'!$A:$A, D$8, 'SW Data'!$E:$E, $C$1, 'SW Data'!$B:$B, $A26, 'SW Data'!$D:$D, $C$2), IF($C$3="Part Time", SUMIFS('SW Data'!$G:$G, 'SW Data'!$A:$A, D$8, 'SW Data'!$E:$E, $C$1, 'SW Data'!$B:$B, $A26, 'SW Data'!$D:$D, $C$2), SUMIFS('SW Data'!$J:$J, 'SW Data'!$A:$A, D$8, 'SW Data'!$E:$E, $C$1, 'SW Data'!$B:$B, $A26, 'SW Data'!$D:$D, $C$2))))),
 0)/IF($C$1="Fieldwork Service (Children)", VLOOKUP($A26,'Population MYE'!$A$43:$K$76,MATCH(D$8,'Population MYE'!$A$43:$K$43, FALSE),FALSE), IF(OR($C$1="Fieldwork Service (Adults)",$C$1="Fieldwork Service (Offenders)"),VLOOKUP($A26,'Population MYE'!$A$81:$K$114,MATCH(D$8,'Population MYE'!$A$81:$K$81, FALSE),FALSE),VLOOKUP($A26,'Population MYE'!$A$5:$K$38,MATCH(D$8,'Population MYE'!$A$5:$K$5, FALSE),FALSE))))*100000</f>
        <v>112.91889266634288</v>
      </c>
      <c r="E26" s="83">
        <f>(IF(AND($C$1&lt;&gt;"", $C$2&lt;&gt;"", $C$3&lt;&gt;""),
 IF($C$1="All Fieldwork Services Teams",
  IF($C$2="All Social Workers",
   IF($C$3="Full Time", SUMIFS('SW Data'!$F:$F, 'SW Data'!$A:$A, E$8, 'SW Data'!$B:$B, $A26), IF($C$3="Part Time", SUMIFS('SW Data'!$G:$G, 'SW Data'!$A:$A, E$8, 'SW Data'!$B:$B, $A26),SUMIFS('SW Data'!$J:$J, 'SW Data'!$A:$A, E$8, 'SW Data'!$B:$B, $A26))),
   IF($C$3="Full Time", SUMIFS('SW Data'!$F:$F, 'SW Data'!$A:$A, E$8, 'SW Data'!$B:$B, $A26, 'SW Data'!$D:$D, $C$2), IF($C$3="Part Time", SUMIFS('SW Data'!$G:$G, 'SW Data'!$A:$A, E$8, 'SW Data'!$B:$B, $A26, 'SW Data'!$D:$D, $C$2), SUMIFS('SW Data'!$J:$J, 'SW Data'!$A:$A, E$8, 'SW Data'!$B:$B, $A26, 'SW Data'!$D:$D, $C$2)))),
  IF($C$2="All Social Workers",
   IF($C$3="Full Time", SUMIFS('SW Data'!$F:$F, 'SW Data'!$A:$A, E$8, 'SW Data'!$E:$E, $C$1, 'SW Data'!$B:$B, $A26), IF($C$3="Part Time", SUMIFS('SW Data'!$G:$G, 'SW Data'!$A:$A, E$8, 'SW Data'!$E:$E, $C$1, 'SW Data'!$B:$B, $A26), SUMIFS('SW Data'!$J:$J, 'SW Data'!$A:$A, E$8, 'SW Data'!$E:$E, $C$1, 'SW Data'!$B:$B, $A26))),
   IF($C$3="Full Time", SUMIFS('SW Data'!$F:$F, 'SW Data'!$A:$A, E$8, 'SW Data'!$E:$E, $C$1, 'SW Data'!$B:$B, $A26, 'SW Data'!$D:$D, $C$2), IF($C$3="Part Time", SUMIFS('SW Data'!$G:$G, 'SW Data'!$A:$A, E$8, 'SW Data'!$E:$E, $C$1, 'SW Data'!$B:$B, $A26, 'SW Data'!$D:$D, $C$2), SUMIFS('SW Data'!$J:$J, 'SW Data'!$A:$A, E$8, 'SW Data'!$E:$E, $C$1, 'SW Data'!$B:$B, $A26, 'SW Data'!$D:$D, $C$2))))),
 0)/IF($C$1="Fieldwork Service (Children)", VLOOKUP($A26,'Population MYE'!$A$43:$K$76,MATCH(E$8,'Population MYE'!$A$43:$K$43, FALSE),FALSE), IF(OR($C$1="Fieldwork Service (Adults)",$C$1="Fieldwork Service (Offenders)"),VLOOKUP($A26,'Population MYE'!$A$81:$K$114,MATCH(E$8,'Population MYE'!$A$81:$K$81, FALSE),FALSE),VLOOKUP($A26,'Population MYE'!$A$5:$K$38,MATCH(E$8,'Population MYE'!$A$5:$K$5, FALSE),FALSE))))*100000</f>
        <v>105.45236668663871</v>
      </c>
      <c r="F26" s="83">
        <f>(IF(AND($C$1&lt;&gt;"", $C$2&lt;&gt;"", $C$3&lt;&gt;""),
 IF($C$1="All Fieldwork Services Teams",
  IF($C$2="All Social Workers",
   IF($C$3="Full Time", SUMIFS('SW Data'!$F:$F, 'SW Data'!$A:$A, F$8, 'SW Data'!$B:$B, $A26), IF($C$3="Part Time", SUMIFS('SW Data'!$G:$G, 'SW Data'!$A:$A, F$8, 'SW Data'!$B:$B, $A26),SUMIFS('SW Data'!$J:$J, 'SW Data'!$A:$A, F$8, 'SW Data'!$B:$B, $A26))),
   IF($C$3="Full Time", SUMIFS('SW Data'!$F:$F, 'SW Data'!$A:$A, F$8, 'SW Data'!$B:$B, $A26, 'SW Data'!$D:$D, $C$2), IF($C$3="Part Time", SUMIFS('SW Data'!$G:$G, 'SW Data'!$A:$A, F$8, 'SW Data'!$B:$B, $A26, 'SW Data'!$D:$D, $C$2), SUMIFS('SW Data'!$J:$J, 'SW Data'!$A:$A, F$8, 'SW Data'!$B:$B, $A26, 'SW Data'!$D:$D, $C$2)))),
  IF($C$2="All Social Workers",
   IF($C$3="Full Time", SUMIFS('SW Data'!$F:$F, 'SW Data'!$A:$A, F$8, 'SW Data'!$E:$E, $C$1, 'SW Data'!$B:$B, $A26), IF($C$3="Part Time", SUMIFS('SW Data'!$G:$G, 'SW Data'!$A:$A, F$8, 'SW Data'!$E:$E, $C$1, 'SW Data'!$B:$B, $A26), SUMIFS('SW Data'!$J:$J, 'SW Data'!$A:$A, F$8, 'SW Data'!$E:$E, $C$1, 'SW Data'!$B:$B, $A26))),
   IF($C$3="Full Time", SUMIFS('SW Data'!$F:$F, 'SW Data'!$A:$A, F$8, 'SW Data'!$E:$E, $C$1, 'SW Data'!$B:$B, $A26, 'SW Data'!$D:$D, $C$2), IF($C$3="Part Time", SUMIFS('SW Data'!$G:$G, 'SW Data'!$A:$A, F$8, 'SW Data'!$E:$E, $C$1, 'SW Data'!$B:$B, $A26, 'SW Data'!$D:$D, $C$2), SUMIFS('SW Data'!$J:$J, 'SW Data'!$A:$A, F$8, 'SW Data'!$E:$E, $C$1, 'SW Data'!$B:$B, $A26, 'SW Data'!$D:$D, $C$2))))),
 0)/IF($C$1="Fieldwork Service (Children)", VLOOKUP($A26,'Population MYE'!$A$43:$K$76,MATCH(F$8,'Population MYE'!$A$43:$K$43, FALSE),FALSE), IF(OR($C$1="Fieldwork Service (Adults)",$C$1="Fieldwork Service (Offenders)"),VLOOKUP($A26,'Population MYE'!$A$81:$K$114,MATCH(F$8,'Population MYE'!$A$81:$K$81, FALSE),FALSE),VLOOKUP($A26,'Population MYE'!$A$5:$K$38,MATCH(F$8,'Population MYE'!$A$5:$K$5, FALSE),FALSE))))*100000</f>
        <v>122.26970560303893</v>
      </c>
      <c r="G26" s="83">
        <f>(IF(AND($C$1&lt;&gt;"", $C$2&lt;&gt;"", $C$3&lt;&gt;""),
 IF($C$1="All Fieldwork Services Teams",
  IF($C$2="All Social Workers",
   IF($C$3="Full Time", SUMIFS('SW Data'!$F:$F, 'SW Data'!$A:$A, G$8, 'SW Data'!$B:$B, $A26), IF($C$3="Part Time", SUMIFS('SW Data'!$G:$G, 'SW Data'!$A:$A, G$8, 'SW Data'!$B:$B, $A26),SUMIFS('SW Data'!$J:$J, 'SW Data'!$A:$A, G$8, 'SW Data'!$B:$B, $A26))),
   IF($C$3="Full Time", SUMIFS('SW Data'!$F:$F, 'SW Data'!$A:$A, G$8, 'SW Data'!$B:$B, $A26, 'SW Data'!$D:$D, $C$2), IF($C$3="Part Time", SUMIFS('SW Data'!$G:$G, 'SW Data'!$A:$A, G$8, 'SW Data'!$B:$B, $A26, 'SW Data'!$D:$D, $C$2), SUMIFS('SW Data'!$J:$J, 'SW Data'!$A:$A, G$8, 'SW Data'!$B:$B, $A26, 'SW Data'!$D:$D, $C$2)))),
  IF($C$2="All Social Workers",
   IF($C$3="Full Time", SUMIFS('SW Data'!$F:$F, 'SW Data'!$A:$A, G$8, 'SW Data'!$E:$E, $C$1, 'SW Data'!$B:$B, $A26), IF($C$3="Part Time", SUMIFS('SW Data'!$G:$G, 'SW Data'!$A:$A, G$8, 'SW Data'!$E:$E, $C$1, 'SW Data'!$B:$B, $A26), SUMIFS('SW Data'!$J:$J, 'SW Data'!$A:$A, G$8, 'SW Data'!$E:$E, $C$1, 'SW Data'!$B:$B, $A26))),
   IF($C$3="Full Time", SUMIFS('SW Data'!$F:$F, 'SW Data'!$A:$A, G$8, 'SW Data'!$E:$E, $C$1, 'SW Data'!$B:$B, $A26, 'SW Data'!$D:$D, $C$2), IF($C$3="Part Time", SUMIFS('SW Data'!$G:$G, 'SW Data'!$A:$A, G$8, 'SW Data'!$E:$E, $C$1, 'SW Data'!$B:$B, $A26, 'SW Data'!$D:$D, $C$2), SUMIFS('SW Data'!$J:$J, 'SW Data'!$A:$A, G$8, 'SW Data'!$E:$E, $C$1, 'SW Data'!$B:$B, $A26, 'SW Data'!$D:$D, $C$2))))),
 0)/IF($C$1="Fieldwork Service (Children)", VLOOKUP($A26,'Population MYE'!$A$43:$K$76,MATCH(G$8,'Population MYE'!$A$43:$K$43, FALSE),FALSE), IF(OR($C$1="Fieldwork Service (Adults)",$C$1="Fieldwork Service (Offenders)"),VLOOKUP($A26,'Population MYE'!$A$81:$K$114,MATCH(G$8,'Population MYE'!$A$81:$K$81, FALSE),FALSE),VLOOKUP($A26,'Population MYE'!$A$5:$K$38,MATCH(G$8,'Population MYE'!$A$5:$K$5, FALSE),FALSE))))*100000</f>
        <v>128.67430055483413</v>
      </c>
      <c r="H26" s="83">
        <f>(IF(AND($C$1&lt;&gt;"", $C$2&lt;&gt;"", $C$3&lt;&gt;""),
 IF($C$1="All Fieldwork Services Teams",
  IF($C$2="All Social Workers",
   IF($C$3="Full Time", SUMIFS('SW Data'!$F:$F, 'SW Data'!$A:$A, H$8, 'SW Data'!$B:$B, $A26), IF($C$3="Part Time", SUMIFS('SW Data'!$G:$G, 'SW Data'!$A:$A, H$8, 'SW Data'!$B:$B, $A26),SUMIFS('SW Data'!$J:$J, 'SW Data'!$A:$A, H$8, 'SW Data'!$B:$B, $A26))),
   IF($C$3="Full Time", SUMIFS('SW Data'!$F:$F, 'SW Data'!$A:$A, H$8, 'SW Data'!$B:$B, $A26, 'SW Data'!$D:$D, $C$2), IF($C$3="Part Time", SUMIFS('SW Data'!$G:$G, 'SW Data'!$A:$A, H$8, 'SW Data'!$B:$B, $A26, 'SW Data'!$D:$D, $C$2), SUMIFS('SW Data'!$J:$J, 'SW Data'!$A:$A, H$8, 'SW Data'!$B:$B, $A26, 'SW Data'!$D:$D, $C$2)))),
  IF($C$2="All Social Workers",
   IF($C$3="Full Time", SUMIFS('SW Data'!$F:$F, 'SW Data'!$A:$A, H$8, 'SW Data'!$E:$E, $C$1, 'SW Data'!$B:$B, $A26), IF($C$3="Part Time", SUMIFS('SW Data'!$G:$G, 'SW Data'!$A:$A, H$8, 'SW Data'!$E:$E, $C$1, 'SW Data'!$B:$B, $A26), SUMIFS('SW Data'!$J:$J, 'SW Data'!$A:$A, H$8, 'SW Data'!$E:$E, $C$1, 'SW Data'!$B:$B, $A26))),
   IF($C$3="Full Time", SUMIFS('SW Data'!$F:$F, 'SW Data'!$A:$A, H$8, 'SW Data'!$E:$E, $C$1, 'SW Data'!$B:$B, $A26, 'SW Data'!$D:$D, $C$2), IF($C$3="Part Time", SUMIFS('SW Data'!$G:$G, 'SW Data'!$A:$A, H$8, 'SW Data'!$E:$E, $C$1, 'SW Data'!$B:$B, $A26, 'SW Data'!$D:$D, $C$2), SUMIFS('SW Data'!$J:$J, 'SW Data'!$A:$A, H$8, 'SW Data'!$E:$E, $C$1, 'SW Data'!$B:$B, $A26, 'SW Data'!$D:$D, $C$2))))),
 0)/IF($C$1="Fieldwork Service (Children)", VLOOKUP($A26,'Population MYE'!$A$43:$K$76,MATCH(H$8,'Population MYE'!$A$43:$K$43, FALSE),FALSE), IF(OR($C$1="Fieldwork Service (Adults)",$C$1="Fieldwork Service (Offenders)"),VLOOKUP($A26,'Population MYE'!$A$81:$K$114,MATCH(H$8,'Population MYE'!$A$81:$K$81, FALSE),FALSE),VLOOKUP($A26,'Population MYE'!$A$5:$K$38,MATCH(H$8,'Population MYE'!$A$5:$K$5, FALSE),FALSE))))*100000</f>
        <v>122.94131292043609</v>
      </c>
      <c r="I26" s="83">
        <f>(IF(AND($C$1&lt;&gt;"", $C$2&lt;&gt;"", $C$3&lt;&gt;""),
 IF($C$1="All Fieldwork Services Teams",
  IF($C$2="All Social Workers",
   IF($C$3="Full Time", SUMIFS('SW Data'!$F:$F, 'SW Data'!$A:$A, I$8, 'SW Data'!$B:$B, $A26), IF($C$3="Part Time", SUMIFS('SW Data'!$G:$G, 'SW Data'!$A:$A, I$8, 'SW Data'!$B:$B, $A26),SUMIFS('SW Data'!$J:$J, 'SW Data'!$A:$A, I$8, 'SW Data'!$B:$B, $A26))),
   IF($C$3="Full Time", SUMIFS('SW Data'!$F:$F, 'SW Data'!$A:$A, I$8, 'SW Data'!$B:$B, $A26, 'SW Data'!$D:$D, $C$2), IF($C$3="Part Time", SUMIFS('SW Data'!$G:$G, 'SW Data'!$A:$A, I$8, 'SW Data'!$B:$B, $A26, 'SW Data'!$D:$D, $C$2), SUMIFS('SW Data'!$J:$J, 'SW Data'!$A:$A, I$8, 'SW Data'!$B:$B, $A26, 'SW Data'!$D:$D, $C$2)))),
  IF($C$2="All Social Workers",
   IF($C$3="Full Time", SUMIFS('SW Data'!$F:$F, 'SW Data'!$A:$A, I$8, 'SW Data'!$E:$E, $C$1, 'SW Data'!$B:$B, $A26), IF($C$3="Part Time", SUMIFS('SW Data'!$G:$G, 'SW Data'!$A:$A, I$8, 'SW Data'!$E:$E, $C$1, 'SW Data'!$B:$B, $A26), SUMIFS('SW Data'!$J:$J, 'SW Data'!$A:$A, I$8, 'SW Data'!$E:$E, $C$1, 'SW Data'!$B:$B, $A26))),
   IF($C$3="Full Time", SUMIFS('SW Data'!$F:$F, 'SW Data'!$A:$A, I$8, 'SW Data'!$E:$E, $C$1, 'SW Data'!$B:$B, $A26, 'SW Data'!$D:$D, $C$2), IF($C$3="Part Time", SUMIFS('SW Data'!$G:$G, 'SW Data'!$A:$A, I$8, 'SW Data'!$E:$E, $C$1, 'SW Data'!$B:$B, $A26, 'SW Data'!$D:$D, $C$2), SUMIFS('SW Data'!$J:$J, 'SW Data'!$A:$A, I$8, 'SW Data'!$E:$E, $C$1, 'SW Data'!$B:$B, $A26, 'SW Data'!$D:$D, $C$2))))),
 0)/IF($C$1="Fieldwork Service (Children)", VLOOKUP($A26,'Population MYE'!$A$43:$K$76,MATCH(I$8,'Population MYE'!$A$43:$K$43, FALSE),FALSE), IF(OR($C$1="Fieldwork Service (Adults)",$C$1="Fieldwork Service (Offenders)"),VLOOKUP($A26,'Population MYE'!$A$81:$K$114,MATCH(I$8,'Population MYE'!$A$81:$K$81, FALSE),FALSE),VLOOKUP($A26,'Population MYE'!$A$5:$K$38,MATCH(I$8,'Population MYE'!$A$5:$K$5, FALSE),FALSE))))*100000</f>
        <v>128.16111683258953</v>
      </c>
      <c r="J26" s="83">
        <f>(IF(AND($C$1&lt;&gt;"", $C$2&lt;&gt;"", $C$3&lt;&gt;""),
 IF($C$1="All Fieldwork Services Teams",
  IF($C$2="All Social Workers",
   IF($C$3="Full Time", SUMIFS('SW Data'!$F:$F, 'SW Data'!$A:$A, J$8, 'SW Data'!$B:$B, $A26), IF($C$3="Part Time", SUMIFS('SW Data'!$G:$G, 'SW Data'!$A:$A, J$8, 'SW Data'!$B:$B, $A26),SUMIFS('SW Data'!$J:$J, 'SW Data'!$A:$A, J$8, 'SW Data'!$B:$B, $A26))),
   IF($C$3="Full Time", SUMIFS('SW Data'!$F:$F, 'SW Data'!$A:$A, J$8, 'SW Data'!$B:$B, $A26, 'SW Data'!$D:$D, $C$2), IF($C$3="Part Time", SUMIFS('SW Data'!$G:$G, 'SW Data'!$A:$A, J$8, 'SW Data'!$B:$B, $A26, 'SW Data'!$D:$D, $C$2), SUMIFS('SW Data'!$J:$J, 'SW Data'!$A:$A, J$8, 'SW Data'!$B:$B, $A26, 'SW Data'!$D:$D, $C$2)))),
  IF($C$2="All Social Workers",
   IF($C$3="Full Time", SUMIFS('SW Data'!$F:$F, 'SW Data'!$A:$A, J$8, 'SW Data'!$E:$E, $C$1, 'SW Data'!$B:$B, $A26), IF($C$3="Part Time", SUMIFS('SW Data'!$G:$G, 'SW Data'!$A:$A, J$8, 'SW Data'!$E:$E, $C$1, 'SW Data'!$B:$B, $A26), SUMIFS('SW Data'!$J:$J, 'SW Data'!$A:$A, J$8, 'SW Data'!$E:$E, $C$1, 'SW Data'!$B:$B, $A26))),
   IF($C$3="Full Time", SUMIFS('SW Data'!$F:$F, 'SW Data'!$A:$A, J$8, 'SW Data'!$E:$E, $C$1, 'SW Data'!$B:$B, $A26, 'SW Data'!$D:$D, $C$2), IF($C$3="Part Time", SUMIFS('SW Data'!$G:$G, 'SW Data'!$A:$A, J$8, 'SW Data'!$E:$E, $C$1, 'SW Data'!$B:$B, $A26, 'SW Data'!$D:$D, $C$2), SUMIFS('SW Data'!$J:$J, 'SW Data'!$A:$A, J$8, 'SW Data'!$E:$E, $C$1, 'SW Data'!$B:$B, $A26, 'SW Data'!$D:$D, $C$2))))),
 0)/IF($C$1="Fieldwork Service (Children)", VLOOKUP($A26,'Population MYE'!$A$43:$K$76,MATCH(J$8,'Population MYE'!$A$43:$K$43, FALSE),FALSE), IF(OR($C$1="Fieldwork Service (Adults)",$C$1="Fieldwork Service (Offenders)"),VLOOKUP($A26,'Population MYE'!$A$81:$K$114,MATCH(J$8,'Population MYE'!$A$81:$K$81, FALSE),FALSE),VLOOKUP($A26,'Population MYE'!$A$5:$K$38,MATCH(J$8,'Population MYE'!$A$5:$K$5, FALSE),FALSE))))*100000</f>
        <v>109.46845728473085</v>
      </c>
      <c r="K26" s="83">
        <f>(IF(AND($C$1&lt;&gt;"", $C$2&lt;&gt;"", $C$3&lt;&gt;""),
 IF($C$1="All Fieldwork Services Teams",
  IF($C$2="All Social Workers",
   IF($C$3="Full Time", SUMIFS('SW Data'!$F:$F, 'SW Data'!$A:$A, K$8, 'SW Data'!$B:$B, $A26), IF($C$3="Part Time", SUMIFS('SW Data'!$G:$G, 'SW Data'!$A:$A, K$8, 'SW Data'!$B:$B, $A26),SUMIFS('SW Data'!$J:$J, 'SW Data'!$A:$A, K$8, 'SW Data'!$B:$B, $A26))),
   IF($C$3="Full Time", SUMIFS('SW Data'!$F:$F, 'SW Data'!$A:$A, K$8, 'SW Data'!$B:$B, $A26, 'SW Data'!$D:$D, $C$2), IF($C$3="Part Time", SUMIFS('SW Data'!$G:$G, 'SW Data'!$A:$A, K$8, 'SW Data'!$B:$B, $A26, 'SW Data'!$D:$D, $C$2), SUMIFS('SW Data'!$J:$J, 'SW Data'!$A:$A, K$8, 'SW Data'!$B:$B, $A26, 'SW Data'!$D:$D, $C$2)))),
  IF($C$2="All Social Workers",
   IF($C$3="Full Time", SUMIFS('SW Data'!$F:$F, 'SW Data'!$A:$A, K$8, 'SW Data'!$E:$E, $C$1, 'SW Data'!$B:$B, $A26), IF($C$3="Part Time", SUMIFS('SW Data'!$G:$G, 'SW Data'!$A:$A, K$8, 'SW Data'!$E:$E, $C$1, 'SW Data'!$B:$B, $A26), SUMIFS('SW Data'!$J:$J, 'SW Data'!$A:$A, K$8, 'SW Data'!$E:$E, $C$1, 'SW Data'!$B:$B, $A26))),
   IF($C$3="Full Time", SUMIFS('SW Data'!$F:$F, 'SW Data'!$A:$A, K$8, 'SW Data'!$E:$E, $C$1, 'SW Data'!$B:$B, $A26, 'SW Data'!$D:$D, $C$2), IF($C$3="Part Time", SUMIFS('SW Data'!$G:$G, 'SW Data'!$A:$A, K$8, 'SW Data'!$E:$E, $C$1, 'SW Data'!$B:$B, $A26, 'SW Data'!$D:$D, $C$2), SUMIFS('SW Data'!$J:$J, 'SW Data'!$A:$A, K$8, 'SW Data'!$E:$E, $C$1, 'SW Data'!$B:$B, $A26, 'SW Data'!$D:$D, $C$2))))),
 0)/IF($C$1="Fieldwork Service (Children)", VLOOKUP($A26,'Population MYE'!$A$43:$K$76,MATCH(K$8,'Population MYE'!$A$43:$K$43, FALSE),FALSE), IF(OR($C$1="Fieldwork Service (Adults)",$C$1="Fieldwork Service (Offenders)"),VLOOKUP($A26,'Population MYE'!$A$81:$K$114,MATCH(K$8,'Population MYE'!$A$81:$K$81, FALSE),FALSE),VLOOKUP($A26,'Population MYE'!$A$5:$K$38,MATCH(K$8,'Population MYE'!$A$5:$K$5, FALSE),FALSE))))*100000</f>
        <v>103.23010323010323</v>
      </c>
      <c r="L26" s="55"/>
      <c r="U26" s="74"/>
    </row>
    <row r="27" spans="1:21" x14ac:dyDescent="0.25">
      <c r="A27" s="53" t="s">
        <v>35</v>
      </c>
      <c r="B27" s="83">
        <f>(IF(AND($C$1&lt;&gt;"", $C$2&lt;&gt;"", $C$3&lt;&gt;""),
 IF($C$1="All Fieldwork Services Teams",
  IF($C$2="All Social Workers",
   IF($C$3="Full Time", SUMIFS('SW Data'!$F:$F, 'SW Data'!$A:$A, B$8, 'SW Data'!$B:$B, $A27), IF($C$3="Part Time", SUMIFS('SW Data'!$G:$G, 'SW Data'!$A:$A, B$8, 'SW Data'!$B:$B, $A27),SUMIFS('SW Data'!$J:$J, 'SW Data'!$A:$A, B$8, 'SW Data'!$B:$B, $A27))),
   IF($C$3="Full Time", SUMIFS('SW Data'!$F:$F, 'SW Data'!$A:$A, B$8, 'SW Data'!$B:$B, $A27, 'SW Data'!$D:$D, $C$2), IF($C$3="Part Time", SUMIFS('SW Data'!$G:$G, 'SW Data'!$A:$A, B$8, 'SW Data'!$B:$B, $A27, 'SW Data'!$D:$D, $C$2), SUMIFS('SW Data'!$J:$J, 'SW Data'!$A:$A, B$8, 'SW Data'!$B:$B, $A27, 'SW Data'!$D:$D, $C$2)))),
  IF($C$2="All Social Workers",
   IF($C$3="Full Time", SUMIFS('SW Data'!$F:$F, 'SW Data'!$A:$A, B$8, 'SW Data'!$E:$E, $C$1, 'SW Data'!$B:$B, $A27), IF($C$3="Part Time", SUMIFS('SW Data'!$G:$G, 'SW Data'!$A:$A, B$8, 'SW Data'!$E:$E, $C$1, 'SW Data'!$B:$B, $A27), SUMIFS('SW Data'!$J:$J, 'SW Data'!$A:$A, B$8, 'SW Data'!$E:$E, $C$1, 'SW Data'!$B:$B, $A27))),
   IF($C$3="Full Time", SUMIFS('SW Data'!$F:$F, 'SW Data'!$A:$A, B$8, 'SW Data'!$E:$E, $C$1, 'SW Data'!$B:$B, $A27, 'SW Data'!$D:$D, $C$2), IF($C$3="Part Time", SUMIFS('SW Data'!$G:$G, 'SW Data'!$A:$A, B$8, 'SW Data'!$E:$E, $C$1, 'SW Data'!$B:$B, $A27, 'SW Data'!$D:$D, $C$2), SUMIFS('SW Data'!$J:$J, 'SW Data'!$A:$A, B$8, 'SW Data'!$E:$E, $C$1, 'SW Data'!$B:$B, $A27, 'SW Data'!$D:$D, $C$2))))),
 0)/IF($C$1="Fieldwork Service (Children)", VLOOKUP($A27,'Population MYE'!$A$43:$K$76,MATCH(B$8,'Population MYE'!$A$43:$K$43, FALSE),FALSE), IF(OR($C$1="Fieldwork Service (Adults)",$C$1="Fieldwork Service (Offenders)"),VLOOKUP($A27,'Population MYE'!$A$81:$K$114,MATCH(B$8,'Population MYE'!$A$81:$K$81, FALSE),FALSE),VLOOKUP($A27,'Population MYE'!$A$5:$K$38,MATCH(B$8,'Population MYE'!$A$5:$K$5, FALSE),FALSE))))*100000</f>
        <v>116.34169988150383</v>
      </c>
      <c r="C27" s="83">
        <f>(IF(AND($C$1&lt;&gt;"", $C$2&lt;&gt;"", $C$3&lt;&gt;""),
 IF($C$1="All Fieldwork Services Teams",
  IF($C$2="All Social Workers",
   IF($C$3="Full Time", SUMIFS('SW Data'!$F:$F, 'SW Data'!$A:$A, C$8, 'SW Data'!$B:$B, $A27), IF($C$3="Part Time", SUMIFS('SW Data'!$G:$G, 'SW Data'!$A:$A, C$8, 'SW Data'!$B:$B, $A27),SUMIFS('SW Data'!$J:$J, 'SW Data'!$A:$A, C$8, 'SW Data'!$B:$B, $A27))),
   IF($C$3="Full Time", SUMIFS('SW Data'!$F:$F, 'SW Data'!$A:$A, C$8, 'SW Data'!$B:$B, $A27, 'SW Data'!$D:$D, $C$2), IF($C$3="Part Time", SUMIFS('SW Data'!$G:$G, 'SW Data'!$A:$A, C$8, 'SW Data'!$B:$B, $A27, 'SW Data'!$D:$D, $C$2), SUMIFS('SW Data'!$J:$J, 'SW Data'!$A:$A, C$8, 'SW Data'!$B:$B, $A27, 'SW Data'!$D:$D, $C$2)))),
  IF($C$2="All Social Workers",
   IF($C$3="Full Time", SUMIFS('SW Data'!$F:$F, 'SW Data'!$A:$A, C$8, 'SW Data'!$E:$E, $C$1, 'SW Data'!$B:$B, $A27), IF($C$3="Part Time", SUMIFS('SW Data'!$G:$G, 'SW Data'!$A:$A, C$8, 'SW Data'!$E:$E, $C$1, 'SW Data'!$B:$B, $A27), SUMIFS('SW Data'!$J:$J, 'SW Data'!$A:$A, C$8, 'SW Data'!$E:$E, $C$1, 'SW Data'!$B:$B, $A27))),
   IF($C$3="Full Time", SUMIFS('SW Data'!$F:$F, 'SW Data'!$A:$A, C$8, 'SW Data'!$E:$E, $C$1, 'SW Data'!$B:$B, $A27, 'SW Data'!$D:$D, $C$2), IF($C$3="Part Time", SUMIFS('SW Data'!$G:$G, 'SW Data'!$A:$A, C$8, 'SW Data'!$E:$E, $C$1, 'SW Data'!$B:$B, $A27, 'SW Data'!$D:$D, $C$2), SUMIFS('SW Data'!$J:$J, 'SW Data'!$A:$A, C$8, 'SW Data'!$E:$E, $C$1, 'SW Data'!$B:$B, $A27, 'SW Data'!$D:$D, $C$2))))),
 0)/IF($C$1="Fieldwork Service (Children)", VLOOKUP($A27,'Population MYE'!$A$43:$K$76,MATCH(C$8,'Population MYE'!$A$43:$K$43, FALSE),FALSE), IF(OR($C$1="Fieldwork Service (Adults)",$C$1="Fieldwork Service (Offenders)"),VLOOKUP($A27,'Population MYE'!$A$81:$K$114,MATCH(C$8,'Population MYE'!$A$81:$K$81, FALSE),FALSE),VLOOKUP($A27,'Population MYE'!$A$5:$K$38,MATCH(C$8,'Population MYE'!$A$5:$K$5, FALSE),FALSE))))*100000</f>
        <v>121.28367500268327</v>
      </c>
      <c r="D27" s="83">
        <f>(IF(AND($C$1&lt;&gt;"", $C$2&lt;&gt;"", $C$3&lt;&gt;""),
 IF($C$1="All Fieldwork Services Teams",
  IF($C$2="All Social Workers",
   IF($C$3="Full Time", SUMIFS('SW Data'!$F:$F, 'SW Data'!$A:$A, D$8, 'SW Data'!$B:$B, $A27), IF($C$3="Part Time", SUMIFS('SW Data'!$G:$G, 'SW Data'!$A:$A, D$8, 'SW Data'!$B:$B, $A27),SUMIFS('SW Data'!$J:$J, 'SW Data'!$A:$A, D$8, 'SW Data'!$B:$B, $A27))),
   IF($C$3="Full Time", SUMIFS('SW Data'!$F:$F, 'SW Data'!$A:$A, D$8, 'SW Data'!$B:$B, $A27, 'SW Data'!$D:$D, $C$2), IF($C$3="Part Time", SUMIFS('SW Data'!$G:$G, 'SW Data'!$A:$A, D$8, 'SW Data'!$B:$B, $A27, 'SW Data'!$D:$D, $C$2), SUMIFS('SW Data'!$J:$J, 'SW Data'!$A:$A, D$8, 'SW Data'!$B:$B, $A27, 'SW Data'!$D:$D, $C$2)))),
  IF($C$2="All Social Workers",
   IF($C$3="Full Time", SUMIFS('SW Data'!$F:$F, 'SW Data'!$A:$A, D$8, 'SW Data'!$E:$E, $C$1, 'SW Data'!$B:$B, $A27), IF($C$3="Part Time", SUMIFS('SW Data'!$G:$G, 'SW Data'!$A:$A, D$8, 'SW Data'!$E:$E, $C$1, 'SW Data'!$B:$B, $A27), SUMIFS('SW Data'!$J:$J, 'SW Data'!$A:$A, D$8, 'SW Data'!$E:$E, $C$1, 'SW Data'!$B:$B, $A27))),
   IF($C$3="Full Time", SUMIFS('SW Data'!$F:$F, 'SW Data'!$A:$A, D$8, 'SW Data'!$E:$E, $C$1, 'SW Data'!$B:$B, $A27, 'SW Data'!$D:$D, $C$2), IF($C$3="Part Time", SUMIFS('SW Data'!$G:$G, 'SW Data'!$A:$A, D$8, 'SW Data'!$E:$E, $C$1, 'SW Data'!$B:$B, $A27, 'SW Data'!$D:$D, $C$2), SUMIFS('SW Data'!$J:$J, 'SW Data'!$A:$A, D$8, 'SW Data'!$E:$E, $C$1, 'SW Data'!$B:$B, $A27, 'SW Data'!$D:$D, $C$2))))),
 0)/IF($C$1="Fieldwork Service (Children)", VLOOKUP($A27,'Population MYE'!$A$43:$K$76,MATCH(D$8,'Population MYE'!$A$43:$K$43, FALSE),FALSE), IF(OR($C$1="Fieldwork Service (Adults)",$C$1="Fieldwork Service (Offenders)"),VLOOKUP($A27,'Population MYE'!$A$81:$K$114,MATCH(D$8,'Population MYE'!$A$81:$K$81, FALSE),FALSE),VLOOKUP($A27,'Population MYE'!$A$5:$K$38,MATCH(D$8,'Population MYE'!$A$5:$K$5, FALSE),FALSE))))*100000</f>
        <v>123.81257338029673</v>
      </c>
      <c r="E27" s="83">
        <f>(IF(AND($C$1&lt;&gt;"", $C$2&lt;&gt;"", $C$3&lt;&gt;""),
 IF($C$1="All Fieldwork Services Teams",
  IF($C$2="All Social Workers",
   IF($C$3="Full Time", SUMIFS('SW Data'!$F:$F, 'SW Data'!$A:$A, E$8, 'SW Data'!$B:$B, $A27), IF($C$3="Part Time", SUMIFS('SW Data'!$G:$G, 'SW Data'!$A:$A, E$8, 'SW Data'!$B:$B, $A27),SUMIFS('SW Data'!$J:$J, 'SW Data'!$A:$A, E$8, 'SW Data'!$B:$B, $A27))),
   IF($C$3="Full Time", SUMIFS('SW Data'!$F:$F, 'SW Data'!$A:$A, E$8, 'SW Data'!$B:$B, $A27, 'SW Data'!$D:$D, $C$2), IF($C$3="Part Time", SUMIFS('SW Data'!$G:$G, 'SW Data'!$A:$A, E$8, 'SW Data'!$B:$B, $A27, 'SW Data'!$D:$D, $C$2), SUMIFS('SW Data'!$J:$J, 'SW Data'!$A:$A, E$8, 'SW Data'!$B:$B, $A27, 'SW Data'!$D:$D, $C$2)))),
  IF($C$2="All Social Workers",
   IF($C$3="Full Time", SUMIFS('SW Data'!$F:$F, 'SW Data'!$A:$A, E$8, 'SW Data'!$E:$E, $C$1, 'SW Data'!$B:$B, $A27), IF($C$3="Part Time", SUMIFS('SW Data'!$G:$G, 'SW Data'!$A:$A, E$8, 'SW Data'!$E:$E, $C$1, 'SW Data'!$B:$B, $A27), SUMIFS('SW Data'!$J:$J, 'SW Data'!$A:$A, E$8, 'SW Data'!$E:$E, $C$1, 'SW Data'!$B:$B, $A27))),
   IF($C$3="Full Time", SUMIFS('SW Data'!$F:$F, 'SW Data'!$A:$A, E$8, 'SW Data'!$E:$E, $C$1, 'SW Data'!$B:$B, $A27, 'SW Data'!$D:$D, $C$2), IF($C$3="Part Time", SUMIFS('SW Data'!$G:$G, 'SW Data'!$A:$A, E$8, 'SW Data'!$E:$E, $C$1, 'SW Data'!$B:$B, $A27, 'SW Data'!$D:$D, $C$2), SUMIFS('SW Data'!$J:$J, 'SW Data'!$A:$A, E$8, 'SW Data'!$E:$E, $C$1, 'SW Data'!$B:$B, $A27, 'SW Data'!$D:$D, $C$2))))),
 0)/IF($C$1="Fieldwork Service (Children)", VLOOKUP($A27,'Population MYE'!$A$43:$K$76,MATCH(E$8,'Population MYE'!$A$43:$K$43, FALSE),FALSE), IF(OR($C$1="Fieldwork Service (Adults)",$C$1="Fieldwork Service (Offenders)"),VLOOKUP($A27,'Population MYE'!$A$81:$K$114,MATCH(E$8,'Population MYE'!$A$81:$K$81, FALSE),FALSE),VLOOKUP($A27,'Population MYE'!$A$5:$K$38,MATCH(E$8,'Population MYE'!$A$5:$K$5, FALSE),FALSE))))*100000</f>
        <v>132.66288648764311</v>
      </c>
      <c r="F27" s="83">
        <f>(IF(AND($C$1&lt;&gt;"", $C$2&lt;&gt;"", $C$3&lt;&gt;""),
 IF($C$1="All Fieldwork Services Teams",
  IF($C$2="All Social Workers",
   IF($C$3="Full Time", SUMIFS('SW Data'!$F:$F, 'SW Data'!$A:$A, F$8, 'SW Data'!$B:$B, $A27), IF($C$3="Part Time", SUMIFS('SW Data'!$G:$G, 'SW Data'!$A:$A, F$8, 'SW Data'!$B:$B, $A27),SUMIFS('SW Data'!$J:$J, 'SW Data'!$A:$A, F$8, 'SW Data'!$B:$B, $A27))),
   IF($C$3="Full Time", SUMIFS('SW Data'!$F:$F, 'SW Data'!$A:$A, F$8, 'SW Data'!$B:$B, $A27, 'SW Data'!$D:$D, $C$2), IF($C$3="Part Time", SUMIFS('SW Data'!$G:$G, 'SW Data'!$A:$A, F$8, 'SW Data'!$B:$B, $A27, 'SW Data'!$D:$D, $C$2), SUMIFS('SW Data'!$J:$J, 'SW Data'!$A:$A, F$8, 'SW Data'!$B:$B, $A27, 'SW Data'!$D:$D, $C$2)))),
  IF($C$2="All Social Workers",
   IF($C$3="Full Time", SUMIFS('SW Data'!$F:$F, 'SW Data'!$A:$A, F$8, 'SW Data'!$E:$E, $C$1, 'SW Data'!$B:$B, $A27), IF($C$3="Part Time", SUMIFS('SW Data'!$G:$G, 'SW Data'!$A:$A, F$8, 'SW Data'!$E:$E, $C$1, 'SW Data'!$B:$B, $A27), SUMIFS('SW Data'!$J:$J, 'SW Data'!$A:$A, F$8, 'SW Data'!$E:$E, $C$1, 'SW Data'!$B:$B, $A27))),
   IF($C$3="Full Time", SUMIFS('SW Data'!$F:$F, 'SW Data'!$A:$A, F$8, 'SW Data'!$E:$E, $C$1, 'SW Data'!$B:$B, $A27, 'SW Data'!$D:$D, $C$2), IF($C$3="Part Time", SUMIFS('SW Data'!$G:$G, 'SW Data'!$A:$A, F$8, 'SW Data'!$E:$E, $C$1, 'SW Data'!$B:$B, $A27, 'SW Data'!$D:$D, $C$2), SUMIFS('SW Data'!$J:$J, 'SW Data'!$A:$A, F$8, 'SW Data'!$E:$E, $C$1, 'SW Data'!$B:$B, $A27, 'SW Data'!$D:$D, $C$2))))),
 0)/IF($C$1="Fieldwork Service (Children)", VLOOKUP($A27,'Population MYE'!$A$43:$K$76,MATCH(F$8,'Population MYE'!$A$43:$K$43, FALSE),FALSE), IF(OR($C$1="Fieldwork Service (Adults)",$C$1="Fieldwork Service (Offenders)"),VLOOKUP($A27,'Population MYE'!$A$81:$K$114,MATCH(F$8,'Population MYE'!$A$81:$K$81, FALSE),FALSE),VLOOKUP($A27,'Population MYE'!$A$5:$K$38,MATCH(F$8,'Population MYE'!$A$5:$K$5, FALSE),FALSE))))*100000</f>
        <v>140.96631873453137</v>
      </c>
      <c r="G27" s="83">
        <f>(IF(AND($C$1&lt;&gt;"", $C$2&lt;&gt;"", $C$3&lt;&gt;""),
 IF($C$1="All Fieldwork Services Teams",
  IF($C$2="All Social Workers",
   IF($C$3="Full Time", SUMIFS('SW Data'!$F:$F, 'SW Data'!$A:$A, G$8, 'SW Data'!$B:$B, $A27), IF($C$3="Part Time", SUMIFS('SW Data'!$G:$G, 'SW Data'!$A:$A, G$8, 'SW Data'!$B:$B, $A27),SUMIFS('SW Data'!$J:$J, 'SW Data'!$A:$A, G$8, 'SW Data'!$B:$B, $A27))),
   IF($C$3="Full Time", SUMIFS('SW Data'!$F:$F, 'SW Data'!$A:$A, G$8, 'SW Data'!$B:$B, $A27, 'SW Data'!$D:$D, $C$2), IF($C$3="Part Time", SUMIFS('SW Data'!$G:$G, 'SW Data'!$A:$A, G$8, 'SW Data'!$B:$B, $A27, 'SW Data'!$D:$D, $C$2), SUMIFS('SW Data'!$J:$J, 'SW Data'!$A:$A, G$8, 'SW Data'!$B:$B, $A27, 'SW Data'!$D:$D, $C$2)))),
  IF($C$2="All Social Workers",
   IF($C$3="Full Time", SUMIFS('SW Data'!$F:$F, 'SW Data'!$A:$A, G$8, 'SW Data'!$E:$E, $C$1, 'SW Data'!$B:$B, $A27), IF($C$3="Part Time", SUMIFS('SW Data'!$G:$G, 'SW Data'!$A:$A, G$8, 'SW Data'!$E:$E, $C$1, 'SW Data'!$B:$B, $A27), SUMIFS('SW Data'!$J:$J, 'SW Data'!$A:$A, G$8, 'SW Data'!$E:$E, $C$1, 'SW Data'!$B:$B, $A27))),
   IF($C$3="Full Time", SUMIFS('SW Data'!$F:$F, 'SW Data'!$A:$A, G$8, 'SW Data'!$E:$E, $C$1, 'SW Data'!$B:$B, $A27, 'SW Data'!$D:$D, $C$2), IF($C$3="Part Time", SUMIFS('SW Data'!$G:$G, 'SW Data'!$A:$A, G$8, 'SW Data'!$E:$E, $C$1, 'SW Data'!$B:$B, $A27, 'SW Data'!$D:$D, $C$2), SUMIFS('SW Data'!$J:$J, 'SW Data'!$A:$A, G$8, 'SW Data'!$E:$E, $C$1, 'SW Data'!$B:$B, $A27, 'SW Data'!$D:$D, $C$2))))),
 0)/IF($C$1="Fieldwork Service (Children)", VLOOKUP($A27,'Population MYE'!$A$43:$K$76,MATCH(G$8,'Population MYE'!$A$43:$K$43, FALSE),FALSE), IF(OR($C$1="Fieldwork Service (Adults)",$C$1="Fieldwork Service (Offenders)"),VLOOKUP($A27,'Population MYE'!$A$81:$K$114,MATCH(G$8,'Population MYE'!$A$81:$K$81, FALSE),FALSE),VLOOKUP($A27,'Population MYE'!$A$5:$K$38,MATCH(G$8,'Population MYE'!$A$5:$K$5, FALSE),FALSE))))*100000</f>
        <v>133.53115727002967</v>
      </c>
      <c r="H27" s="83">
        <f>(IF(AND($C$1&lt;&gt;"", $C$2&lt;&gt;"", $C$3&lt;&gt;""),
 IF($C$1="All Fieldwork Services Teams",
  IF($C$2="All Social Workers",
   IF($C$3="Full Time", SUMIFS('SW Data'!$F:$F, 'SW Data'!$A:$A, H$8, 'SW Data'!$B:$B, $A27), IF($C$3="Part Time", SUMIFS('SW Data'!$G:$G, 'SW Data'!$A:$A, H$8, 'SW Data'!$B:$B, $A27),SUMIFS('SW Data'!$J:$J, 'SW Data'!$A:$A, H$8, 'SW Data'!$B:$B, $A27))),
   IF($C$3="Full Time", SUMIFS('SW Data'!$F:$F, 'SW Data'!$A:$A, H$8, 'SW Data'!$B:$B, $A27, 'SW Data'!$D:$D, $C$2), IF($C$3="Part Time", SUMIFS('SW Data'!$G:$G, 'SW Data'!$A:$A, H$8, 'SW Data'!$B:$B, $A27, 'SW Data'!$D:$D, $C$2), SUMIFS('SW Data'!$J:$J, 'SW Data'!$A:$A, H$8, 'SW Data'!$B:$B, $A27, 'SW Data'!$D:$D, $C$2)))),
  IF($C$2="All Social Workers",
   IF($C$3="Full Time", SUMIFS('SW Data'!$F:$F, 'SW Data'!$A:$A, H$8, 'SW Data'!$E:$E, $C$1, 'SW Data'!$B:$B, $A27), IF($C$3="Part Time", SUMIFS('SW Data'!$G:$G, 'SW Data'!$A:$A, H$8, 'SW Data'!$E:$E, $C$1, 'SW Data'!$B:$B, $A27), SUMIFS('SW Data'!$J:$J, 'SW Data'!$A:$A, H$8, 'SW Data'!$E:$E, $C$1, 'SW Data'!$B:$B, $A27))),
   IF($C$3="Full Time", SUMIFS('SW Data'!$F:$F, 'SW Data'!$A:$A, H$8, 'SW Data'!$E:$E, $C$1, 'SW Data'!$B:$B, $A27, 'SW Data'!$D:$D, $C$2), IF($C$3="Part Time", SUMIFS('SW Data'!$G:$G, 'SW Data'!$A:$A, H$8, 'SW Data'!$E:$E, $C$1, 'SW Data'!$B:$B, $A27, 'SW Data'!$D:$D, $C$2), SUMIFS('SW Data'!$J:$J, 'SW Data'!$A:$A, H$8, 'SW Data'!$E:$E, $C$1, 'SW Data'!$B:$B, $A27, 'SW Data'!$D:$D, $C$2))))),
 0)/IF($C$1="Fieldwork Service (Children)", VLOOKUP($A27,'Population MYE'!$A$43:$K$76,MATCH(H$8,'Population MYE'!$A$43:$K$43, FALSE),FALSE), IF(OR($C$1="Fieldwork Service (Adults)",$C$1="Fieldwork Service (Offenders)"),VLOOKUP($A27,'Population MYE'!$A$81:$K$114,MATCH(H$8,'Population MYE'!$A$81:$K$81, FALSE),FALSE),VLOOKUP($A27,'Population MYE'!$A$5:$K$38,MATCH(H$8,'Population MYE'!$A$5:$K$5, FALSE),FALSE))))*100000</f>
        <v>130.84309380605677</v>
      </c>
      <c r="I27" s="83">
        <f>(IF(AND($C$1&lt;&gt;"", $C$2&lt;&gt;"", $C$3&lt;&gt;""),
 IF($C$1="All Fieldwork Services Teams",
  IF($C$2="All Social Workers",
   IF($C$3="Full Time", SUMIFS('SW Data'!$F:$F, 'SW Data'!$A:$A, I$8, 'SW Data'!$B:$B, $A27), IF($C$3="Part Time", SUMIFS('SW Data'!$G:$G, 'SW Data'!$A:$A, I$8, 'SW Data'!$B:$B, $A27),SUMIFS('SW Data'!$J:$J, 'SW Data'!$A:$A, I$8, 'SW Data'!$B:$B, $A27))),
   IF($C$3="Full Time", SUMIFS('SW Data'!$F:$F, 'SW Data'!$A:$A, I$8, 'SW Data'!$B:$B, $A27, 'SW Data'!$D:$D, $C$2), IF($C$3="Part Time", SUMIFS('SW Data'!$G:$G, 'SW Data'!$A:$A, I$8, 'SW Data'!$B:$B, $A27, 'SW Data'!$D:$D, $C$2), SUMIFS('SW Data'!$J:$J, 'SW Data'!$A:$A, I$8, 'SW Data'!$B:$B, $A27, 'SW Data'!$D:$D, $C$2)))),
  IF($C$2="All Social Workers",
   IF($C$3="Full Time", SUMIFS('SW Data'!$F:$F, 'SW Data'!$A:$A, I$8, 'SW Data'!$E:$E, $C$1, 'SW Data'!$B:$B, $A27), IF($C$3="Part Time", SUMIFS('SW Data'!$G:$G, 'SW Data'!$A:$A, I$8, 'SW Data'!$E:$E, $C$1, 'SW Data'!$B:$B, $A27), SUMIFS('SW Data'!$J:$J, 'SW Data'!$A:$A, I$8, 'SW Data'!$E:$E, $C$1, 'SW Data'!$B:$B, $A27))),
   IF($C$3="Full Time", SUMIFS('SW Data'!$F:$F, 'SW Data'!$A:$A, I$8, 'SW Data'!$E:$E, $C$1, 'SW Data'!$B:$B, $A27, 'SW Data'!$D:$D, $C$2), IF($C$3="Part Time", SUMIFS('SW Data'!$G:$G, 'SW Data'!$A:$A, I$8, 'SW Data'!$E:$E, $C$1, 'SW Data'!$B:$B, $A27, 'SW Data'!$D:$D, $C$2), SUMIFS('SW Data'!$J:$J, 'SW Data'!$A:$A, I$8, 'SW Data'!$E:$E, $C$1, 'SW Data'!$B:$B, $A27, 'SW Data'!$D:$D, $C$2))))),
 0)/IF($C$1="Fieldwork Service (Children)", VLOOKUP($A27,'Population MYE'!$A$43:$K$76,MATCH(I$8,'Population MYE'!$A$43:$K$43, FALSE),FALSE), IF(OR($C$1="Fieldwork Service (Adults)",$C$1="Fieldwork Service (Offenders)"),VLOOKUP($A27,'Population MYE'!$A$81:$K$114,MATCH(I$8,'Population MYE'!$A$81:$K$81, FALSE),FALSE),VLOOKUP($A27,'Population MYE'!$A$5:$K$38,MATCH(I$8,'Population MYE'!$A$5:$K$5, FALSE),FALSE))))*100000</f>
        <v>132.97036959480684</v>
      </c>
      <c r="J27" s="83">
        <f>(IF(AND($C$1&lt;&gt;"", $C$2&lt;&gt;"", $C$3&lt;&gt;""),
 IF($C$1="All Fieldwork Services Teams",
  IF($C$2="All Social Workers",
   IF($C$3="Full Time", SUMIFS('SW Data'!$F:$F, 'SW Data'!$A:$A, J$8, 'SW Data'!$B:$B, $A27), IF($C$3="Part Time", SUMIFS('SW Data'!$G:$G, 'SW Data'!$A:$A, J$8, 'SW Data'!$B:$B, $A27),SUMIFS('SW Data'!$J:$J, 'SW Data'!$A:$A, J$8, 'SW Data'!$B:$B, $A27))),
   IF($C$3="Full Time", SUMIFS('SW Data'!$F:$F, 'SW Data'!$A:$A, J$8, 'SW Data'!$B:$B, $A27, 'SW Data'!$D:$D, $C$2), IF($C$3="Part Time", SUMIFS('SW Data'!$G:$G, 'SW Data'!$A:$A, J$8, 'SW Data'!$B:$B, $A27, 'SW Data'!$D:$D, $C$2), SUMIFS('SW Data'!$J:$J, 'SW Data'!$A:$A, J$8, 'SW Data'!$B:$B, $A27, 'SW Data'!$D:$D, $C$2)))),
  IF($C$2="All Social Workers",
   IF($C$3="Full Time", SUMIFS('SW Data'!$F:$F, 'SW Data'!$A:$A, J$8, 'SW Data'!$E:$E, $C$1, 'SW Data'!$B:$B, $A27), IF($C$3="Part Time", SUMIFS('SW Data'!$G:$G, 'SW Data'!$A:$A, J$8, 'SW Data'!$E:$E, $C$1, 'SW Data'!$B:$B, $A27), SUMIFS('SW Data'!$J:$J, 'SW Data'!$A:$A, J$8, 'SW Data'!$E:$E, $C$1, 'SW Data'!$B:$B, $A27))),
   IF($C$3="Full Time", SUMIFS('SW Data'!$F:$F, 'SW Data'!$A:$A, J$8, 'SW Data'!$E:$E, $C$1, 'SW Data'!$B:$B, $A27, 'SW Data'!$D:$D, $C$2), IF($C$3="Part Time", SUMIFS('SW Data'!$G:$G, 'SW Data'!$A:$A, J$8, 'SW Data'!$E:$E, $C$1, 'SW Data'!$B:$B, $A27, 'SW Data'!$D:$D, $C$2), SUMIFS('SW Data'!$J:$J, 'SW Data'!$A:$A, J$8, 'SW Data'!$E:$E, $C$1, 'SW Data'!$B:$B, $A27, 'SW Data'!$D:$D, $C$2))))),
 0)/IF($C$1="Fieldwork Service (Children)", VLOOKUP($A27,'Population MYE'!$A$43:$K$76,MATCH(J$8,'Population MYE'!$A$43:$K$43, FALSE),FALSE), IF(OR($C$1="Fieldwork Service (Adults)",$C$1="Fieldwork Service (Offenders)"),VLOOKUP($A27,'Population MYE'!$A$81:$K$114,MATCH(J$8,'Population MYE'!$A$81:$K$81, FALSE),FALSE),VLOOKUP($A27,'Population MYE'!$A$5:$K$38,MATCH(J$8,'Population MYE'!$A$5:$K$5, FALSE),FALSE))))*100000</f>
        <v>134.2770896221505</v>
      </c>
      <c r="K27" s="83">
        <f>(IF(AND($C$1&lt;&gt;"", $C$2&lt;&gt;"", $C$3&lt;&gt;""),
 IF($C$1="All Fieldwork Services Teams",
  IF($C$2="All Social Workers",
   IF($C$3="Full Time", SUMIFS('SW Data'!$F:$F, 'SW Data'!$A:$A, K$8, 'SW Data'!$B:$B, $A27), IF($C$3="Part Time", SUMIFS('SW Data'!$G:$G, 'SW Data'!$A:$A, K$8, 'SW Data'!$B:$B, $A27),SUMIFS('SW Data'!$J:$J, 'SW Data'!$A:$A, K$8, 'SW Data'!$B:$B, $A27))),
   IF($C$3="Full Time", SUMIFS('SW Data'!$F:$F, 'SW Data'!$A:$A, K$8, 'SW Data'!$B:$B, $A27, 'SW Data'!$D:$D, $C$2), IF($C$3="Part Time", SUMIFS('SW Data'!$G:$G, 'SW Data'!$A:$A, K$8, 'SW Data'!$B:$B, $A27, 'SW Data'!$D:$D, $C$2), SUMIFS('SW Data'!$J:$J, 'SW Data'!$A:$A, K$8, 'SW Data'!$B:$B, $A27, 'SW Data'!$D:$D, $C$2)))),
  IF($C$2="All Social Workers",
   IF($C$3="Full Time", SUMIFS('SW Data'!$F:$F, 'SW Data'!$A:$A, K$8, 'SW Data'!$E:$E, $C$1, 'SW Data'!$B:$B, $A27), IF($C$3="Part Time", SUMIFS('SW Data'!$G:$G, 'SW Data'!$A:$A, K$8, 'SW Data'!$E:$E, $C$1, 'SW Data'!$B:$B, $A27), SUMIFS('SW Data'!$J:$J, 'SW Data'!$A:$A, K$8, 'SW Data'!$E:$E, $C$1, 'SW Data'!$B:$B, $A27))),
   IF($C$3="Full Time", SUMIFS('SW Data'!$F:$F, 'SW Data'!$A:$A, K$8, 'SW Data'!$E:$E, $C$1, 'SW Data'!$B:$B, $A27, 'SW Data'!$D:$D, $C$2), IF($C$3="Part Time", SUMIFS('SW Data'!$G:$G, 'SW Data'!$A:$A, K$8, 'SW Data'!$E:$E, $C$1, 'SW Data'!$B:$B, $A27, 'SW Data'!$D:$D, $C$2), SUMIFS('SW Data'!$J:$J, 'SW Data'!$A:$A, K$8, 'SW Data'!$E:$E, $C$1, 'SW Data'!$B:$B, $A27, 'SW Data'!$D:$D, $C$2))))),
 0)/IF($C$1="Fieldwork Service (Children)", VLOOKUP($A27,'Population MYE'!$A$43:$K$76,MATCH(K$8,'Population MYE'!$A$43:$K$43, FALSE),FALSE), IF(OR($C$1="Fieldwork Service (Adults)",$C$1="Fieldwork Service (Offenders)"),VLOOKUP($A27,'Population MYE'!$A$81:$K$114,MATCH(K$8,'Population MYE'!$A$81:$K$81, FALSE),FALSE),VLOOKUP($A27,'Population MYE'!$A$5:$K$38,MATCH(K$8,'Population MYE'!$A$5:$K$5, FALSE),FALSE))))*100000</f>
        <v>143.03612445186886</v>
      </c>
      <c r="L27" s="55"/>
      <c r="U27" s="74"/>
    </row>
    <row r="28" spans="1:21" x14ac:dyDescent="0.25">
      <c r="A28" s="53" t="s">
        <v>49</v>
      </c>
      <c r="B28" s="83">
        <f>(IF(AND($C$1&lt;&gt;"", $C$2&lt;&gt;"", $C$3&lt;&gt;""),
 IF($C$1="All Fieldwork Services Teams",
  IF($C$2="All Social Workers",
   IF($C$3="Full Time", SUMIFS('SW Data'!$F:$F, 'SW Data'!$A:$A, B$8, 'SW Data'!$B:$B, $A28), IF($C$3="Part Time", SUMIFS('SW Data'!$G:$G, 'SW Data'!$A:$A, B$8, 'SW Data'!$B:$B, $A28),SUMIFS('SW Data'!$J:$J, 'SW Data'!$A:$A, B$8, 'SW Data'!$B:$B, $A28))),
   IF($C$3="Full Time", SUMIFS('SW Data'!$F:$F, 'SW Data'!$A:$A, B$8, 'SW Data'!$B:$B, $A28, 'SW Data'!$D:$D, $C$2), IF($C$3="Part Time", SUMIFS('SW Data'!$G:$G, 'SW Data'!$A:$A, B$8, 'SW Data'!$B:$B, $A28, 'SW Data'!$D:$D, $C$2), SUMIFS('SW Data'!$J:$J, 'SW Data'!$A:$A, B$8, 'SW Data'!$B:$B, $A28, 'SW Data'!$D:$D, $C$2)))),
  IF($C$2="All Social Workers",
   IF($C$3="Full Time", SUMIFS('SW Data'!$F:$F, 'SW Data'!$A:$A, B$8, 'SW Data'!$E:$E, $C$1, 'SW Data'!$B:$B, $A28), IF($C$3="Part Time", SUMIFS('SW Data'!$G:$G, 'SW Data'!$A:$A, B$8, 'SW Data'!$E:$E, $C$1, 'SW Data'!$B:$B, $A28), SUMIFS('SW Data'!$J:$J, 'SW Data'!$A:$A, B$8, 'SW Data'!$E:$E, $C$1, 'SW Data'!$B:$B, $A28))),
   IF($C$3="Full Time", SUMIFS('SW Data'!$F:$F, 'SW Data'!$A:$A, B$8, 'SW Data'!$E:$E, $C$1, 'SW Data'!$B:$B, $A28, 'SW Data'!$D:$D, $C$2), IF($C$3="Part Time", SUMIFS('SW Data'!$G:$G, 'SW Data'!$A:$A, B$8, 'SW Data'!$E:$E, $C$1, 'SW Data'!$B:$B, $A28, 'SW Data'!$D:$D, $C$2), SUMIFS('SW Data'!$J:$J, 'SW Data'!$A:$A, B$8, 'SW Data'!$E:$E, $C$1, 'SW Data'!$B:$B, $A28, 'SW Data'!$D:$D, $C$2))))),
 0)/IF($C$1="Fieldwork Service (Children)", VLOOKUP($A28,'Population MYE'!$A$43:$K$76,MATCH(B$8,'Population MYE'!$A$43:$K$43, FALSE),FALSE), IF(OR($C$1="Fieldwork Service (Adults)",$C$1="Fieldwork Service (Offenders)"),VLOOKUP($A28,'Population MYE'!$A$81:$K$114,MATCH(B$8,'Population MYE'!$A$81:$K$81, FALSE),FALSE),VLOOKUP($A28,'Population MYE'!$A$5:$K$38,MATCH(B$8,'Population MYE'!$A$5:$K$5, FALSE),FALSE))))*100000</f>
        <v>73.313782991202345</v>
      </c>
      <c r="C28" s="83">
        <f>(IF(AND($C$1&lt;&gt;"", $C$2&lt;&gt;"", $C$3&lt;&gt;""),
 IF($C$1="All Fieldwork Services Teams",
  IF($C$2="All Social Workers",
   IF($C$3="Full Time", SUMIFS('SW Data'!$F:$F, 'SW Data'!$A:$A, C$8, 'SW Data'!$B:$B, $A28), IF($C$3="Part Time", SUMIFS('SW Data'!$G:$G, 'SW Data'!$A:$A, C$8, 'SW Data'!$B:$B, $A28),SUMIFS('SW Data'!$J:$J, 'SW Data'!$A:$A, C$8, 'SW Data'!$B:$B, $A28))),
   IF($C$3="Full Time", SUMIFS('SW Data'!$F:$F, 'SW Data'!$A:$A, C$8, 'SW Data'!$B:$B, $A28, 'SW Data'!$D:$D, $C$2), IF($C$3="Part Time", SUMIFS('SW Data'!$G:$G, 'SW Data'!$A:$A, C$8, 'SW Data'!$B:$B, $A28, 'SW Data'!$D:$D, $C$2), SUMIFS('SW Data'!$J:$J, 'SW Data'!$A:$A, C$8, 'SW Data'!$B:$B, $A28, 'SW Data'!$D:$D, $C$2)))),
  IF($C$2="All Social Workers",
   IF($C$3="Full Time", SUMIFS('SW Data'!$F:$F, 'SW Data'!$A:$A, C$8, 'SW Data'!$E:$E, $C$1, 'SW Data'!$B:$B, $A28), IF($C$3="Part Time", SUMIFS('SW Data'!$G:$G, 'SW Data'!$A:$A, C$8, 'SW Data'!$E:$E, $C$1, 'SW Data'!$B:$B, $A28), SUMIFS('SW Data'!$J:$J, 'SW Data'!$A:$A, C$8, 'SW Data'!$E:$E, $C$1, 'SW Data'!$B:$B, $A28))),
   IF($C$3="Full Time", SUMIFS('SW Data'!$F:$F, 'SW Data'!$A:$A, C$8, 'SW Data'!$E:$E, $C$1, 'SW Data'!$B:$B, $A28, 'SW Data'!$D:$D, $C$2), IF($C$3="Part Time", SUMIFS('SW Data'!$G:$G, 'SW Data'!$A:$A, C$8, 'SW Data'!$E:$E, $C$1, 'SW Data'!$B:$B, $A28, 'SW Data'!$D:$D, $C$2), SUMIFS('SW Data'!$J:$J, 'SW Data'!$A:$A, C$8, 'SW Data'!$E:$E, $C$1, 'SW Data'!$B:$B, $A28, 'SW Data'!$D:$D, $C$2))))),
 0)/IF($C$1="Fieldwork Service (Children)", VLOOKUP($A28,'Population MYE'!$A$43:$K$76,MATCH(C$8,'Population MYE'!$A$43:$K$43, FALSE),FALSE), IF(OR($C$1="Fieldwork Service (Adults)",$C$1="Fieldwork Service (Offenders)"),VLOOKUP($A28,'Population MYE'!$A$81:$K$114,MATCH(C$8,'Population MYE'!$A$81:$K$81, FALSE),FALSE),VLOOKUP($A28,'Population MYE'!$A$5:$K$38,MATCH(C$8,'Population MYE'!$A$5:$K$5, FALSE),FALSE))))*100000</f>
        <v>76.586433260393875</v>
      </c>
      <c r="D28" s="83">
        <f>(IF(AND($C$1&lt;&gt;"", $C$2&lt;&gt;"", $C$3&lt;&gt;""),
 IF($C$1="All Fieldwork Services Teams",
  IF($C$2="All Social Workers",
   IF($C$3="Full Time", SUMIFS('SW Data'!$F:$F, 'SW Data'!$A:$A, D$8, 'SW Data'!$B:$B, $A28), IF($C$3="Part Time", SUMIFS('SW Data'!$G:$G, 'SW Data'!$A:$A, D$8, 'SW Data'!$B:$B, $A28),SUMIFS('SW Data'!$J:$J, 'SW Data'!$A:$A, D$8, 'SW Data'!$B:$B, $A28))),
   IF($C$3="Full Time", SUMIFS('SW Data'!$F:$F, 'SW Data'!$A:$A, D$8, 'SW Data'!$B:$B, $A28, 'SW Data'!$D:$D, $C$2), IF($C$3="Part Time", SUMIFS('SW Data'!$G:$G, 'SW Data'!$A:$A, D$8, 'SW Data'!$B:$B, $A28, 'SW Data'!$D:$D, $C$2), SUMIFS('SW Data'!$J:$J, 'SW Data'!$A:$A, D$8, 'SW Data'!$B:$B, $A28, 'SW Data'!$D:$D, $C$2)))),
  IF($C$2="All Social Workers",
   IF($C$3="Full Time", SUMIFS('SW Data'!$F:$F, 'SW Data'!$A:$A, D$8, 'SW Data'!$E:$E, $C$1, 'SW Data'!$B:$B, $A28), IF($C$3="Part Time", SUMIFS('SW Data'!$G:$G, 'SW Data'!$A:$A, D$8, 'SW Data'!$E:$E, $C$1, 'SW Data'!$B:$B, $A28), SUMIFS('SW Data'!$J:$J, 'SW Data'!$A:$A, D$8, 'SW Data'!$E:$E, $C$1, 'SW Data'!$B:$B, $A28))),
   IF($C$3="Full Time", SUMIFS('SW Data'!$F:$F, 'SW Data'!$A:$A, D$8, 'SW Data'!$E:$E, $C$1, 'SW Data'!$B:$B, $A28, 'SW Data'!$D:$D, $C$2), IF($C$3="Part Time", SUMIFS('SW Data'!$G:$G, 'SW Data'!$A:$A, D$8, 'SW Data'!$E:$E, $C$1, 'SW Data'!$B:$B, $A28, 'SW Data'!$D:$D, $C$2), SUMIFS('SW Data'!$J:$J, 'SW Data'!$A:$A, D$8, 'SW Data'!$E:$E, $C$1, 'SW Data'!$B:$B, $A28, 'SW Data'!$D:$D, $C$2))))),
 0)/IF($C$1="Fieldwork Service (Children)", VLOOKUP($A28,'Population MYE'!$A$43:$K$76,MATCH(D$8,'Population MYE'!$A$43:$K$43, FALSE),FALSE), IF(OR($C$1="Fieldwork Service (Adults)",$C$1="Fieldwork Service (Offenders)"),VLOOKUP($A28,'Population MYE'!$A$81:$K$114,MATCH(D$8,'Population MYE'!$A$81:$K$81, FALSE),FALSE),VLOOKUP($A28,'Population MYE'!$A$5:$K$38,MATCH(D$8,'Population MYE'!$A$5:$K$5, FALSE),FALSE))))*100000</f>
        <v>72.463768115942031</v>
      </c>
      <c r="E28" s="83">
        <f>(IF(AND($C$1&lt;&gt;"", $C$2&lt;&gt;"", $C$3&lt;&gt;""),
 IF($C$1="All Fieldwork Services Teams",
  IF($C$2="All Social Workers",
   IF($C$3="Full Time", SUMIFS('SW Data'!$F:$F, 'SW Data'!$A:$A, E$8, 'SW Data'!$B:$B, $A28), IF($C$3="Part Time", SUMIFS('SW Data'!$G:$G, 'SW Data'!$A:$A, E$8, 'SW Data'!$B:$B, $A28),SUMIFS('SW Data'!$J:$J, 'SW Data'!$A:$A, E$8, 'SW Data'!$B:$B, $A28))),
   IF($C$3="Full Time", SUMIFS('SW Data'!$F:$F, 'SW Data'!$A:$A, E$8, 'SW Data'!$B:$B, $A28, 'SW Data'!$D:$D, $C$2), IF($C$3="Part Time", SUMIFS('SW Data'!$G:$G, 'SW Data'!$A:$A, E$8, 'SW Data'!$B:$B, $A28, 'SW Data'!$D:$D, $C$2), SUMIFS('SW Data'!$J:$J, 'SW Data'!$A:$A, E$8, 'SW Data'!$B:$B, $A28, 'SW Data'!$D:$D, $C$2)))),
  IF($C$2="All Social Workers",
   IF($C$3="Full Time", SUMIFS('SW Data'!$F:$F, 'SW Data'!$A:$A, E$8, 'SW Data'!$E:$E, $C$1, 'SW Data'!$B:$B, $A28), IF($C$3="Part Time", SUMIFS('SW Data'!$G:$G, 'SW Data'!$A:$A, E$8, 'SW Data'!$E:$E, $C$1, 'SW Data'!$B:$B, $A28), SUMIFS('SW Data'!$J:$J, 'SW Data'!$A:$A, E$8, 'SW Data'!$E:$E, $C$1, 'SW Data'!$B:$B, $A28))),
   IF($C$3="Full Time", SUMIFS('SW Data'!$F:$F, 'SW Data'!$A:$A, E$8, 'SW Data'!$E:$E, $C$1, 'SW Data'!$B:$B, $A28, 'SW Data'!$D:$D, $C$2), IF($C$3="Part Time", SUMIFS('SW Data'!$G:$G, 'SW Data'!$A:$A, E$8, 'SW Data'!$E:$E, $C$1, 'SW Data'!$B:$B, $A28, 'SW Data'!$D:$D, $C$2), SUMIFS('SW Data'!$J:$J, 'SW Data'!$A:$A, E$8, 'SW Data'!$E:$E, $C$1, 'SW Data'!$B:$B, $A28, 'SW Data'!$D:$D, $C$2))))),
 0)/IF($C$1="Fieldwork Service (Children)", VLOOKUP($A28,'Population MYE'!$A$43:$K$76,MATCH(E$8,'Population MYE'!$A$43:$K$43, FALSE),FALSE), IF(OR($C$1="Fieldwork Service (Adults)",$C$1="Fieldwork Service (Offenders)"),VLOOKUP($A28,'Population MYE'!$A$81:$K$114,MATCH(E$8,'Population MYE'!$A$81:$K$81, FALSE),FALSE),VLOOKUP($A28,'Population MYE'!$A$5:$K$38,MATCH(E$8,'Population MYE'!$A$5:$K$5, FALSE),FALSE))))*100000</f>
        <v>75.839653304442038</v>
      </c>
      <c r="F28" s="83">
        <f>(IF(AND($C$1&lt;&gt;"", $C$2&lt;&gt;"", $C$3&lt;&gt;""),
 IF($C$1="All Fieldwork Services Teams",
  IF($C$2="All Social Workers",
   IF($C$3="Full Time", SUMIFS('SW Data'!$F:$F, 'SW Data'!$A:$A, F$8, 'SW Data'!$B:$B, $A28), IF($C$3="Part Time", SUMIFS('SW Data'!$G:$G, 'SW Data'!$A:$A, F$8, 'SW Data'!$B:$B, $A28),SUMIFS('SW Data'!$J:$J, 'SW Data'!$A:$A, F$8, 'SW Data'!$B:$B, $A28))),
   IF($C$3="Full Time", SUMIFS('SW Data'!$F:$F, 'SW Data'!$A:$A, F$8, 'SW Data'!$B:$B, $A28, 'SW Data'!$D:$D, $C$2), IF($C$3="Part Time", SUMIFS('SW Data'!$G:$G, 'SW Data'!$A:$A, F$8, 'SW Data'!$B:$B, $A28, 'SW Data'!$D:$D, $C$2), SUMIFS('SW Data'!$J:$J, 'SW Data'!$A:$A, F$8, 'SW Data'!$B:$B, $A28, 'SW Data'!$D:$D, $C$2)))),
  IF($C$2="All Social Workers",
   IF($C$3="Full Time", SUMIFS('SW Data'!$F:$F, 'SW Data'!$A:$A, F$8, 'SW Data'!$E:$E, $C$1, 'SW Data'!$B:$B, $A28), IF($C$3="Part Time", SUMIFS('SW Data'!$G:$G, 'SW Data'!$A:$A, F$8, 'SW Data'!$E:$E, $C$1, 'SW Data'!$B:$B, $A28), SUMIFS('SW Data'!$J:$J, 'SW Data'!$A:$A, F$8, 'SW Data'!$E:$E, $C$1, 'SW Data'!$B:$B, $A28))),
   IF($C$3="Full Time", SUMIFS('SW Data'!$F:$F, 'SW Data'!$A:$A, F$8, 'SW Data'!$E:$E, $C$1, 'SW Data'!$B:$B, $A28, 'SW Data'!$D:$D, $C$2), IF($C$3="Part Time", SUMIFS('SW Data'!$G:$G, 'SW Data'!$A:$A, F$8, 'SW Data'!$E:$E, $C$1, 'SW Data'!$B:$B, $A28, 'SW Data'!$D:$D, $C$2), SUMIFS('SW Data'!$J:$J, 'SW Data'!$A:$A, F$8, 'SW Data'!$E:$E, $C$1, 'SW Data'!$B:$B, $A28, 'SW Data'!$D:$D, $C$2))))),
 0)/IF($C$1="Fieldwork Service (Children)", VLOOKUP($A28,'Population MYE'!$A$43:$K$76,MATCH(F$8,'Population MYE'!$A$43:$K$43, FALSE),FALSE), IF(OR($C$1="Fieldwork Service (Adults)",$C$1="Fieldwork Service (Offenders)"),VLOOKUP($A28,'Population MYE'!$A$81:$K$114,MATCH(F$8,'Population MYE'!$A$81:$K$81, FALSE),FALSE),VLOOKUP($A28,'Population MYE'!$A$5:$K$38,MATCH(F$8,'Population MYE'!$A$5:$K$5, FALSE),FALSE))))*100000</f>
        <v>72.568940493468801</v>
      </c>
      <c r="G28" s="83">
        <f>(IF(AND($C$1&lt;&gt;"", $C$2&lt;&gt;"", $C$3&lt;&gt;""),
 IF($C$1="All Fieldwork Services Teams",
  IF($C$2="All Social Workers",
   IF($C$3="Full Time", SUMIFS('SW Data'!$F:$F, 'SW Data'!$A:$A, G$8, 'SW Data'!$B:$B, $A28), IF($C$3="Part Time", SUMIFS('SW Data'!$G:$G, 'SW Data'!$A:$A, G$8, 'SW Data'!$B:$B, $A28),SUMIFS('SW Data'!$J:$J, 'SW Data'!$A:$A, G$8, 'SW Data'!$B:$B, $A28))),
   IF($C$3="Full Time", SUMIFS('SW Data'!$F:$F, 'SW Data'!$A:$A, G$8, 'SW Data'!$B:$B, $A28, 'SW Data'!$D:$D, $C$2), IF($C$3="Part Time", SUMIFS('SW Data'!$G:$G, 'SW Data'!$A:$A, G$8, 'SW Data'!$B:$B, $A28, 'SW Data'!$D:$D, $C$2), SUMIFS('SW Data'!$J:$J, 'SW Data'!$A:$A, G$8, 'SW Data'!$B:$B, $A28, 'SW Data'!$D:$D, $C$2)))),
  IF($C$2="All Social Workers",
   IF($C$3="Full Time", SUMIFS('SW Data'!$F:$F, 'SW Data'!$A:$A, G$8, 'SW Data'!$E:$E, $C$1, 'SW Data'!$B:$B, $A28), IF($C$3="Part Time", SUMIFS('SW Data'!$G:$G, 'SW Data'!$A:$A, G$8, 'SW Data'!$E:$E, $C$1, 'SW Data'!$B:$B, $A28), SUMIFS('SW Data'!$J:$J, 'SW Data'!$A:$A, G$8, 'SW Data'!$E:$E, $C$1, 'SW Data'!$B:$B, $A28))),
   IF($C$3="Full Time", SUMIFS('SW Data'!$F:$F, 'SW Data'!$A:$A, G$8, 'SW Data'!$E:$E, $C$1, 'SW Data'!$B:$B, $A28, 'SW Data'!$D:$D, $C$2), IF($C$3="Part Time", SUMIFS('SW Data'!$G:$G, 'SW Data'!$A:$A, G$8, 'SW Data'!$E:$E, $C$1, 'SW Data'!$B:$B, $A28, 'SW Data'!$D:$D, $C$2), SUMIFS('SW Data'!$J:$J, 'SW Data'!$A:$A, G$8, 'SW Data'!$E:$E, $C$1, 'SW Data'!$B:$B, $A28, 'SW Data'!$D:$D, $C$2))))),
 0)/IF($C$1="Fieldwork Service (Children)", VLOOKUP($A28,'Population MYE'!$A$43:$K$76,MATCH(G$8,'Population MYE'!$A$43:$K$43, FALSE),FALSE), IF(OR($C$1="Fieldwork Service (Adults)",$C$1="Fieldwork Service (Offenders)"),VLOOKUP($A28,'Population MYE'!$A$81:$K$114,MATCH(G$8,'Population MYE'!$A$81:$K$81, FALSE),FALSE),VLOOKUP($A28,'Population MYE'!$A$5:$K$38,MATCH(G$8,'Population MYE'!$A$5:$K$5, FALSE),FALSE))))*100000</f>
        <v>69.343065693430646</v>
      </c>
      <c r="H28" s="83">
        <f>(IF(AND($C$1&lt;&gt;"", $C$2&lt;&gt;"", $C$3&lt;&gt;""),
 IF($C$1="All Fieldwork Services Teams",
  IF($C$2="All Social Workers",
   IF($C$3="Full Time", SUMIFS('SW Data'!$F:$F, 'SW Data'!$A:$A, H$8, 'SW Data'!$B:$B, $A28), IF($C$3="Part Time", SUMIFS('SW Data'!$G:$G, 'SW Data'!$A:$A, H$8, 'SW Data'!$B:$B, $A28),SUMIFS('SW Data'!$J:$J, 'SW Data'!$A:$A, H$8, 'SW Data'!$B:$B, $A28))),
   IF($C$3="Full Time", SUMIFS('SW Data'!$F:$F, 'SW Data'!$A:$A, H$8, 'SW Data'!$B:$B, $A28, 'SW Data'!$D:$D, $C$2), IF($C$3="Part Time", SUMIFS('SW Data'!$G:$G, 'SW Data'!$A:$A, H$8, 'SW Data'!$B:$B, $A28, 'SW Data'!$D:$D, $C$2), SUMIFS('SW Data'!$J:$J, 'SW Data'!$A:$A, H$8, 'SW Data'!$B:$B, $A28, 'SW Data'!$D:$D, $C$2)))),
  IF($C$2="All Social Workers",
   IF($C$3="Full Time", SUMIFS('SW Data'!$F:$F, 'SW Data'!$A:$A, H$8, 'SW Data'!$E:$E, $C$1, 'SW Data'!$B:$B, $A28), IF($C$3="Part Time", SUMIFS('SW Data'!$G:$G, 'SW Data'!$A:$A, H$8, 'SW Data'!$E:$E, $C$1, 'SW Data'!$B:$B, $A28), SUMIFS('SW Data'!$J:$J, 'SW Data'!$A:$A, H$8, 'SW Data'!$E:$E, $C$1, 'SW Data'!$B:$B, $A28))),
   IF($C$3="Full Time", SUMIFS('SW Data'!$F:$F, 'SW Data'!$A:$A, H$8, 'SW Data'!$E:$E, $C$1, 'SW Data'!$B:$B, $A28, 'SW Data'!$D:$D, $C$2), IF($C$3="Part Time", SUMIFS('SW Data'!$G:$G, 'SW Data'!$A:$A, H$8, 'SW Data'!$E:$E, $C$1, 'SW Data'!$B:$B, $A28, 'SW Data'!$D:$D, $C$2), SUMIFS('SW Data'!$J:$J, 'SW Data'!$A:$A, H$8, 'SW Data'!$E:$E, $C$1, 'SW Data'!$B:$B, $A28, 'SW Data'!$D:$D, $C$2))))),
 0)/IF($C$1="Fieldwork Service (Children)", VLOOKUP($A28,'Population MYE'!$A$43:$K$76,MATCH(H$8,'Population MYE'!$A$43:$K$43, FALSE),FALSE), IF(OR($C$1="Fieldwork Service (Adults)",$C$1="Fieldwork Service (Offenders)"),VLOOKUP($A28,'Population MYE'!$A$81:$K$114,MATCH(H$8,'Population MYE'!$A$81:$K$81, FALSE),FALSE),VLOOKUP($A28,'Population MYE'!$A$5:$K$38,MATCH(H$8,'Population MYE'!$A$5:$K$5, FALSE),FALSE))))*100000</f>
        <v>77.064220183486242</v>
      </c>
      <c r="I28" s="83">
        <f>(IF(AND($C$1&lt;&gt;"", $C$2&lt;&gt;"", $C$3&lt;&gt;""),
 IF($C$1="All Fieldwork Services Teams",
  IF($C$2="All Social Workers",
   IF($C$3="Full Time", SUMIFS('SW Data'!$F:$F, 'SW Data'!$A:$A, I$8, 'SW Data'!$B:$B, $A28), IF($C$3="Part Time", SUMIFS('SW Data'!$G:$G, 'SW Data'!$A:$A, I$8, 'SW Data'!$B:$B, $A28),SUMIFS('SW Data'!$J:$J, 'SW Data'!$A:$A, I$8, 'SW Data'!$B:$B, $A28))),
   IF($C$3="Full Time", SUMIFS('SW Data'!$F:$F, 'SW Data'!$A:$A, I$8, 'SW Data'!$B:$B, $A28, 'SW Data'!$D:$D, $C$2), IF($C$3="Part Time", SUMIFS('SW Data'!$G:$G, 'SW Data'!$A:$A, I$8, 'SW Data'!$B:$B, $A28, 'SW Data'!$D:$D, $C$2), SUMIFS('SW Data'!$J:$J, 'SW Data'!$A:$A, I$8, 'SW Data'!$B:$B, $A28, 'SW Data'!$D:$D, $C$2)))),
  IF($C$2="All Social Workers",
   IF($C$3="Full Time", SUMIFS('SW Data'!$F:$F, 'SW Data'!$A:$A, I$8, 'SW Data'!$E:$E, $C$1, 'SW Data'!$B:$B, $A28), IF($C$3="Part Time", SUMIFS('SW Data'!$G:$G, 'SW Data'!$A:$A, I$8, 'SW Data'!$E:$E, $C$1, 'SW Data'!$B:$B, $A28), SUMIFS('SW Data'!$J:$J, 'SW Data'!$A:$A, I$8, 'SW Data'!$E:$E, $C$1, 'SW Data'!$B:$B, $A28))),
   IF($C$3="Full Time", SUMIFS('SW Data'!$F:$F, 'SW Data'!$A:$A, I$8, 'SW Data'!$E:$E, $C$1, 'SW Data'!$B:$B, $A28, 'SW Data'!$D:$D, $C$2), IF($C$3="Part Time", SUMIFS('SW Data'!$G:$G, 'SW Data'!$A:$A, I$8, 'SW Data'!$E:$E, $C$1, 'SW Data'!$B:$B, $A28, 'SW Data'!$D:$D, $C$2), SUMIFS('SW Data'!$J:$J, 'SW Data'!$A:$A, I$8, 'SW Data'!$E:$E, $C$1, 'SW Data'!$B:$B, $A28, 'SW Data'!$D:$D, $C$2))))),
 0)/IF($C$1="Fieldwork Service (Children)", VLOOKUP($A28,'Population MYE'!$A$43:$K$76,MATCH(I$8,'Population MYE'!$A$43:$K$43, FALSE),FALSE), IF(OR($C$1="Fieldwork Service (Adults)",$C$1="Fieldwork Service (Offenders)"),VLOOKUP($A28,'Population MYE'!$A$81:$K$114,MATCH(I$8,'Population MYE'!$A$81:$K$81, FALSE),FALSE),VLOOKUP($A28,'Population MYE'!$A$5:$K$38,MATCH(I$8,'Population MYE'!$A$5:$K$5, FALSE),FALSE))))*100000</f>
        <v>73.882526782415951</v>
      </c>
      <c r="J28" s="83">
        <f>(IF(AND($C$1&lt;&gt;"", $C$2&lt;&gt;"", $C$3&lt;&gt;""),
 IF($C$1="All Fieldwork Services Teams",
  IF($C$2="All Social Workers",
   IF($C$3="Full Time", SUMIFS('SW Data'!$F:$F, 'SW Data'!$A:$A, J$8, 'SW Data'!$B:$B, $A28), IF($C$3="Part Time", SUMIFS('SW Data'!$G:$G, 'SW Data'!$A:$A, J$8, 'SW Data'!$B:$B, $A28),SUMIFS('SW Data'!$J:$J, 'SW Data'!$A:$A, J$8, 'SW Data'!$B:$B, $A28))),
   IF($C$3="Full Time", SUMIFS('SW Data'!$F:$F, 'SW Data'!$A:$A, J$8, 'SW Data'!$B:$B, $A28, 'SW Data'!$D:$D, $C$2), IF($C$3="Part Time", SUMIFS('SW Data'!$G:$G, 'SW Data'!$A:$A, J$8, 'SW Data'!$B:$B, $A28, 'SW Data'!$D:$D, $C$2), SUMIFS('SW Data'!$J:$J, 'SW Data'!$A:$A, J$8, 'SW Data'!$B:$B, $A28, 'SW Data'!$D:$D, $C$2)))),
  IF($C$2="All Social Workers",
   IF($C$3="Full Time", SUMIFS('SW Data'!$F:$F, 'SW Data'!$A:$A, J$8, 'SW Data'!$E:$E, $C$1, 'SW Data'!$B:$B, $A28), IF($C$3="Part Time", SUMIFS('SW Data'!$G:$G, 'SW Data'!$A:$A, J$8, 'SW Data'!$E:$E, $C$1, 'SW Data'!$B:$B, $A28), SUMIFS('SW Data'!$J:$J, 'SW Data'!$A:$A, J$8, 'SW Data'!$E:$E, $C$1, 'SW Data'!$B:$B, $A28))),
   IF($C$3="Full Time", SUMIFS('SW Data'!$F:$F, 'SW Data'!$A:$A, J$8, 'SW Data'!$E:$E, $C$1, 'SW Data'!$B:$B, $A28, 'SW Data'!$D:$D, $C$2), IF($C$3="Part Time", SUMIFS('SW Data'!$G:$G, 'SW Data'!$A:$A, J$8, 'SW Data'!$E:$E, $C$1, 'SW Data'!$B:$B, $A28, 'SW Data'!$D:$D, $C$2), SUMIFS('SW Data'!$J:$J, 'SW Data'!$A:$A, J$8, 'SW Data'!$E:$E, $C$1, 'SW Data'!$B:$B, $A28, 'SW Data'!$D:$D, $C$2))))),
 0)/IF($C$1="Fieldwork Service (Children)", VLOOKUP($A28,'Population MYE'!$A$43:$K$76,MATCH(J$8,'Population MYE'!$A$43:$K$43, FALSE),FALSE), IF(OR($C$1="Fieldwork Service (Adults)",$C$1="Fieldwork Service (Offenders)"),VLOOKUP($A28,'Population MYE'!$A$81:$K$114,MATCH(J$8,'Population MYE'!$A$81:$K$81, FALSE),FALSE),VLOOKUP($A28,'Population MYE'!$A$5:$K$38,MATCH(J$8,'Population MYE'!$A$5:$K$5, FALSE),FALSE))))*100000</f>
        <v>59.479553903345725</v>
      </c>
      <c r="K28" s="83">
        <f>(IF(AND($C$1&lt;&gt;"", $C$2&lt;&gt;"", $C$3&lt;&gt;""),
 IF($C$1="All Fieldwork Services Teams",
  IF($C$2="All Social Workers",
   IF($C$3="Full Time", SUMIFS('SW Data'!$F:$F, 'SW Data'!$A:$A, K$8, 'SW Data'!$B:$B, $A28), IF($C$3="Part Time", SUMIFS('SW Data'!$G:$G, 'SW Data'!$A:$A, K$8, 'SW Data'!$B:$B, $A28),SUMIFS('SW Data'!$J:$J, 'SW Data'!$A:$A, K$8, 'SW Data'!$B:$B, $A28))),
   IF($C$3="Full Time", SUMIFS('SW Data'!$F:$F, 'SW Data'!$A:$A, K$8, 'SW Data'!$B:$B, $A28, 'SW Data'!$D:$D, $C$2), IF($C$3="Part Time", SUMIFS('SW Data'!$G:$G, 'SW Data'!$A:$A, K$8, 'SW Data'!$B:$B, $A28, 'SW Data'!$D:$D, $C$2), SUMIFS('SW Data'!$J:$J, 'SW Data'!$A:$A, K$8, 'SW Data'!$B:$B, $A28, 'SW Data'!$D:$D, $C$2)))),
  IF($C$2="All Social Workers",
   IF($C$3="Full Time", SUMIFS('SW Data'!$F:$F, 'SW Data'!$A:$A, K$8, 'SW Data'!$E:$E, $C$1, 'SW Data'!$B:$B, $A28), IF($C$3="Part Time", SUMIFS('SW Data'!$G:$G, 'SW Data'!$A:$A, K$8, 'SW Data'!$E:$E, $C$1, 'SW Data'!$B:$B, $A28), SUMIFS('SW Data'!$J:$J, 'SW Data'!$A:$A, K$8, 'SW Data'!$E:$E, $C$1, 'SW Data'!$B:$B, $A28))),
   IF($C$3="Full Time", SUMIFS('SW Data'!$F:$F, 'SW Data'!$A:$A, K$8, 'SW Data'!$E:$E, $C$1, 'SW Data'!$B:$B, $A28, 'SW Data'!$D:$D, $C$2), IF($C$3="Part Time", SUMIFS('SW Data'!$G:$G, 'SW Data'!$A:$A, K$8, 'SW Data'!$E:$E, $C$1, 'SW Data'!$B:$B, $A28, 'SW Data'!$D:$D, $C$2), SUMIFS('SW Data'!$J:$J, 'SW Data'!$A:$A, K$8, 'SW Data'!$E:$E, $C$1, 'SW Data'!$B:$B, $A28, 'SW Data'!$D:$D, $C$2))))),
 0)/IF($C$1="Fieldwork Service (Children)", VLOOKUP($A28,'Population MYE'!$A$43:$K$76,MATCH(K$8,'Population MYE'!$A$43:$K$43, FALSE),FALSE), IF(OR($C$1="Fieldwork Service (Adults)",$C$1="Fieldwork Service (Offenders)"),VLOOKUP($A28,'Population MYE'!$A$81:$K$114,MATCH(K$8,'Population MYE'!$A$81:$K$81, FALSE),FALSE),VLOOKUP($A28,'Population MYE'!$A$5:$K$38,MATCH(K$8,'Population MYE'!$A$5:$K$5, FALSE),FALSE))))*100000</f>
        <v>63.079777365491651</v>
      </c>
      <c r="L28" s="55"/>
      <c r="U28" s="74"/>
    </row>
    <row r="29" spans="1:21" x14ac:dyDescent="0.25">
      <c r="A29" s="53" t="s">
        <v>36</v>
      </c>
      <c r="B29" s="83">
        <f>(IF(AND($C$1&lt;&gt;"", $C$2&lt;&gt;"", $C$3&lt;&gt;""),
 IF($C$1="All Fieldwork Services Teams",
  IF($C$2="All Social Workers",
   IF($C$3="Full Time", SUMIFS('SW Data'!$F:$F, 'SW Data'!$A:$A, B$8, 'SW Data'!$B:$B, $A29), IF($C$3="Part Time", SUMIFS('SW Data'!$G:$G, 'SW Data'!$A:$A, B$8, 'SW Data'!$B:$B, $A29),SUMIFS('SW Data'!$J:$J, 'SW Data'!$A:$A, B$8, 'SW Data'!$B:$B, $A29))),
   IF($C$3="Full Time", SUMIFS('SW Data'!$F:$F, 'SW Data'!$A:$A, B$8, 'SW Data'!$B:$B, $A29, 'SW Data'!$D:$D, $C$2), IF($C$3="Part Time", SUMIFS('SW Data'!$G:$G, 'SW Data'!$A:$A, B$8, 'SW Data'!$B:$B, $A29, 'SW Data'!$D:$D, $C$2), SUMIFS('SW Data'!$J:$J, 'SW Data'!$A:$A, B$8, 'SW Data'!$B:$B, $A29, 'SW Data'!$D:$D, $C$2)))),
  IF($C$2="All Social Workers",
   IF($C$3="Full Time", SUMIFS('SW Data'!$F:$F, 'SW Data'!$A:$A, B$8, 'SW Data'!$E:$E, $C$1, 'SW Data'!$B:$B, $A29), IF($C$3="Part Time", SUMIFS('SW Data'!$G:$G, 'SW Data'!$A:$A, B$8, 'SW Data'!$E:$E, $C$1, 'SW Data'!$B:$B, $A29), SUMIFS('SW Data'!$J:$J, 'SW Data'!$A:$A, B$8, 'SW Data'!$E:$E, $C$1, 'SW Data'!$B:$B, $A29))),
   IF($C$3="Full Time", SUMIFS('SW Data'!$F:$F, 'SW Data'!$A:$A, B$8, 'SW Data'!$E:$E, $C$1, 'SW Data'!$B:$B, $A29, 'SW Data'!$D:$D, $C$2), IF($C$3="Part Time", SUMIFS('SW Data'!$G:$G, 'SW Data'!$A:$A, B$8, 'SW Data'!$E:$E, $C$1, 'SW Data'!$B:$B, $A29, 'SW Data'!$D:$D, $C$2), SUMIFS('SW Data'!$J:$J, 'SW Data'!$A:$A, B$8, 'SW Data'!$E:$E, $C$1, 'SW Data'!$B:$B, $A29, 'SW Data'!$D:$D, $C$2))))),
 0)/IF($C$1="Fieldwork Service (Children)", VLOOKUP($A29,'Population MYE'!$A$43:$K$76,MATCH(B$8,'Population MYE'!$A$43:$K$43, FALSE),FALSE), IF(OR($C$1="Fieldwork Service (Adults)",$C$1="Fieldwork Service (Offenders)"),VLOOKUP($A29,'Population MYE'!$A$81:$K$114,MATCH(B$8,'Population MYE'!$A$81:$K$81, FALSE),FALSE),VLOOKUP($A29,'Population MYE'!$A$5:$K$38,MATCH(B$8,'Population MYE'!$A$5:$K$5, FALSE),FALSE))))*100000</f>
        <v>95.714596475962594</v>
      </c>
      <c r="C29" s="83">
        <f>(IF(AND($C$1&lt;&gt;"", $C$2&lt;&gt;"", $C$3&lt;&gt;""),
 IF($C$1="All Fieldwork Services Teams",
  IF($C$2="All Social Workers",
   IF($C$3="Full Time", SUMIFS('SW Data'!$F:$F, 'SW Data'!$A:$A, C$8, 'SW Data'!$B:$B, $A29), IF($C$3="Part Time", SUMIFS('SW Data'!$G:$G, 'SW Data'!$A:$A, C$8, 'SW Data'!$B:$B, $A29),SUMIFS('SW Data'!$J:$J, 'SW Data'!$A:$A, C$8, 'SW Data'!$B:$B, $A29))),
   IF($C$3="Full Time", SUMIFS('SW Data'!$F:$F, 'SW Data'!$A:$A, C$8, 'SW Data'!$B:$B, $A29, 'SW Data'!$D:$D, $C$2), IF($C$3="Part Time", SUMIFS('SW Data'!$G:$G, 'SW Data'!$A:$A, C$8, 'SW Data'!$B:$B, $A29, 'SW Data'!$D:$D, $C$2), SUMIFS('SW Data'!$J:$J, 'SW Data'!$A:$A, C$8, 'SW Data'!$B:$B, $A29, 'SW Data'!$D:$D, $C$2)))),
  IF($C$2="All Social Workers",
   IF($C$3="Full Time", SUMIFS('SW Data'!$F:$F, 'SW Data'!$A:$A, C$8, 'SW Data'!$E:$E, $C$1, 'SW Data'!$B:$B, $A29), IF($C$3="Part Time", SUMIFS('SW Data'!$G:$G, 'SW Data'!$A:$A, C$8, 'SW Data'!$E:$E, $C$1, 'SW Data'!$B:$B, $A29), SUMIFS('SW Data'!$J:$J, 'SW Data'!$A:$A, C$8, 'SW Data'!$E:$E, $C$1, 'SW Data'!$B:$B, $A29))),
   IF($C$3="Full Time", SUMIFS('SW Data'!$F:$F, 'SW Data'!$A:$A, C$8, 'SW Data'!$E:$E, $C$1, 'SW Data'!$B:$B, $A29, 'SW Data'!$D:$D, $C$2), IF($C$3="Part Time", SUMIFS('SW Data'!$G:$G, 'SW Data'!$A:$A, C$8, 'SW Data'!$E:$E, $C$1, 'SW Data'!$B:$B, $A29, 'SW Data'!$D:$D, $C$2), SUMIFS('SW Data'!$J:$J, 'SW Data'!$A:$A, C$8, 'SW Data'!$E:$E, $C$1, 'SW Data'!$B:$B, $A29, 'SW Data'!$D:$D, $C$2))))),
 0)/IF($C$1="Fieldwork Service (Children)", VLOOKUP($A29,'Population MYE'!$A$43:$K$76,MATCH(C$8,'Population MYE'!$A$43:$K$43, FALSE),FALSE), IF(OR($C$1="Fieldwork Service (Adults)",$C$1="Fieldwork Service (Offenders)"),VLOOKUP($A29,'Population MYE'!$A$81:$K$114,MATCH(C$8,'Population MYE'!$A$81:$K$81, FALSE),FALSE),VLOOKUP($A29,'Population MYE'!$A$5:$K$38,MATCH(C$8,'Population MYE'!$A$5:$K$5, FALSE),FALSE))))*100000</f>
        <v>102.29993470216934</v>
      </c>
      <c r="D29" s="83">
        <f>(IF(AND($C$1&lt;&gt;"", $C$2&lt;&gt;"", $C$3&lt;&gt;""),
 IF($C$1="All Fieldwork Services Teams",
  IF($C$2="All Social Workers",
   IF($C$3="Full Time", SUMIFS('SW Data'!$F:$F, 'SW Data'!$A:$A, D$8, 'SW Data'!$B:$B, $A29), IF($C$3="Part Time", SUMIFS('SW Data'!$G:$G, 'SW Data'!$A:$A, D$8, 'SW Data'!$B:$B, $A29),SUMIFS('SW Data'!$J:$J, 'SW Data'!$A:$A, D$8, 'SW Data'!$B:$B, $A29))),
   IF($C$3="Full Time", SUMIFS('SW Data'!$F:$F, 'SW Data'!$A:$A, D$8, 'SW Data'!$B:$B, $A29, 'SW Data'!$D:$D, $C$2), IF($C$3="Part Time", SUMIFS('SW Data'!$G:$G, 'SW Data'!$A:$A, D$8, 'SW Data'!$B:$B, $A29, 'SW Data'!$D:$D, $C$2), SUMIFS('SW Data'!$J:$J, 'SW Data'!$A:$A, D$8, 'SW Data'!$B:$B, $A29, 'SW Data'!$D:$D, $C$2)))),
  IF($C$2="All Social Workers",
   IF($C$3="Full Time", SUMIFS('SW Data'!$F:$F, 'SW Data'!$A:$A, D$8, 'SW Data'!$E:$E, $C$1, 'SW Data'!$B:$B, $A29), IF($C$3="Part Time", SUMIFS('SW Data'!$G:$G, 'SW Data'!$A:$A, D$8, 'SW Data'!$E:$E, $C$1, 'SW Data'!$B:$B, $A29), SUMIFS('SW Data'!$J:$J, 'SW Data'!$A:$A, D$8, 'SW Data'!$E:$E, $C$1, 'SW Data'!$B:$B, $A29))),
   IF($C$3="Full Time", SUMIFS('SW Data'!$F:$F, 'SW Data'!$A:$A, D$8, 'SW Data'!$E:$E, $C$1, 'SW Data'!$B:$B, $A29, 'SW Data'!$D:$D, $C$2), IF($C$3="Part Time", SUMIFS('SW Data'!$G:$G, 'SW Data'!$A:$A, D$8, 'SW Data'!$E:$E, $C$1, 'SW Data'!$B:$B, $A29, 'SW Data'!$D:$D, $C$2), SUMIFS('SW Data'!$J:$J, 'SW Data'!$A:$A, D$8, 'SW Data'!$E:$E, $C$1, 'SW Data'!$B:$B, $A29, 'SW Data'!$D:$D, $C$2))))),
 0)/IF($C$1="Fieldwork Service (Children)", VLOOKUP($A29,'Population MYE'!$A$43:$K$76,MATCH(D$8,'Population MYE'!$A$43:$K$43, FALSE),FALSE), IF(OR($C$1="Fieldwork Service (Adults)",$C$1="Fieldwork Service (Offenders)"),VLOOKUP($A29,'Population MYE'!$A$81:$K$114,MATCH(D$8,'Population MYE'!$A$81:$K$81, FALSE),FALSE),VLOOKUP($A29,'Population MYE'!$A$5:$K$38,MATCH(D$8,'Population MYE'!$A$5:$K$5, FALSE),FALSE))))*100000</f>
        <v>95.797953407359017</v>
      </c>
      <c r="E29" s="83">
        <f>(IF(AND($C$1&lt;&gt;"", $C$2&lt;&gt;"", $C$3&lt;&gt;""),
 IF($C$1="All Fieldwork Services Teams",
  IF($C$2="All Social Workers",
   IF($C$3="Full Time", SUMIFS('SW Data'!$F:$F, 'SW Data'!$A:$A, E$8, 'SW Data'!$B:$B, $A29), IF($C$3="Part Time", SUMIFS('SW Data'!$G:$G, 'SW Data'!$A:$A, E$8, 'SW Data'!$B:$B, $A29),SUMIFS('SW Data'!$J:$J, 'SW Data'!$A:$A, E$8, 'SW Data'!$B:$B, $A29))),
   IF($C$3="Full Time", SUMIFS('SW Data'!$F:$F, 'SW Data'!$A:$A, E$8, 'SW Data'!$B:$B, $A29, 'SW Data'!$D:$D, $C$2), IF($C$3="Part Time", SUMIFS('SW Data'!$G:$G, 'SW Data'!$A:$A, E$8, 'SW Data'!$B:$B, $A29, 'SW Data'!$D:$D, $C$2), SUMIFS('SW Data'!$J:$J, 'SW Data'!$A:$A, E$8, 'SW Data'!$B:$B, $A29, 'SW Data'!$D:$D, $C$2)))),
  IF($C$2="All Social Workers",
   IF($C$3="Full Time", SUMIFS('SW Data'!$F:$F, 'SW Data'!$A:$A, E$8, 'SW Data'!$E:$E, $C$1, 'SW Data'!$B:$B, $A29), IF($C$3="Part Time", SUMIFS('SW Data'!$G:$G, 'SW Data'!$A:$A, E$8, 'SW Data'!$E:$E, $C$1, 'SW Data'!$B:$B, $A29), SUMIFS('SW Data'!$J:$J, 'SW Data'!$A:$A, E$8, 'SW Data'!$E:$E, $C$1, 'SW Data'!$B:$B, $A29))),
   IF($C$3="Full Time", SUMIFS('SW Data'!$F:$F, 'SW Data'!$A:$A, E$8, 'SW Data'!$E:$E, $C$1, 'SW Data'!$B:$B, $A29, 'SW Data'!$D:$D, $C$2), IF($C$3="Part Time", SUMIFS('SW Data'!$G:$G, 'SW Data'!$A:$A, E$8, 'SW Data'!$E:$E, $C$1, 'SW Data'!$B:$B, $A29, 'SW Data'!$D:$D, $C$2), SUMIFS('SW Data'!$J:$J, 'SW Data'!$A:$A, E$8, 'SW Data'!$E:$E, $C$1, 'SW Data'!$B:$B, $A29, 'SW Data'!$D:$D, $C$2))))),
 0)/IF($C$1="Fieldwork Service (Children)", VLOOKUP($A29,'Population MYE'!$A$43:$K$76,MATCH(E$8,'Population MYE'!$A$43:$K$43, FALSE),FALSE), IF(OR($C$1="Fieldwork Service (Adults)",$C$1="Fieldwork Service (Offenders)"),VLOOKUP($A29,'Population MYE'!$A$81:$K$114,MATCH(E$8,'Population MYE'!$A$81:$K$81, FALSE),FALSE),VLOOKUP($A29,'Population MYE'!$A$5:$K$38,MATCH(E$8,'Population MYE'!$A$5:$K$5, FALSE),FALSE))))*100000</f>
        <v>119.48729089724092</v>
      </c>
      <c r="F29" s="83">
        <f>(IF(AND($C$1&lt;&gt;"", $C$2&lt;&gt;"", $C$3&lt;&gt;""),
 IF($C$1="All Fieldwork Services Teams",
  IF($C$2="All Social Workers",
   IF($C$3="Full Time", SUMIFS('SW Data'!$F:$F, 'SW Data'!$A:$A, F$8, 'SW Data'!$B:$B, $A29), IF($C$3="Part Time", SUMIFS('SW Data'!$G:$G, 'SW Data'!$A:$A, F$8, 'SW Data'!$B:$B, $A29),SUMIFS('SW Data'!$J:$J, 'SW Data'!$A:$A, F$8, 'SW Data'!$B:$B, $A29))),
   IF($C$3="Full Time", SUMIFS('SW Data'!$F:$F, 'SW Data'!$A:$A, F$8, 'SW Data'!$B:$B, $A29, 'SW Data'!$D:$D, $C$2), IF($C$3="Part Time", SUMIFS('SW Data'!$G:$G, 'SW Data'!$A:$A, F$8, 'SW Data'!$B:$B, $A29, 'SW Data'!$D:$D, $C$2), SUMIFS('SW Data'!$J:$J, 'SW Data'!$A:$A, F$8, 'SW Data'!$B:$B, $A29, 'SW Data'!$D:$D, $C$2)))),
  IF($C$2="All Social Workers",
   IF($C$3="Full Time", SUMIFS('SW Data'!$F:$F, 'SW Data'!$A:$A, F$8, 'SW Data'!$E:$E, $C$1, 'SW Data'!$B:$B, $A29), IF($C$3="Part Time", SUMIFS('SW Data'!$G:$G, 'SW Data'!$A:$A, F$8, 'SW Data'!$E:$E, $C$1, 'SW Data'!$B:$B, $A29), SUMIFS('SW Data'!$J:$J, 'SW Data'!$A:$A, F$8, 'SW Data'!$E:$E, $C$1, 'SW Data'!$B:$B, $A29))),
   IF($C$3="Full Time", SUMIFS('SW Data'!$F:$F, 'SW Data'!$A:$A, F$8, 'SW Data'!$E:$E, $C$1, 'SW Data'!$B:$B, $A29, 'SW Data'!$D:$D, $C$2), IF($C$3="Part Time", SUMIFS('SW Data'!$G:$G, 'SW Data'!$A:$A, F$8, 'SW Data'!$E:$E, $C$1, 'SW Data'!$B:$B, $A29, 'SW Data'!$D:$D, $C$2), SUMIFS('SW Data'!$J:$J, 'SW Data'!$A:$A, F$8, 'SW Data'!$E:$E, $C$1, 'SW Data'!$B:$B, $A29, 'SW Data'!$D:$D, $C$2))))),
 0)/IF($C$1="Fieldwork Service (Children)", VLOOKUP($A29,'Population MYE'!$A$43:$K$76,MATCH(F$8,'Population MYE'!$A$43:$K$43, FALSE),FALSE), IF(OR($C$1="Fieldwork Service (Adults)",$C$1="Fieldwork Service (Offenders)"),VLOOKUP($A29,'Population MYE'!$A$81:$K$114,MATCH(F$8,'Population MYE'!$A$81:$K$81, FALSE),FALSE),VLOOKUP($A29,'Population MYE'!$A$5:$K$38,MATCH(F$8,'Population MYE'!$A$5:$K$5, FALSE),FALSE))))*100000</f>
        <v>114.85062150178092</v>
      </c>
      <c r="G29" s="83">
        <f>(IF(AND($C$1&lt;&gt;"", $C$2&lt;&gt;"", $C$3&lt;&gt;""),
 IF($C$1="All Fieldwork Services Teams",
  IF($C$2="All Social Workers",
   IF($C$3="Full Time", SUMIFS('SW Data'!$F:$F, 'SW Data'!$A:$A, G$8, 'SW Data'!$B:$B, $A29), IF($C$3="Part Time", SUMIFS('SW Data'!$G:$G, 'SW Data'!$A:$A, G$8, 'SW Data'!$B:$B, $A29),SUMIFS('SW Data'!$J:$J, 'SW Data'!$A:$A, G$8, 'SW Data'!$B:$B, $A29))),
   IF($C$3="Full Time", SUMIFS('SW Data'!$F:$F, 'SW Data'!$A:$A, G$8, 'SW Data'!$B:$B, $A29, 'SW Data'!$D:$D, $C$2), IF($C$3="Part Time", SUMIFS('SW Data'!$G:$G, 'SW Data'!$A:$A, G$8, 'SW Data'!$B:$B, $A29, 'SW Data'!$D:$D, $C$2), SUMIFS('SW Data'!$J:$J, 'SW Data'!$A:$A, G$8, 'SW Data'!$B:$B, $A29, 'SW Data'!$D:$D, $C$2)))),
  IF($C$2="All Social Workers",
   IF($C$3="Full Time", SUMIFS('SW Data'!$F:$F, 'SW Data'!$A:$A, G$8, 'SW Data'!$E:$E, $C$1, 'SW Data'!$B:$B, $A29), IF($C$3="Part Time", SUMIFS('SW Data'!$G:$G, 'SW Data'!$A:$A, G$8, 'SW Data'!$E:$E, $C$1, 'SW Data'!$B:$B, $A29), SUMIFS('SW Data'!$J:$J, 'SW Data'!$A:$A, G$8, 'SW Data'!$E:$E, $C$1, 'SW Data'!$B:$B, $A29))),
   IF($C$3="Full Time", SUMIFS('SW Data'!$F:$F, 'SW Data'!$A:$A, G$8, 'SW Data'!$E:$E, $C$1, 'SW Data'!$B:$B, $A29, 'SW Data'!$D:$D, $C$2), IF($C$3="Part Time", SUMIFS('SW Data'!$G:$G, 'SW Data'!$A:$A, G$8, 'SW Data'!$E:$E, $C$1, 'SW Data'!$B:$B, $A29, 'SW Data'!$D:$D, $C$2), SUMIFS('SW Data'!$J:$J, 'SW Data'!$A:$A, G$8, 'SW Data'!$E:$E, $C$1, 'SW Data'!$B:$B, $A29, 'SW Data'!$D:$D, $C$2))))),
 0)/IF($C$1="Fieldwork Service (Children)", VLOOKUP($A29,'Population MYE'!$A$43:$K$76,MATCH(G$8,'Population MYE'!$A$43:$K$43, FALSE),FALSE), IF(OR($C$1="Fieldwork Service (Adults)",$C$1="Fieldwork Service (Offenders)"),VLOOKUP($A29,'Population MYE'!$A$81:$K$114,MATCH(G$8,'Population MYE'!$A$81:$K$81, FALSE),FALSE),VLOOKUP($A29,'Population MYE'!$A$5:$K$38,MATCH(G$8,'Population MYE'!$A$5:$K$5, FALSE),FALSE))))*100000</f>
        <v>119.76047904191617</v>
      </c>
      <c r="H29" s="83">
        <f>(IF(AND($C$1&lt;&gt;"", $C$2&lt;&gt;"", $C$3&lt;&gt;""),
 IF($C$1="All Fieldwork Services Teams",
  IF($C$2="All Social Workers",
   IF($C$3="Full Time", SUMIFS('SW Data'!$F:$F, 'SW Data'!$A:$A, H$8, 'SW Data'!$B:$B, $A29), IF($C$3="Part Time", SUMIFS('SW Data'!$G:$G, 'SW Data'!$A:$A, H$8, 'SW Data'!$B:$B, $A29),SUMIFS('SW Data'!$J:$J, 'SW Data'!$A:$A, H$8, 'SW Data'!$B:$B, $A29))),
   IF($C$3="Full Time", SUMIFS('SW Data'!$F:$F, 'SW Data'!$A:$A, H$8, 'SW Data'!$B:$B, $A29, 'SW Data'!$D:$D, $C$2), IF($C$3="Part Time", SUMIFS('SW Data'!$G:$G, 'SW Data'!$A:$A, H$8, 'SW Data'!$B:$B, $A29, 'SW Data'!$D:$D, $C$2), SUMIFS('SW Data'!$J:$J, 'SW Data'!$A:$A, H$8, 'SW Data'!$B:$B, $A29, 'SW Data'!$D:$D, $C$2)))),
  IF($C$2="All Social Workers",
   IF($C$3="Full Time", SUMIFS('SW Data'!$F:$F, 'SW Data'!$A:$A, H$8, 'SW Data'!$E:$E, $C$1, 'SW Data'!$B:$B, $A29), IF($C$3="Part Time", SUMIFS('SW Data'!$G:$G, 'SW Data'!$A:$A, H$8, 'SW Data'!$E:$E, $C$1, 'SW Data'!$B:$B, $A29), SUMIFS('SW Data'!$J:$J, 'SW Data'!$A:$A, H$8, 'SW Data'!$E:$E, $C$1, 'SW Data'!$B:$B, $A29))),
   IF($C$3="Full Time", SUMIFS('SW Data'!$F:$F, 'SW Data'!$A:$A, H$8, 'SW Data'!$E:$E, $C$1, 'SW Data'!$B:$B, $A29, 'SW Data'!$D:$D, $C$2), IF($C$3="Part Time", SUMIFS('SW Data'!$G:$G, 'SW Data'!$A:$A, H$8, 'SW Data'!$E:$E, $C$1, 'SW Data'!$B:$B, $A29, 'SW Data'!$D:$D, $C$2), SUMIFS('SW Data'!$J:$J, 'SW Data'!$A:$A, H$8, 'SW Data'!$E:$E, $C$1, 'SW Data'!$B:$B, $A29, 'SW Data'!$D:$D, $C$2))))),
 0)/IF($C$1="Fieldwork Service (Children)", VLOOKUP($A29,'Population MYE'!$A$43:$K$76,MATCH(H$8,'Population MYE'!$A$43:$K$43, FALSE),FALSE), IF(OR($C$1="Fieldwork Service (Adults)",$C$1="Fieldwork Service (Offenders)"),VLOOKUP($A29,'Population MYE'!$A$81:$K$114,MATCH(H$8,'Population MYE'!$A$81:$K$81, FALSE),FALSE),VLOOKUP($A29,'Population MYE'!$A$5:$K$38,MATCH(H$8,'Population MYE'!$A$5:$K$5, FALSE),FALSE))))*100000</f>
        <v>125.29308323563893</v>
      </c>
      <c r="I29" s="83">
        <f>(IF(AND($C$1&lt;&gt;"", $C$2&lt;&gt;"", $C$3&lt;&gt;""),
 IF($C$1="All Fieldwork Services Teams",
  IF($C$2="All Social Workers",
   IF($C$3="Full Time", SUMIFS('SW Data'!$F:$F, 'SW Data'!$A:$A, I$8, 'SW Data'!$B:$B, $A29), IF($C$3="Part Time", SUMIFS('SW Data'!$G:$G, 'SW Data'!$A:$A, I$8, 'SW Data'!$B:$B, $A29),SUMIFS('SW Data'!$J:$J, 'SW Data'!$A:$A, I$8, 'SW Data'!$B:$B, $A29))),
   IF($C$3="Full Time", SUMIFS('SW Data'!$F:$F, 'SW Data'!$A:$A, I$8, 'SW Data'!$B:$B, $A29, 'SW Data'!$D:$D, $C$2), IF($C$3="Part Time", SUMIFS('SW Data'!$G:$G, 'SW Data'!$A:$A, I$8, 'SW Data'!$B:$B, $A29, 'SW Data'!$D:$D, $C$2), SUMIFS('SW Data'!$J:$J, 'SW Data'!$A:$A, I$8, 'SW Data'!$B:$B, $A29, 'SW Data'!$D:$D, $C$2)))),
  IF($C$2="All Social Workers",
   IF($C$3="Full Time", SUMIFS('SW Data'!$F:$F, 'SW Data'!$A:$A, I$8, 'SW Data'!$E:$E, $C$1, 'SW Data'!$B:$B, $A29), IF($C$3="Part Time", SUMIFS('SW Data'!$G:$G, 'SW Data'!$A:$A, I$8, 'SW Data'!$E:$E, $C$1, 'SW Data'!$B:$B, $A29), SUMIFS('SW Data'!$J:$J, 'SW Data'!$A:$A, I$8, 'SW Data'!$E:$E, $C$1, 'SW Data'!$B:$B, $A29))),
   IF($C$3="Full Time", SUMIFS('SW Data'!$F:$F, 'SW Data'!$A:$A, I$8, 'SW Data'!$E:$E, $C$1, 'SW Data'!$B:$B, $A29, 'SW Data'!$D:$D, $C$2), IF($C$3="Part Time", SUMIFS('SW Data'!$G:$G, 'SW Data'!$A:$A, I$8, 'SW Data'!$E:$E, $C$1, 'SW Data'!$B:$B, $A29, 'SW Data'!$D:$D, $C$2), SUMIFS('SW Data'!$J:$J, 'SW Data'!$A:$A, I$8, 'SW Data'!$E:$E, $C$1, 'SW Data'!$B:$B, $A29, 'SW Data'!$D:$D, $C$2))))),
 0)/IF($C$1="Fieldwork Service (Children)", VLOOKUP($A29,'Population MYE'!$A$43:$K$76,MATCH(I$8,'Population MYE'!$A$43:$K$43, FALSE),FALSE), IF(OR($C$1="Fieldwork Service (Adults)",$C$1="Fieldwork Service (Offenders)"),VLOOKUP($A29,'Population MYE'!$A$81:$K$114,MATCH(I$8,'Population MYE'!$A$81:$K$81, FALSE),FALSE),VLOOKUP($A29,'Population MYE'!$A$5:$K$38,MATCH(I$8,'Population MYE'!$A$5:$K$5, FALSE),FALSE))))*100000</f>
        <v>128.55358848159847</v>
      </c>
      <c r="J29" s="83">
        <f>(IF(AND($C$1&lt;&gt;"", $C$2&lt;&gt;"", $C$3&lt;&gt;""),
 IF($C$1="All Fieldwork Services Teams",
  IF($C$2="All Social Workers",
   IF($C$3="Full Time", SUMIFS('SW Data'!$F:$F, 'SW Data'!$A:$A, J$8, 'SW Data'!$B:$B, $A29), IF($C$3="Part Time", SUMIFS('SW Data'!$G:$G, 'SW Data'!$A:$A, J$8, 'SW Data'!$B:$B, $A29),SUMIFS('SW Data'!$J:$J, 'SW Data'!$A:$A, J$8, 'SW Data'!$B:$B, $A29))),
   IF($C$3="Full Time", SUMIFS('SW Data'!$F:$F, 'SW Data'!$A:$A, J$8, 'SW Data'!$B:$B, $A29, 'SW Data'!$D:$D, $C$2), IF($C$3="Part Time", SUMIFS('SW Data'!$G:$G, 'SW Data'!$A:$A, J$8, 'SW Data'!$B:$B, $A29, 'SW Data'!$D:$D, $C$2), SUMIFS('SW Data'!$J:$J, 'SW Data'!$A:$A, J$8, 'SW Data'!$B:$B, $A29, 'SW Data'!$D:$D, $C$2)))),
  IF($C$2="All Social Workers",
   IF($C$3="Full Time", SUMIFS('SW Data'!$F:$F, 'SW Data'!$A:$A, J$8, 'SW Data'!$E:$E, $C$1, 'SW Data'!$B:$B, $A29), IF($C$3="Part Time", SUMIFS('SW Data'!$G:$G, 'SW Data'!$A:$A, J$8, 'SW Data'!$E:$E, $C$1, 'SW Data'!$B:$B, $A29), SUMIFS('SW Data'!$J:$J, 'SW Data'!$A:$A, J$8, 'SW Data'!$E:$E, $C$1, 'SW Data'!$B:$B, $A29))),
   IF($C$3="Full Time", SUMIFS('SW Data'!$F:$F, 'SW Data'!$A:$A, J$8, 'SW Data'!$E:$E, $C$1, 'SW Data'!$B:$B, $A29, 'SW Data'!$D:$D, $C$2), IF($C$3="Part Time", SUMIFS('SW Data'!$G:$G, 'SW Data'!$A:$A, J$8, 'SW Data'!$E:$E, $C$1, 'SW Data'!$B:$B, $A29, 'SW Data'!$D:$D, $C$2), SUMIFS('SW Data'!$J:$J, 'SW Data'!$A:$A, J$8, 'SW Data'!$E:$E, $C$1, 'SW Data'!$B:$B, $A29, 'SW Data'!$D:$D, $C$2))))),
 0)/IF($C$1="Fieldwork Service (Children)", VLOOKUP($A29,'Population MYE'!$A$43:$K$76,MATCH(J$8,'Population MYE'!$A$43:$K$43, FALSE),FALSE), IF(OR($C$1="Fieldwork Service (Adults)",$C$1="Fieldwork Service (Offenders)"),VLOOKUP($A29,'Population MYE'!$A$81:$K$114,MATCH(J$8,'Population MYE'!$A$81:$K$81, FALSE),FALSE),VLOOKUP($A29,'Population MYE'!$A$5:$K$38,MATCH(J$8,'Population MYE'!$A$5:$K$5, FALSE),FALSE))))*100000</f>
        <v>137.61130325998968</v>
      </c>
      <c r="K29" s="83">
        <f>(IF(AND($C$1&lt;&gt;"", $C$2&lt;&gt;"", $C$3&lt;&gt;""),
 IF($C$1="All Fieldwork Services Teams",
  IF($C$2="All Social Workers",
   IF($C$3="Full Time", SUMIFS('SW Data'!$F:$F, 'SW Data'!$A:$A, K$8, 'SW Data'!$B:$B, $A29), IF($C$3="Part Time", SUMIFS('SW Data'!$G:$G, 'SW Data'!$A:$A, K$8, 'SW Data'!$B:$B, $A29),SUMIFS('SW Data'!$J:$J, 'SW Data'!$A:$A, K$8, 'SW Data'!$B:$B, $A29))),
   IF($C$3="Full Time", SUMIFS('SW Data'!$F:$F, 'SW Data'!$A:$A, K$8, 'SW Data'!$B:$B, $A29, 'SW Data'!$D:$D, $C$2), IF($C$3="Part Time", SUMIFS('SW Data'!$G:$G, 'SW Data'!$A:$A, K$8, 'SW Data'!$B:$B, $A29, 'SW Data'!$D:$D, $C$2), SUMIFS('SW Data'!$J:$J, 'SW Data'!$A:$A, K$8, 'SW Data'!$B:$B, $A29, 'SW Data'!$D:$D, $C$2)))),
  IF($C$2="All Social Workers",
   IF($C$3="Full Time", SUMIFS('SW Data'!$F:$F, 'SW Data'!$A:$A, K$8, 'SW Data'!$E:$E, $C$1, 'SW Data'!$B:$B, $A29), IF($C$3="Part Time", SUMIFS('SW Data'!$G:$G, 'SW Data'!$A:$A, K$8, 'SW Data'!$E:$E, $C$1, 'SW Data'!$B:$B, $A29), SUMIFS('SW Data'!$J:$J, 'SW Data'!$A:$A, K$8, 'SW Data'!$E:$E, $C$1, 'SW Data'!$B:$B, $A29))),
   IF($C$3="Full Time", SUMIFS('SW Data'!$F:$F, 'SW Data'!$A:$A, K$8, 'SW Data'!$E:$E, $C$1, 'SW Data'!$B:$B, $A29, 'SW Data'!$D:$D, $C$2), IF($C$3="Part Time", SUMIFS('SW Data'!$G:$G, 'SW Data'!$A:$A, K$8, 'SW Data'!$E:$E, $C$1, 'SW Data'!$B:$B, $A29, 'SW Data'!$D:$D, $C$2), SUMIFS('SW Data'!$J:$J, 'SW Data'!$A:$A, K$8, 'SW Data'!$E:$E, $C$1, 'SW Data'!$B:$B, $A29, 'SW Data'!$D:$D, $C$2))))),
 0)/IF($C$1="Fieldwork Service (Children)", VLOOKUP($A29,'Population MYE'!$A$43:$K$76,MATCH(K$8,'Population MYE'!$A$43:$K$43, FALSE),FALSE), IF(OR($C$1="Fieldwork Service (Adults)",$C$1="Fieldwork Service (Offenders)"),VLOOKUP($A29,'Population MYE'!$A$81:$K$114,MATCH(K$8,'Population MYE'!$A$81:$K$81, FALSE),FALSE),VLOOKUP($A29,'Population MYE'!$A$5:$K$38,MATCH(K$8,'Population MYE'!$A$5:$K$5, FALSE),FALSE))))*100000</f>
        <v>133.29405699977906</v>
      </c>
      <c r="L29" s="55"/>
      <c r="U29" s="74"/>
    </row>
    <row r="30" spans="1:21" x14ac:dyDescent="0.25">
      <c r="A30" s="53" t="s">
        <v>37</v>
      </c>
      <c r="B30" s="83">
        <f>(IF(AND($C$1&lt;&gt;"", $C$2&lt;&gt;"", $C$3&lt;&gt;""),
 IF($C$1="All Fieldwork Services Teams",
  IF($C$2="All Social Workers",
   IF($C$3="Full Time", SUMIFS('SW Data'!$F:$F, 'SW Data'!$A:$A, B$8, 'SW Data'!$B:$B, $A30), IF($C$3="Part Time", SUMIFS('SW Data'!$G:$G, 'SW Data'!$A:$A, B$8, 'SW Data'!$B:$B, $A30),SUMIFS('SW Data'!$J:$J, 'SW Data'!$A:$A, B$8, 'SW Data'!$B:$B, $A30))),
   IF($C$3="Full Time", SUMIFS('SW Data'!$F:$F, 'SW Data'!$A:$A, B$8, 'SW Data'!$B:$B, $A30, 'SW Data'!$D:$D, $C$2), IF($C$3="Part Time", SUMIFS('SW Data'!$G:$G, 'SW Data'!$A:$A, B$8, 'SW Data'!$B:$B, $A30, 'SW Data'!$D:$D, $C$2), SUMIFS('SW Data'!$J:$J, 'SW Data'!$A:$A, B$8, 'SW Data'!$B:$B, $A30, 'SW Data'!$D:$D, $C$2)))),
  IF($C$2="All Social Workers",
   IF($C$3="Full Time", SUMIFS('SW Data'!$F:$F, 'SW Data'!$A:$A, B$8, 'SW Data'!$E:$E, $C$1, 'SW Data'!$B:$B, $A30), IF($C$3="Part Time", SUMIFS('SW Data'!$G:$G, 'SW Data'!$A:$A, B$8, 'SW Data'!$E:$E, $C$1, 'SW Data'!$B:$B, $A30), SUMIFS('SW Data'!$J:$J, 'SW Data'!$A:$A, B$8, 'SW Data'!$E:$E, $C$1, 'SW Data'!$B:$B, $A30))),
   IF($C$3="Full Time", SUMIFS('SW Data'!$F:$F, 'SW Data'!$A:$A, B$8, 'SW Data'!$E:$E, $C$1, 'SW Data'!$B:$B, $A30, 'SW Data'!$D:$D, $C$2), IF($C$3="Part Time", SUMIFS('SW Data'!$G:$G, 'SW Data'!$A:$A, B$8, 'SW Data'!$E:$E, $C$1, 'SW Data'!$B:$B, $A30, 'SW Data'!$D:$D, $C$2), SUMIFS('SW Data'!$J:$J, 'SW Data'!$A:$A, B$8, 'SW Data'!$E:$E, $C$1, 'SW Data'!$B:$B, $A30, 'SW Data'!$D:$D, $C$2))))),
 0)/IF($C$1="Fieldwork Service (Children)", VLOOKUP($A30,'Population MYE'!$A$43:$K$76,MATCH(B$8,'Population MYE'!$A$43:$K$43, FALSE),FALSE), IF(OR($C$1="Fieldwork Service (Adults)",$C$1="Fieldwork Service (Offenders)"),VLOOKUP($A30,'Population MYE'!$A$81:$K$114,MATCH(B$8,'Population MYE'!$A$81:$K$81, FALSE),FALSE),VLOOKUP($A30,'Population MYE'!$A$5:$K$38,MATCH(B$8,'Population MYE'!$A$5:$K$5, FALSE),FALSE))))*100000</f>
        <v>81.610609379219298</v>
      </c>
      <c r="C30" s="83">
        <f>(IF(AND($C$1&lt;&gt;"", $C$2&lt;&gt;"", $C$3&lt;&gt;""),
 IF($C$1="All Fieldwork Services Teams",
  IF($C$2="All Social Workers",
   IF($C$3="Full Time", SUMIFS('SW Data'!$F:$F, 'SW Data'!$A:$A, C$8, 'SW Data'!$B:$B, $A30), IF($C$3="Part Time", SUMIFS('SW Data'!$G:$G, 'SW Data'!$A:$A, C$8, 'SW Data'!$B:$B, $A30),SUMIFS('SW Data'!$J:$J, 'SW Data'!$A:$A, C$8, 'SW Data'!$B:$B, $A30))),
   IF($C$3="Full Time", SUMIFS('SW Data'!$F:$F, 'SW Data'!$A:$A, C$8, 'SW Data'!$B:$B, $A30, 'SW Data'!$D:$D, $C$2), IF($C$3="Part Time", SUMIFS('SW Data'!$G:$G, 'SW Data'!$A:$A, C$8, 'SW Data'!$B:$B, $A30, 'SW Data'!$D:$D, $C$2), SUMIFS('SW Data'!$J:$J, 'SW Data'!$A:$A, C$8, 'SW Data'!$B:$B, $A30, 'SW Data'!$D:$D, $C$2)))),
  IF($C$2="All Social Workers",
   IF($C$3="Full Time", SUMIFS('SW Data'!$F:$F, 'SW Data'!$A:$A, C$8, 'SW Data'!$E:$E, $C$1, 'SW Data'!$B:$B, $A30), IF($C$3="Part Time", SUMIFS('SW Data'!$G:$G, 'SW Data'!$A:$A, C$8, 'SW Data'!$E:$E, $C$1, 'SW Data'!$B:$B, $A30), SUMIFS('SW Data'!$J:$J, 'SW Data'!$A:$A, C$8, 'SW Data'!$E:$E, $C$1, 'SW Data'!$B:$B, $A30))),
   IF($C$3="Full Time", SUMIFS('SW Data'!$F:$F, 'SW Data'!$A:$A, C$8, 'SW Data'!$E:$E, $C$1, 'SW Data'!$B:$B, $A30, 'SW Data'!$D:$D, $C$2), IF($C$3="Part Time", SUMIFS('SW Data'!$G:$G, 'SW Data'!$A:$A, C$8, 'SW Data'!$E:$E, $C$1, 'SW Data'!$B:$B, $A30, 'SW Data'!$D:$D, $C$2), SUMIFS('SW Data'!$J:$J, 'SW Data'!$A:$A, C$8, 'SW Data'!$E:$E, $C$1, 'SW Data'!$B:$B, $A30, 'SW Data'!$D:$D, $C$2))))),
 0)/IF($C$1="Fieldwork Service (Children)", VLOOKUP($A30,'Population MYE'!$A$43:$K$76,MATCH(C$8,'Population MYE'!$A$43:$K$43, FALSE),FALSE), IF(OR($C$1="Fieldwork Service (Adults)",$C$1="Fieldwork Service (Offenders)"),VLOOKUP($A30,'Population MYE'!$A$81:$K$114,MATCH(C$8,'Population MYE'!$A$81:$K$81, FALSE),FALSE),VLOOKUP($A30,'Population MYE'!$A$5:$K$38,MATCH(C$8,'Population MYE'!$A$5:$K$5, FALSE),FALSE))))*100000</f>
        <v>93.686597445995943</v>
      </c>
      <c r="D30" s="83">
        <f>(IF(AND($C$1&lt;&gt;"", $C$2&lt;&gt;"", $C$3&lt;&gt;""),
 IF($C$1="All Fieldwork Services Teams",
  IF($C$2="All Social Workers",
   IF($C$3="Full Time", SUMIFS('SW Data'!$F:$F, 'SW Data'!$A:$A, D$8, 'SW Data'!$B:$B, $A30), IF($C$3="Part Time", SUMIFS('SW Data'!$G:$G, 'SW Data'!$A:$A, D$8, 'SW Data'!$B:$B, $A30),SUMIFS('SW Data'!$J:$J, 'SW Data'!$A:$A, D$8, 'SW Data'!$B:$B, $A30))),
   IF($C$3="Full Time", SUMIFS('SW Data'!$F:$F, 'SW Data'!$A:$A, D$8, 'SW Data'!$B:$B, $A30, 'SW Data'!$D:$D, $C$2), IF($C$3="Part Time", SUMIFS('SW Data'!$G:$G, 'SW Data'!$A:$A, D$8, 'SW Data'!$B:$B, $A30, 'SW Data'!$D:$D, $C$2), SUMIFS('SW Data'!$J:$J, 'SW Data'!$A:$A, D$8, 'SW Data'!$B:$B, $A30, 'SW Data'!$D:$D, $C$2)))),
  IF($C$2="All Social Workers",
   IF($C$3="Full Time", SUMIFS('SW Data'!$F:$F, 'SW Data'!$A:$A, D$8, 'SW Data'!$E:$E, $C$1, 'SW Data'!$B:$B, $A30), IF($C$3="Part Time", SUMIFS('SW Data'!$G:$G, 'SW Data'!$A:$A, D$8, 'SW Data'!$E:$E, $C$1, 'SW Data'!$B:$B, $A30), SUMIFS('SW Data'!$J:$J, 'SW Data'!$A:$A, D$8, 'SW Data'!$E:$E, $C$1, 'SW Data'!$B:$B, $A30))),
   IF($C$3="Full Time", SUMIFS('SW Data'!$F:$F, 'SW Data'!$A:$A, D$8, 'SW Data'!$E:$E, $C$1, 'SW Data'!$B:$B, $A30, 'SW Data'!$D:$D, $C$2), IF($C$3="Part Time", SUMIFS('SW Data'!$G:$G, 'SW Data'!$A:$A, D$8, 'SW Data'!$E:$E, $C$1, 'SW Data'!$B:$B, $A30, 'SW Data'!$D:$D, $C$2), SUMIFS('SW Data'!$J:$J, 'SW Data'!$A:$A, D$8, 'SW Data'!$E:$E, $C$1, 'SW Data'!$B:$B, $A30, 'SW Data'!$D:$D, $C$2))))),
 0)/IF($C$1="Fieldwork Service (Children)", VLOOKUP($A30,'Population MYE'!$A$43:$K$76,MATCH(D$8,'Population MYE'!$A$43:$K$43, FALSE),FALSE), IF(OR($C$1="Fieldwork Service (Adults)",$C$1="Fieldwork Service (Offenders)"),VLOOKUP($A30,'Population MYE'!$A$81:$K$114,MATCH(D$8,'Population MYE'!$A$81:$K$81, FALSE),FALSE),VLOOKUP($A30,'Population MYE'!$A$5:$K$38,MATCH(D$8,'Population MYE'!$A$5:$K$5, FALSE),FALSE))))*100000</f>
        <v>98.132508623765901</v>
      </c>
      <c r="E30" s="83">
        <f>(IF(AND($C$1&lt;&gt;"", $C$2&lt;&gt;"", $C$3&lt;&gt;""),
 IF($C$1="All Fieldwork Services Teams",
  IF($C$2="All Social Workers",
   IF($C$3="Full Time", SUMIFS('SW Data'!$F:$F, 'SW Data'!$A:$A, E$8, 'SW Data'!$B:$B, $A30), IF($C$3="Part Time", SUMIFS('SW Data'!$G:$G, 'SW Data'!$A:$A, E$8, 'SW Data'!$B:$B, $A30),SUMIFS('SW Data'!$J:$J, 'SW Data'!$A:$A, E$8, 'SW Data'!$B:$B, $A30))),
   IF($C$3="Full Time", SUMIFS('SW Data'!$F:$F, 'SW Data'!$A:$A, E$8, 'SW Data'!$B:$B, $A30, 'SW Data'!$D:$D, $C$2), IF($C$3="Part Time", SUMIFS('SW Data'!$G:$G, 'SW Data'!$A:$A, E$8, 'SW Data'!$B:$B, $A30, 'SW Data'!$D:$D, $C$2), SUMIFS('SW Data'!$J:$J, 'SW Data'!$A:$A, E$8, 'SW Data'!$B:$B, $A30, 'SW Data'!$D:$D, $C$2)))),
  IF($C$2="All Social Workers",
   IF($C$3="Full Time", SUMIFS('SW Data'!$F:$F, 'SW Data'!$A:$A, E$8, 'SW Data'!$E:$E, $C$1, 'SW Data'!$B:$B, $A30), IF($C$3="Part Time", SUMIFS('SW Data'!$G:$G, 'SW Data'!$A:$A, E$8, 'SW Data'!$E:$E, $C$1, 'SW Data'!$B:$B, $A30), SUMIFS('SW Data'!$J:$J, 'SW Data'!$A:$A, E$8, 'SW Data'!$E:$E, $C$1, 'SW Data'!$B:$B, $A30))),
   IF($C$3="Full Time", SUMIFS('SW Data'!$F:$F, 'SW Data'!$A:$A, E$8, 'SW Data'!$E:$E, $C$1, 'SW Data'!$B:$B, $A30, 'SW Data'!$D:$D, $C$2), IF($C$3="Part Time", SUMIFS('SW Data'!$G:$G, 'SW Data'!$A:$A, E$8, 'SW Data'!$E:$E, $C$1, 'SW Data'!$B:$B, $A30, 'SW Data'!$D:$D, $C$2), SUMIFS('SW Data'!$J:$J, 'SW Data'!$A:$A, E$8, 'SW Data'!$E:$E, $C$1, 'SW Data'!$B:$B, $A30, 'SW Data'!$D:$D, $C$2))))),
 0)/IF($C$1="Fieldwork Service (Children)", VLOOKUP($A30,'Population MYE'!$A$43:$K$76,MATCH(E$8,'Population MYE'!$A$43:$K$43, FALSE),FALSE), IF(OR($C$1="Fieldwork Service (Adults)",$C$1="Fieldwork Service (Offenders)"),VLOOKUP($A30,'Population MYE'!$A$81:$K$114,MATCH(E$8,'Population MYE'!$A$81:$K$81, FALSE),FALSE),VLOOKUP($A30,'Population MYE'!$A$5:$K$38,MATCH(E$8,'Population MYE'!$A$5:$K$5, FALSE),FALSE))))*100000</f>
        <v>92.976430178846385</v>
      </c>
      <c r="F30" s="83">
        <f>(IF(AND($C$1&lt;&gt;"", $C$2&lt;&gt;"", $C$3&lt;&gt;""),
 IF($C$1="All Fieldwork Services Teams",
  IF($C$2="All Social Workers",
   IF($C$3="Full Time", SUMIFS('SW Data'!$F:$F, 'SW Data'!$A:$A, F$8, 'SW Data'!$B:$B, $A30), IF($C$3="Part Time", SUMIFS('SW Data'!$G:$G, 'SW Data'!$A:$A, F$8, 'SW Data'!$B:$B, $A30),SUMIFS('SW Data'!$J:$J, 'SW Data'!$A:$A, F$8, 'SW Data'!$B:$B, $A30))),
   IF($C$3="Full Time", SUMIFS('SW Data'!$F:$F, 'SW Data'!$A:$A, F$8, 'SW Data'!$B:$B, $A30, 'SW Data'!$D:$D, $C$2), IF($C$3="Part Time", SUMIFS('SW Data'!$G:$G, 'SW Data'!$A:$A, F$8, 'SW Data'!$B:$B, $A30, 'SW Data'!$D:$D, $C$2), SUMIFS('SW Data'!$J:$J, 'SW Data'!$A:$A, F$8, 'SW Data'!$B:$B, $A30, 'SW Data'!$D:$D, $C$2)))),
  IF($C$2="All Social Workers",
   IF($C$3="Full Time", SUMIFS('SW Data'!$F:$F, 'SW Data'!$A:$A, F$8, 'SW Data'!$E:$E, $C$1, 'SW Data'!$B:$B, $A30), IF($C$3="Part Time", SUMIFS('SW Data'!$G:$G, 'SW Data'!$A:$A, F$8, 'SW Data'!$E:$E, $C$1, 'SW Data'!$B:$B, $A30), SUMIFS('SW Data'!$J:$J, 'SW Data'!$A:$A, F$8, 'SW Data'!$E:$E, $C$1, 'SW Data'!$B:$B, $A30))),
   IF($C$3="Full Time", SUMIFS('SW Data'!$F:$F, 'SW Data'!$A:$A, F$8, 'SW Data'!$E:$E, $C$1, 'SW Data'!$B:$B, $A30, 'SW Data'!$D:$D, $C$2), IF($C$3="Part Time", SUMIFS('SW Data'!$G:$G, 'SW Data'!$A:$A, F$8, 'SW Data'!$E:$E, $C$1, 'SW Data'!$B:$B, $A30, 'SW Data'!$D:$D, $C$2), SUMIFS('SW Data'!$J:$J, 'SW Data'!$A:$A, F$8, 'SW Data'!$E:$E, $C$1, 'SW Data'!$B:$B, $A30, 'SW Data'!$D:$D, $C$2))))),
 0)/IF($C$1="Fieldwork Service (Children)", VLOOKUP($A30,'Population MYE'!$A$43:$K$76,MATCH(F$8,'Population MYE'!$A$43:$K$43, FALSE),FALSE), IF(OR($C$1="Fieldwork Service (Adults)",$C$1="Fieldwork Service (Offenders)"),VLOOKUP($A30,'Population MYE'!$A$81:$K$114,MATCH(F$8,'Population MYE'!$A$81:$K$81, FALSE),FALSE),VLOOKUP($A30,'Population MYE'!$A$5:$K$38,MATCH(F$8,'Population MYE'!$A$5:$K$5, FALSE),FALSE))))*100000</f>
        <v>89.970108615229805</v>
      </c>
      <c r="G30" s="83">
        <f>(IF(AND($C$1&lt;&gt;"", $C$2&lt;&gt;"", $C$3&lt;&gt;""),
 IF($C$1="All Fieldwork Services Teams",
  IF($C$2="All Social Workers",
   IF($C$3="Full Time", SUMIFS('SW Data'!$F:$F, 'SW Data'!$A:$A, G$8, 'SW Data'!$B:$B, $A30), IF($C$3="Part Time", SUMIFS('SW Data'!$G:$G, 'SW Data'!$A:$A, G$8, 'SW Data'!$B:$B, $A30),SUMIFS('SW Data'!$J:$J, 'SW Data'!$A:$A, G$8, 'SW Data'!$B:$B, $A30))),
   IF($C$3="Full Time", SUMIFS('SW Data'!$F:$F, 'SW Data'!$A:$A, G$8, 'SW Data'!$B:$B, $A30, 'SW Data'!$D:$D, $C$2), IF($C$3="Part Time", SUMIFS('SW Data'!$G:$G, 'SW Data'!$A:$A, G$8, 'SW Data'!$B:$B, $A30, 'SW Data'!$D:$D, $C$2), SUMIFS('SW Data'!$J:$J, 'SW Data'!$A:$A, G$8, 'SW Data'!$B:$B, $A30, 'SW Data'!$D:$D, $C$2)))),
  IF($C$2="All Social Workers",
   IF($C$3="Full Time", SUMIFS('SW Data'!$F:$F, 'SW Data'!$A:$A, G$8, 'SW Data'!$E:$E, $C$1, 'SW Data'!$B:$B, $A30), IF($C$3="Part Time", SUMIFS('SW Data'!$G:$G, 'SW Data'!$A:$A, G$8, 'SW Data'!$E:$E, $C$1, 'SW Data'!$B:$B, $A30), SUMIFS('SW Data'!$J:$J, 'SW Data'!$A:$A, G$8, 'SW Data'!$E:$E, $C$1, 'SW Data'!$B:$B, $A30))),
   IF($C$3="Full Time", SUMIFS('SW Data'!$F:$F, 'SW Data'!$A:$A, G$8, 'SW Data'!$E:$E, $C$1, 'SW Data'!$B:$B, $A30, 'SW Data'!$D:$D, $C$2), IF($C$3="Part Time", SUMIFS('SW Data'!$G:$G, 'SW Data'!$A:$A, G$8, 'SW Data'!$E:$E, $C$1, 'SW Data'!$B:$B, $A30, 'SW Data'!$D:$D, $C$2), SUMIFS('SW Data'!$J:$J, 'SW Data'!$A:$A, G$8, 'SW Data'!$E:$E, $C$1, 'SW Data'!$B:$B, $A30, 'SW Data'!$D:$D, $C$2))))),
 0)/IF($C$1="Fieldwork Service (Children)", VLOOKUP($A30,'Population MYE'!$A$43:$K$76,MATCH(G$8,'Population MYE'!$A$43:$K$43, FALSE),FALSE), IF(OR($C$1="Fieldwork Service (Adults)",$C$1="Fieldwork Service (Offenders)"),VLOOKUP($A30,'Population MYE'!$A$81:$K$114,MATCH(G$8,'Population MYE'!$A$81:$K$81, FALSE),FALSE),VLOOKUP($A30,'Population MYE'!$A$5:$K$38,MATCH(G$8,'Population MYE'!$A$5:$K$5, FALSE),FALSE))))*100000</f>
        <v>92.367813369648886</v>
      </c>
      <c r="H30" s="83">
        <f>(IF(AND($C$1&lt;&gt;"", $C$2&lt;&gt;"", $C$3&lt;&gt;""),
 IF($C$1="All Fieldwork Services Teams",
  IF($C$2="All Social Workers",
   IF($C$3="Full Time", SUMIFS('SW Data'!$F:$F, 'SW Data'!$A:$A, H$8, 'SW Data'!$B:$B, $A30), IF($C$3="Part Time", SUMIFS('SW Data'!$G:$G, 'SW Data'!$A:$A, H$8, 'SW Data'!$B:$B, $A30),SUMIFS('SW Data'!$J:$J, 'SW Data'!$A:$A, H$8, 'SW Data'!$B:$B, $A30))),
   IF($C$3="Full Time", SUMIFS('SW Data'!$F:$F, 'SW Data'!$A:$A, H$8, 'SW Data'!$B:$B, $A30, 'SW Data'!$D:$D, $C$2), IF($C$3="Part Time", SUMIFS('SW Data'!$G:$G, 'SW Data'!$A:$A, H$8, 'SW Data'!$B:$B, $A30, 'SW Data'!$D:$D, $C$2), SUMIFS('SW Data'!$J:$J, 'SW Data'!$A:$A, H$8, 'SW Data'!$B:$B, $A30, 'SW Data'!$D:$D, $C$2)))),
  IF($C$2="All Social Workers",
   IF($C$3="Full Time", SUMIFS('SW Data'!$F:$F, 'SW Data'!$A:$A, H$8, 'SW Data'!$E:$E, $C$1, 'SW Data'!$B:$B, $A30), IF($C$3="Part Time", SUMIFS('SW Data'!$G:$G, 'SW Data'!$A:$A, H$8, 'SW Data'!$E:$E, $C$1, 'SW Data'!$B:$B, $A30), SUMIFS('SW Data'!$J:$J, 'SW Data'!$A:$A, H$8, 'SW Data'!$E:$E, $C$1, 'SW Data'!$B:$B, $A30))),
   IF($C$3="Full Time", SUMIFS('SW Data'!$F:$F, 'SW Data'!$A:$A, H$8, 'SW Data'!$E:$E, $C$1, 'SW Data'!$B:$B, $A30, 'SW Data'!$D:$D, $C$2), IF($C$3="Part Time", SUMIFS('SW Data'!$G:$G, 'SW Data'!$A:$A, H$8, 'SW Data'!$E:$E, $C$1, 'SW Data'!$B:$B, $A30, 'SW Data'!$D:$D, $C$2), SUMIFS('SW Data'!$J:$J, 'SW Data'!$A:$A, H$8, 'SW Data'!$E:$E, $C$1, 'SW Data'!$B:$B, $A30, 'SW Data'!$D:$D, $C$2))))),
 0)/IF($C$1="Fieldwork Service (Children)", VLOOKUP($A30,'Population MYE'!$A$43:$K$76,MATCH(H$8,'Population MYE'!$A$43:$K$43, FALSE),FALSE), IF(OR($C$1="Fieldwork Service (Adults)",$C$1="Fieldwork Service (Offenders)"),VLOOKUP($A30,'Population MYE'!$A$81:$K$114,MATCH(H$8,'Population MYE'!$A$81:$K$81, FALSE),FALSE),VLOOKUP($A30,'Population MYE'!$A$5:$K$38,MATCH(H$8,'Population MYE'!$A$5:$K$5, FALSE),FALSE))))*100000</f>
        <v>98.520710059171606</v>
      </c>
      <c r="I30" s="83">
        <f>(IF(AND($C$1&lt;&gt;"", $C$2&lt;&gt;"", $C$3&lt;&gt;""),
 IF($C$1="All Fieldwork Services Teams",
  IF($C$2="All Social Workers",
   IF($C$3="Full Time", SUMIFS('SW Data'!$F:$F, 'SW Data'!$A:$A, I$8, 'SW Data'!$B:$B, $A30), IF($C$3="Part Time", SUMIFS('SW Data'!$G:$G, 'SW Data'!$A:$A, I$8, 'SW Data'!$B:$B, $A30),SUMIFS('SW Data'!$J:$J, 'SW Data'!$A:$A, I$8, 'SW Data'!$B:$B, $A30))),
   IF($C$3="Full Time", SUMIFS('SW Data'!$F:$F, 'SW Data'!$A:$A, I$8, 'SW Data'!$B:$B, $A30, 'SW Data'!$D:$D, $C$2), IF($C$3="Part Time", SUMIFS('SW Data'!$G:$G, 'SW Data'!$A:$A, I$8, 'SW Data'!$B:$B, $A30, 'SW Data'!$D:$D, $C$2), SUMIFS('SW Data'!$J:$J, 'SW Data'!$A:$A, I$8, 'SW Data'!$B:$B, $A30, 'SW Data'!$D:$D, $C$2)))),
  IF($C$2="All Social Workers",
   IF($C$3="Full Time", SUMIFS('SW Data'!$F:$F, 'SW Data'!$A:$A, I$8, 'SW Data'!$E:$E, $C$1, 'SW Data'!$B:$B, $A30), IF($C$3="Part Time", SUMIFS('SW Data'!$G:$G, 'SW Data'!$A:$A, I$8, 'SW Data'!$E:$E, $C$1, 'SW Data'!$B:$B, $A30), SUMIFS('SW Data'!$J:$J, 'SW Data'!$A:$A, I$8, 'SW Data'!$E:$E, $C$1, 'SW Data'!$B:$B, $A30))),
   IF($C$3="Full Time", SUMIFS('SW Data'!$F:$F, 'SW Data'!$A:$A, I$8, 'SW Data'!$E:$E, $C$1, 'SW Data'!$B:$B, $A30, 'SW Data'!$D:$D, $C$2), IF($C$3="Part Time", SUMIFS('SW Data'!$G:$G, 'SW Data'!$A:$A, I$8, 'SW Data'!$E:$E, $C$1, 'SW Data'!$B:$B, $A30, 'SW Data'!$D:$D, $C$2), SUMIFS('SW Data'!$J:$J, 'SW Data'!$A:$A, I$8, 'SW Data'!$E:$E, $C$1, 'SW Data'!$B:$B, $A30, 'SW Data'!$D:$D, $C$2))))),
 0)/IF($C$1="Fieldwork Service (Children)", VLOOKUP($A30,'Population MYE'!$A$43:$K$76,MATCH(I$8,'Population MYE'!$A$43:$K$43, FALSE),FALSE), IF(OR($C$1="Fieldwork Service (Adults)",$C$1="Fieldwork Service (Offenders)"),VLOOKUP($A30,'Population MYE'!$A$81:$K$114,MATCH(I$8,'Population MYE'!$A$81:$K$81, FALSE),FALSE),VLOOKUP($A30,'Population MYE'!$A$5:$K$38,MATCH(I$8,'Population MYE'!$A$5:$K$5, FALSE),FALSE))))*100000</f>
        <v>92.828002128540177</v>
      </c>
      <c r="J30" s="83">
        <f>(IF(AND($C$1&lt;&gt;"", $C$2&lt;&gt;"", $C$3&lt;&gt;""),
 IF($C$1="All Fieldwork Services Teams",
  IF($C$2="All Social Workers",
   IF($C$3="Full Time", SUMIFS('SW Data'!$F:$F, 'SW Data'!$A:$A, J$8, 'SW Data'!$B:$B, $A30), IF($C$3="Part Time", SUMIFS('SW Data'!$G:$G, 'SW Data'!$A:$A, J$8, 'SW Data'!$B:$B, $A30),SUMIFS('SW Data'!$J:$J, 'SW Data'!$A:$A, J$8, 'SW Data'!$B:$B, $A30))),
   IF($C$3="Full Time", SUMIFS('SW Data'!$F:$F, 'SW Data'!$A:$A, J$8, 'SW Data'!$B:$B, $A30, 'SW Data'!$D:$D, $C$2), IF($C$3="Part Time", SUMIFS('SW Data'!$G:$G, 'SW Data'!$A:$A, J$8, 'SW Data'!$B:$B, $A30, 'SW Data'!$D:$D, $C$2), SUMIFS('SW Data'!$J:$J, 'SW Data'!$A:$A, J$8, 'SW Data'!$B:$B, $A30, 'SW Data'!$D:$D, $C$2)))),
  IF($C$2="All Social Workers",
   IF($C$3="Full Time", SUMIFS('SW Data'!$F:$F, 'SW Data'!$A:$A, J$8, 'SW Data'!$E:$E, $C$1, 'SW Data'!$B:$B, $A30), IF($C$3="Part Time", SUMIFS('SW Data'!$G:$G, 'SW Data'!$A:$A, J$8, 'SW Data'!$E:$E, $C$1, 'SW Data'!$B:$B, $A30), SUMIFS('SW Data'!$J:$J, 'SW Data'!$A:$A, J$8, 'SW Data'!$E:$E, $C$1, 'SW Data'!$B:$B, $A30))),
   IF($C$3="Full Time", SUMIFS('SW Data'!$F:$F, 'SW Data'!$A:$A, J$8, 'SW Data'!$E:$E, $C$1, 'SW Data'!$B:$B, $A30, 'SW Data'!$D:$D, $C$2), IF($C$3="Part Time", SUMIFS('SW Data'!$G:$G, 'SW Data'!$A:$A, J$8, 'SW Data'!$E:$E, $C$1, 'SW Data'!$B:$B, $A30, 'SW Data'!$D:$D, $C$2), SUMIFS('SW Data'!$J:$J, 'SW Data'!$A:$A, J$8, 'SW Data'!$E:$E, $C$1, 'SW Data'!$B:$B, $A30, 'SW Data'!$D:$D, $C$2))))),
 0)/IF($C$1="Fieldwork Service (Children)", VLOOKUP($A30,'Population MYE'!$A$43:$K$76,MATCH(J$8,'Population MYE'!$A$43:$K$43, FALSE),FALSE), IF(OR($C$1="Fieldwork Service (Adults)",$C$1="Fieldwork Service (Offenders)"),VLOOKUP($A30,'Population MYE'!$A$81:$K$114,MATCH(J$8,'Population MYE'!$A$81:$K$81, FALSE),FALSE),VLOOKUP($A30,'Population MYE'!$A$5:$K$38,MATCH(J$8,'Population MYE'!$A$5:$K$5, FALSE),FALSE))))*100000</f>
        <v>95.170747517605122</v>
      </c>
      <c r="K30" s="83">
        <f>(IF(AND($C$1&lt;&gt;"", $C$2&lt;&gt;"", $C$3&lt;&gt;""),
 IF($C$1="All Fieldwork Services Teams",
  IF($C$2="All Social Workers",
   IF($C$3="Full Time", SUMIFS('SW Data'!$F:$F, 'SW Data'!$A:$A, K$8, 'SW Data'!$B:$B, $A30), IF($C$3="Part Time", SUMIFS('SW Data'!$G:$G, 'SW Data'!$A:$A, K$8, 'SW Data'!$B:$B, $A30),SUMIFS('SW Data'!$J:$J, 'SW Data'!$A:$A, K$8, 'SW Data'!$B:$B, $A30))),
   IF($C$3="Full Time", SUMIFS('SW Data'!$F:$F, 'SW Data'!$A:$A, K$8, 'SW Data'!$B:$B, $A30, 'SW Data'!$D:$D, $C$2), IF($C$3="Part Time", SUMIFS('SW Data'!$G:$G, 'SW Data'!$A:$A, K$8, 'SW Data'!$B:$B, $A30, 'SW Data'!$D:$D, $C$2), SUMIFS('SW Data'!$J:$J, 'SW Data'!$A:$A, K$8, 'SW Data'!$B:$B, $A30, 'SW Data'!$D:$D, $C$2)))),
  IF($C$2="All Social Workers",
   IF($C$3="Full Time", SUMIFS('SW Data'!$F:$F, 'SW Data'!$A:$A, K$8, 'SW Data'!$E:$E, $C$1, 'SW Data'!$B:$B, $A30), IF($C$3="Part Time", SUMIFS('SW Data'!$G:$G, 'SW Data'!$A:$A, K$8, 'SW Data'!$E:$E, $C$1, 'SW Data'!$B:$B, $A30), SUMIFS('SW Data'!$J:$J, 'SW Data'!$A:$A, K$8, 'SW Data'!$E:$E, $C$1, 'SW Data'!$B:$B, $A30))),
   IF($C$3="Full Time", SUMIFS('SW Data'!$F:$F, 'SW Data'!$A:$A, K$8, 'SW Data'!$E:$E, $C$1, 'SW Data'!$B:$B, $A30, 'SW Data'!$D:$D, $C$2), IF($C$3="Part Time", SUMIFS('SW Data'!$G:$G, 'SW Data'!$A:$A, K$8, 'SW Data'!$E:$E, $C$1, 'SW Data'!$B:$B, $A30, 'SW Data'!$D:$D, $C$2), SUMIFS('SW Data'!$J:$J, 'SW Data'!$A:$A, K$8, 'SW Data'!$E:$E, $C$1, 'SW Data'!$B:$B, $A30, 'SW Data'!$D:$D, $C$2))))),
 0)/IF($C$1="Fieldwork Service (Children)", VLOOKUP($A30,'Population MYE'!$A$43:$K$76,MATCH(K$8,'Population MYE'!$A$43:$K$43, FALSE),FALSE), IF(OR($C$1="Fieldwork Service (Adults)",$C$1="Fieldwork Service (Offenders)"),VLOOKUP($A30,'Population MYE'!$A$81:$K$114,MATCH(K$8,'Population MYE'!$A$81:$K$81, FALSE),FALSE),VLOOKUP($A30,'Population MYE'!$A$5:$K$38,MATCH(K$8,'Population MYE'!$A$5:$K$5, FALSE),FALSE))))*100000</f>
        <v>100.01176609012825</v>
      </c>
      <c r="L30" s="55"/>
      <c r="U30" s="74"/>
    </row>
    <row r="31" spans="1:21" x14ac:dyDescent="0.25">
      <c r="A31" s="53" t="s">
        <v>38</v>
      </c>
      <c r="B31" s="83">
        <f>(IF(AND($C$1&lt;&gt;"", $C$2&lt;&gt;"", $C$3&lt;&gt;""),
 IF($C$1="All Fieldwork Services Teams",
  IF($C$2="All Social Workers",
   IF($C$3="Full Time", SUMIFS('SW Data'!$F:$F, 'SW Data'!$A:$A, B$8, 'SW Data'!$B:$B, $A31), IF($C$3="Part Time", SUMIFS('SW Data'!$G:$G, 'SW Data'!$A:$A, B$8, 'SW Data'!$B:$B, $A31),SUMIFS('SW Data'!$J:$J, 'SW Data'!$A:$A, B$8, 'SW Data'!$B:$B, $A31))),
   IF($C$3="Full Time", SUMIFS('SW Data'!$F:$F, 'SW Data'!$A:$A, B$8, 'SW Data'!$B:$B, $A31, 'SW Data'!$D:$D, $C$2), IF($C$3="Part Time", SUMIFS('SW Data'!$G:$G, 'SW Data'!$A:$A, B$8, 'SW Data'!$B:$B, $A31, 'SW Data'!$D:$D, $C$2), SUMIFS('SW Data'!$J:$J, 'SW Data'!$A:$A, B$8, 'SW Data'!$B:$B, $A31, 'SW Data'!$D:$D, $C$2)))),
  IF($C$2="All Social Workers",
   IF($C$3="Full Time", SUMIFS('SW Data'!$F:$F, 'SW Data'!$A:$A, B$8, 'SW Data'!$E:$E, $C$1, 'SW Data'!$B:$B, $A31), IF($C$3="Part Time", SUMIFS('SW Data'!$G:$G, 'SW Data'!$A:$A, B$8, 'SW Data'!$E:$E, $C$1, 'SW Data'!$B:$B, $A31), SUMIFS('SW Data'!$J:$J, 'SW Data'!$A:$A, B$8, 'SW Data'!$E:$E, $C$1, 'SW Data'!$B:$B, $A31))),
   IF($C$3="Full Time", SUMIFS('SW Data'!$F:$F, 'SW Data'!$A:$A, B$8, 'SW Data'!$E:$E, $C$1, 'SW Data'!$B:$B, $A31, 'SW Data'!$D:$D, $C$2), IF($C$3="Part Time", SUMIFS('SW Data'!$G:$G, 'SW Data'!$A:$A, B$8, 'SW Data'!$E:$E, $C$1, 'SW Data'!$B:$B, $A31, 'SW Data'!$D:$D, $C$2), SUMIFS('SW Data'!$J:$J, 'SW Data'!$A:$A, B$8, 'SW Data'!$E:$E, $C$1, 'SW Data'!$B:$B, $A31, 'SW Data'!$D:$D, $C$2))))),
 0)/IF($C$1="Fieldwork Service (Children)", VLOOKUP($A31,'Population MYE'!$A$43:$K$76,MATCH(B$8,'Population MYE'!$A$43:$K$43, FALSE),FALSE), IF(OR($C$1="Fieldwork Service (Adults)",$C$1="Fieldwork Service (Offenders)"),VLOOKUP($A31,'Population MYE'!$A$81:$K$114,MATCH(B$8,'Population MYE'!$A$81:$K$81, FALSE),FALSE),VLOOKUP($A31,'Population MYE'!$A$5:$K$38,MATCH(B$8,'Population MYE'!$A$5:$K$5, FALSE),FALSE))))*100000</f>
        <v>101.25361620057858</v>
      </c>
      <c r="C31" s="83">
        <f>(IF(AND($C$1&lt;&gt;"", $C$2&lt;&gt;"", $C$3&lt;&gt;""),
 IF($C$1="All Fieldwork Services Teams",
  IF($C$2="All Social Workers",
   IF($C$3="Full Time", SUMIFS('SW Data'!$F:$F, 'SW Data'!$A:$A, C$8, 'SW Data'!$B:$B, $A31), IF($C$3="Part Time", SUMIFS('SW Data'!$G:$G, 'SW Data'!$A:$A, C$8, 'SW Data'!$B:$B, $A31),SUMIFS('SW Data'!$J:$J, 'SW Data'!$A:$A, C$8, 'SW Data'!$B:$B, $A31))),
   IF($C$3="Full Time", SUMIFS('SW Data'!$F:$F, 'SW Data'!$A:$A, C$8, 'SW Data'!$B:$B, $A31, 'SW Data'!$D:$D, $C$2), IF($C$3="Part Time", SUMIFS('SW Data'!$G:$G, 'SW Data'!$A:$A, C$8, 'SW Data'!$B:$B, $A31, 'SW Data'!$D:$D, $C$2), SUMIFS('SW Data'!$J:$J, 'SW Data'!$A:$A, C$8, 'SW Data'!$B:$B, $A31, 'SW Data'!$D:$D, $C$2)))),
  IF($C$2="All Social Workers",
   IF($C$3="Full Time", SUMIFS('SW Data'!$F:$F, 'SW Data'!$A:$A, C$8, 'SW Data'!$E:$E, $C$1, 'SW Data'!$B:$B, $A31), IF($C$3="Part Time", SUMIFS('SW Data'!$G:$G, 'SW Data'!$A:$A, C$8, 'SW Data'!$E:$E, $C$1, 'SW Data'!$B:$B, $A31), SUMIFS('SW Data'!$J:$J, 'SW Data'!$A:$A, C$8, 'SW Data'!$E:$E, $C$1, 'SW Data'!$B:$B, $A31))),
   IF($C$3="Full Time", SUMIFS('SW Data'!$F:$F, 'SW Data'!$A:$A, C$8, 'SW Data'!$E:$E, $C$1, 'SW Data'!$B:$B, $A31, 'SW Data'!$D:$D, $C$2), IF($C$3="Part Time", SUMIFS('SW Data'!$G:$G, 'SW Data'!$A:$A, C$8, 'SW Data'!$E:$E, $C$1, 'SW Data'!$B:$B, $A31, 'SW Data'!$D:$D, $C$2), SUMIFS('SW Data'!$J:$J, 'SW Data'!$A:$A, C$8, 'SW Data'!$E:$E, $C$1, 'SW Data'!$B:$B, $A31, 'SW Data'!$D:$D, $C$2))))),
 0)/IF($C$1="Fieldwork Service (Children)", VLOOKUP($A31,'Population MYE'!$A$43:$K$76,MATCH(C$8,'Population MYE'!$A$43:$K$43, FALSE),FALSE), IF(OR($C$1="Fieldwork Service (Adults)",$C$1="Fieldwork Service (Offenders)"),VLOOKUP($A31,'Population MYE'!$A$81:$K$114,MATCH(C$8,'Population MYE'!$A$81:$K$81, FALSE),FALSE),VLOOKUP($A31,'Population MYE'!$A$5:$K$38,MATCH(C$8,'Population MYE'!$A$5:$K$5, FALSE),FALSE))))*100000</f>
        <v>100.28653295128939</v>
      </c>
      <c r="D31" s="83">
        <f>(IF(AND($C$1&lt;&gt;"", $C$2&lt;&gt;"", $C$3&lt;&gt;""),
 IF($C$1="All Fieldwork Services Teams",
  IF($C$2="All Social Workers",
   IF($C$3="Full Time", SUMIFS('SW Data'!$F:$F, 'SW Data'!$A:$A, D$8, 'SW Data'!$B:$B, $A31), IF($C$3="Part Time", SUMIFS('SW Data'!$G:$G, 'SW Data'!$A:$A, D$8, 'SW Data'!$B:$B, $A31),SUMIFS('SW Data'!$J:$J, 'SW Data'!$A:$A, D$8, 'SW Data'!$B:$B, $A31))),
   IF($C$3="Full Time", SUMIFS('SW Data'!$F:$F, 'SW Data'!$A:$A, D$8, 'SW Data'!$B:$B, $A31, 'SW Data'!$D:$D, $C$2), IF($C$3="Part Time", SUMIFS('SW Data'!$G:$G, 'SW Data'!$A:$A, D$8, 'SW Data'!$B:$B, $A31, 'SW Data'!$D:$D, $C$2), SUMIFS('SW Data'!$J:$J, 'SW Data'!$A:$A, D$8, 'SW Data'!$B:$B, $A31, 'SW Data'!$D:$D, $C$2)))),
  IF($C$2="All Social Workers",
   IF($C$3="Full Time", SUMIFS('SW Data'!$F:$F, 'SW Data'!$A:$A, D$8, 'SW Data'!$E:$E, $C$1, 'SW Data'!$B:$B, $A31), IF($C$3="Part Time", SUMIFS('SW Data'!$G:$G, 'SW Data'!$A:$A, D$8, 'SW Data'!$E:$E, $C$1, 'SW Data'!$B:$B, $A31), SUMIFS('SW Data'!$J:$J, 'SW Data'!$A:$A, D$8, 'SW Data'!$E:$E, $C$1, 'SW Data'!$B:$B, $A31))),
   IF($C$3="Full Time", SUMIFS('SW Data'!$F:$F, 'SW Data'!$A:$A, D$8, 'SW Data'!$E:$E, $C$1, 'SW Data'!$B:$B, $A31, 'SW Data'!$D:$D, $C$2), IF($C$3="Part Time", SUMIFS('SW Data'!$G:$G, 'SW Data'!$A:$A, D$8, 'SW Data'!$E:$E, $C$1, 'SW Data'!$B:$B, $A31, 'SW Data'!$D:$D, $C$2), SUMIFS('SW Data'!$J:$J, 'SW Data'!$A:$A, D$8, 'SW Data'!$E:$E, $C$1, 'SW Data'!$B:$B, $A31, 'SW Data'!$D:$D, $C$2))))),
 0)/IF($C$1="Fieldwork Service (Children)", VLOOKUP($A31,'Population MYE'!$A$43:$K$76,MATCH(D$8,'Population MYE'!$A$43:$K$43, FALSE),FALSE), IF(OR($C$1="Fieldwork Service (Adults)",$C$1="Fieldwork Service (Offenders)"),VLOOKUP($A31,'Population MYE'!$A$81:$K$114,MATCH(D$8,'Population MYE'!$A$81:$K$81, FALSE),FALSE),VLOOKUP($A31,'Population MYE'!$A$5:$K$38,MATCH(D$8,'Population MYE'!$A$5:$K$5, FALSE),FALSE))))*100000</f>
        <v>103.67577756833177</v>
      </c>
      <c r="E31" s="83">
        <f>(IF(AND($C$1&lt;&gt;"", $C$2&lt;&gt;"", $C$3&lt;&gt;""),
 IF($C$1="All Fieldwork Services Teams",
  IF($C$2="All Social Workers",
   IF($C$3="Full Time", SUMIFS('SW Data'!$F:$F, 'SW Data'!$A:$A, E$8, 'SW Data'!$B:$B, $A31), IF($C$3="Part Time", SUMIFS('SW Data'!$G:$G, 'SW Data'!$A:$A, E$8, 'SW Data'!$B:$B, $A31),SUMIFS('SW Data'!$J:$J, 'SW Data'!$A:$A, E$8, 'SW Data'!$B:$B, $A31))),
   IF($C$3="Full Time", SUMIFS('SW Data'!$F:$F, 'SW Data'!$A:$A, E$8, 'SW Data'!$B:$B, $A31, 'SW Data'!$D:$D, $C$2), IF($C$3="Part Time", SUMIFS('SW Data'!$G:$G, 'SW Data'!$A:$A, E$8, 'SW Data'!$B:$B, $A31, 'SW Data'!$D:$D, $C$2), SUMIFS('SW Data'!$J:$J, 'SW Data'!$A:$A, E$8, 'SW Data'!$B:$B, $A31, 'SW Data'!$D:$D, $C$2)))),
  IF($C$2="All Social Workers",
   IF($C$3="Full Time", SUMIFS('SW Data'!$F:$F, 'SW Data'!$A:$A, E$8, 'SW Data'!$E:$E, $C$1, 'SW Data'!$B:$B, $A31), IF($C$3="Part Time", SUMIFS('SW Data'!$G:$G, 'SW Data'!$A:$A, E$8, 'SW Data'!$E:$E, $C$1, 'SW Data'!$B:$B, $A31), SUMIFS('SW Data'!$J:$J, 'SW Data'!$A:$A, E$8, 'SW Data'!$E:$E, $C$1, 'SW Data'!$B:$B, $A31))),
   IF($C$3="Full Time", SUMIFS('SW Data'!$F:$F, 'SW Data'!$A:$A, E$8, 'SW Data'!$E:$E, $C$1, 'SW Data'!$B:$B, $A31, 'SW Data'!$D:$D, $C$2), IF($C$3="Part Time", SUMIFS('SW Data'!$G:$G, 'SW Data'!$A:$A, E$8, 'SW Data'!$E:$E, $C$1, 'SW Data'!$B:$B, $A31, 'SW Data'!$D:$D, $C$2), SUMIFS('SW Data'!$J:$J, 'SW Data'!$A:$A, E$8, 'SW Data'!$E:$E, $C$1, 'SW Data'!$B:$B, $A31, 'SW Data'!$D:$D, $C$2))))),
 0)/IF($C$1="Fieldwork Service (Children)", VLOOKUP($A31,'Population MYE'!$A$43:$K$76,MATCH(E$8,'Population MYE'!$A$43:$K$43, FALSE),FALSE), IF(OR($C$1="Fieldwork Service (Adults)",$C$1="Fieldwork Service (Offenders)"),VLOOKUP($A31,'Population MYE'!$A$81:$K$114,MATCH(E$8,'Population MYE'!$A$81:$K$81, FALSE),FALSE),VLOOKUP($A31,'Population MYE'!$A$5:$K$38,MATCH(E$8,'Population MYE'!$A$5:$K$5, FALSE),FALSE))))*100000</f>
        <v>112.04481792717085</v>
      </c>
      <c r="F31" s="83">
        <f>(IF(AND($C$1&lt;&gt;"", $C$2&lt;&gt;"", $C$3&lt;&gt;""),
 IF($C$1="All Fieldwork Services Teams",
  IF($C$2="All Social Workers",
   IF($C$3="Full Time", SUMIFS('SW Data'!$F:$F, 'SW Data'!$A:$A, F$8, 'SW Data'!$B:$B, $A31), IF($C$3="Part Time", SUMIFS('SW Data'!$G:$G, 'SW Data'!$A:$A, F$8, 'SW Data'!$B:$B, $A31),SUMIFS('SW Data'!$J:$J, 'SW Data'!$A:$A, F$8, 'SW Data'!$B:$B, $A31))),
   IF($C$3="Full Time", SUMIFS('SW Data'!$F:$F, 'SW Data'!$A:$A, F$8, 'SW Data'!$B:$B, $A31, 'SW Data'!$D:$D, $C$2), IF($C$3="Part Time", SUMIFS('SW Data'!$G:$G, 'SW Data'!$A:$A, F$8, 'SW Data'!$B:$B, $A31, 'SW Data'!$D:$D, $C$2), SUMIFS('SW Data'!$J:$J, 'SW Data'!$A:$A, F$8, 'SW Data'!$B:$B, $A31, 'SW Data'!$D:$D, $C$2)))),
  IF($C$2="All Social Workers",
   IF($C$3="Full Time", SUMIFS('SW Data'!$F:$F, 'SW Data'!$A:$A, F$8, 'SW Data'!$E:$E, $C$1, 'SW Data'!$B:$B, $A31), IF($C$3="Part Time", SUMIFS('SW Data'!$G:$G, 'SW Data'!$A:$A, F$8, 'SW Data'!$E:$E, $C$1, 'SW Data'!$B:$B, $A31), SUMIFS('SW Data'!$J:$J, 'SW Data'!$A:$A, F$8, 'SW Data'!$E:$E, $C$1, 'SW Data'!$B:$B, $A31))),
   IF($C$3="Full Time", SUMIFS('SW Data'!$F:$F, 'SW Data'!$A:$A, F$8, 'SW Data'!$E:$E, $C$1, 'SW Data'!$B:$B, $A31, 'SW Data'!$D:$D, $C$2), IF($C$3="Part Time", SUMIFS('SW Data'!$G:$G, 'SW Data'!$A:$A, F$8, 'SW Data'!$E:$E, $C$1, 'SW Data'!$B:$B, $A31, 'SW Data'!$D:$D, $C$2), SUMIFS('SW Data'!$J:$J, 'SW Data'!$A:$A, F$8, 'SW Data'!$E:$E, $C$1, 'SW Data'!$B:$B, $A31, 'SW Data'!$D:$D, $C$2))))),
 0)/IF($C$1="Fieldwork Service (Children)", VLOOKUP($A31,'Population MYE'!$A$43:$K$76,MATCH(F$8,'Population MYE'!$A$43:$K$43, FALSE),FALSE), IF(OR($C$1="Fieldwork Service (Adults)",$C$1="Fieldwork Service (Offenders)"),VLOOKUP($A31,'Population MYE'!$A$81:$K$114,MATCH(F$8,'Population MYE'!$A$81:$K$81, FALSE),FALSE),VLOOKUP($A31,'Population MYE'!$A$5:$K$38,MATCH(F$8,'Population MYE'!$A$5:$K$5, FALSE),FALSE))))*100000</f>
        <v>111.47236414305621</v>
      </c>
      <c r="G31" s="83">
        <f>(IF(AND($C$1&lt;&gt;"", $C$2&lt;&gt;"", $C$3&lt;&gt;""),
 IF($C$1="All Fieldwork Services Teams",
  IF($C$2="All Social Workers",
   IF($C$3="Full Time", SUMIFS('SW Data'!$F:$F, 'SW Data'!$A:$A, G$8, 'SW Data'!$B:$B, $A31), IF($C$3="Part Time", SUMIFS('SW Data'!$G:$G, 'SW Data'!$A:$A, G$8, 'SW Data'!$B:$B, $A31),SUMIFS('SW Data'!$J:$J, 'SW Data'!$A:$A, G$8, 'SW Data'!$B:$B, $A31))),
   IF($C$3="Full Time", SUMIFS('SW Data'!$F:$F, 'SW Data'!$A:$A, G$8, 'SW Data'!$B:$B, $A31, 'SW Data'!$D:$D, $C$2), IF($C$3="Part Time", SUMIFS('SW Data'!$G:$G, 'SW Data'!$A:$A, G$8, 'SW Data'!$B:$B, $A31, 'SW Data'!$D:$D, $C$2), SUMIFS('SW Data'!$J:$J, 'SW Data'!$A:$A, G$8, 'SW Data'!$B:$B, $A31, 'SW Data'!$D:$D, $C$2)))),
  IF($C$2="All Social Workers",
   IF($C$3="Full Time", SUMIFS('SW Data'!$F:$F, 'SW Data'!$A:$A, G$8, 'SW Data'!$E:$E, $C$1, 'SW Data'!$B:$B, $A31), IF($C$3="Part Time", SUMIFS('SW Data'!$G:$G, 'SW Data'!$A:$A, G$8, 'SW Data'!$E:$E, $C$1, 'SW Data'!$B:$B, $A31), SUMIFS('SW Data'!$J:$J, 'SW Data'!$A:$A, G$8, 'SW Data'!$E:$E, $C$1, 'SW Data'!$B:$B, $A31))),
   IF($C$3="Full Time", SUMIFS('SW Data'!$F:$F, 'SW Data'!$A:$A, G$8, 'SW Data'!$E:$E, $C$1, 'SW Data'!$B:$B, $A31, 'SW Data'!$D:$D, $C$2), IF($C$3="Part Time", SUMIFS('SW Data'!$G:$G, 'SW Data'!$A:$A, G$8, 'SW Data'!$E:$E, $C$1, 'SW Data'!$B:$B, $A31, 'SW Data'!$D:$D, $C$2), SUMIFS('SW Data'!$J:$J, 'SW Data'!$A:$A, G$8, 'SW Data'!$E:$E, $C$1, 'SW Data'!$B:$B, $A31, 'SW Data'!$D:$D, $C$2))))),
 0)/IF($C$1="Fieldwork Service (Children)", VLOOKUP($A31,'Population MYE'!$A$43:$K$76,MATCH(G$8,'Population MYE'!$A$43:$K$43, FALSE),FALSE), IF(OR($C$1="Fieldwork Service (Adults)",$C$1="Fieldwork Service (Offenders)"),VLOOKUP($A31,'Population MYE'!$A$81:$K$114,MATCH(G$8,'Population MYE'!$A$81:$K$81, FALSE),FALSE),VLOOKUP($A31,'Population MYE'!$A$5:$K$38,MATCH(G$8,'Population MYE'!$A$5:$K$5, FALSE),FALSE))))*100000</f>
        <v>134.50834879406307</v>
      </c>
      <c r="H31" s="83">
        <f>(IF(AND($C$1&lt;&gt;"", $C$2&lt;&gt;"", $C$3&lt;&gt;""),
 IF($C$1="All Fieldwork Services Teams",
  IF($C$2="All Social Workers",
   IF($C$3="Full Time", SUMIFS('SW Data'!$F:$F, 'SW Data'!$A:$A, H$8, 'SW Data'!$B:$B, $A31), IF($C$3="Part Time", SUMIFS('SW Data'!$G:$G, 'SW Data'!$A:$A, H$8, 'SW Data'!$B:$B, $A31),SUMIFS('SW Data'!$J:$J, 'SW Data'!$A:$A, H$8, 'SW Data'!$B:$B, $A31))),
   IF($C$3="Full Time", SUMIFS('SW Data'!$F:$F, 'SW Data'!$A:$A, H$8, 'SW Data'!$B:$B, $A31, 'SW Data'!$D:$D, $C$2), IF($C$3="Part Time", SUMIFS('SW Data'!$G:$G, 'SW Data'!$A:$A, H$8, 'SW Data'!$B:$B, $A31, 'SW Data'!$D:$D, $C$2), SUMIFS('SW Data'!$J:$J, 'SW Data'!$A:$A, H$8, 'SW Data'!$B:$B, $A31, 'SW Data'!$D:$D, $C$2)))),
  IF($C$2="All Social Workers",
   IF($C$3="Full Time", SUMIFS('SW Data'!$F:$F, 'SW Data'!$A:$A, H$8, 'SW Data'!$E:$E, $C$1, 'SW Data'!$B:$B, $A31), IF($C$3="Part Time", SUMIFS('SW Data'!$G:$G, 'SW Data'!$A:$A, H$8, 'SW Data'!$E:$E, $C$1, 'SW Data'!$B:$B, $A31), SUMIFS('SW Data'!$J:$J, 'SW Data'!$A:$A, H$8, 'SW Data'!$E:$E, $C$1, 'SW Data'!$B:$B, $A31))),
   IF($C$3="Full Time", SUMIFS('SW Data'!$F:$F, 'SW Data'!$A:$A, H$8, 'SW Data'!$E:$E, $C$1, 'SW Data'!$B:$B, $A31, 'SW Data'!$D:$D, $C$2), IF($C$3="Part Time", SUMIFS('SW Data'!$G:$G, 'SW Data'!$A:$A, H$8, 'SW Data'!$E:$E, $C$1, 'SW Data'!$B:$B, $A31, 'SW Data'!$D:$D, $C$2), SUMIFS('SW Data'!$J:$J, 'SW Data'!$A:$A, H$8, 'SW Data'!$E:$E, $C$1, 'SW Data'!$B:$B, $A31, 'SW Data'!$D:$D, $C$2))))),
 0)/IF($C$1="Fieldwork Service (Children)", VLOOKUP($A31,'Population MYE'!$A$43:$K$76,MATCH(H$8,'Population MYE'!$A$43:$K$43, FALSE),FALSE), IF(OR($C$1="Fieldwork Service (Adults)",$C$1="Fieldwork Service (Offenders)"),VLOOKUP($A31,'Population MYE'!$A$81:$K$114,MATCH(H$8,'Population MYE'!$A$81:$K$81, FALSE),FALSE),VLOOKUP($A31,'Population MYE'!$A$5:$K$38,MATCH(H$8,'Population MYE'!$A$5:$K$5, FALSE),FALSE))))*100000</f>
        <v>143.65152919369788</v>
      </c>
      <c r="I31" s="83">
        <f>(IF(AND($C$1&lt;&gt;"", $C$2&lt;&gt;"", $C$3&lt;&gt;""),
 IF($C$1="All Fieldwork Services Teams",
  IF($C$2="All Social Workers",
   IF($C$3="Full Time", SUMIFS('SW Data'!$F:$F, 'SW Data'!$A:$A, I$8, 'SW Data'!$B:$B, $A31), IF($C$3="Part Time", SUMIFS('SW Data'!$G:$G, 'SW Data'!$A:$A, I$8, 'SW Data'!$B:$B, $A31),SUMIFS('SW Data'!$J:$J, 'SW Data'!$A:$A, I$8, 'SW Data'!$B:$B, $A31))),
   IF($C$3="Full Time", SUMIFS('SW Data'!$F:$F, 'SW Data'!$A:$A, I$8, 'SW Data'!$B:$B, $A31, 'SW Data'!$D:$D, $C$2), IF($C$3="Part Time", SUMIFS('SW Data'!$G:$G, 'SW Data'!$A:$A, I$8, 'SW Data'!$B:$B, $A31, 'SW Data'!$D:$D, $C$2), SUMIFS('SW Data'!$J:$J, 'SW Data'!$A:$A, I$8, 'SW Data'!$B:$B, $A31, 'SW Data'!$D:$D, $C$2)))),
  IF($C$2="All Social Workers",
   IF($C$3="Full Time", SUMIFS('SW Data'!$F:$F, 'SW Data'!$A:$A, I$8, 'SW Data'!$E:$E, $C$1, 'SW Data'!$B:$B, $A31), IF($C$3="Part Time", SUMIFS('SW Data'!$G:$G, 'SW Data'!$A:$A, I$8, 'SW Data'!$E:$E, $C$1, 'SW Data'!$B:$B, $A31), SUMIFS('SW Data'!$J:$J, 'SW Data'!$A:$A, I$8, 'SW Data'!$E:$E, $C$1, 'SW Data'!$B:$B, $A31))),
   IF($C$3="Full Time", SUMIFS('SW Data'!$F:$F, 'SW Data'!$A:$A, I$8, 'SW Data'!$E:$E, $C$1, 'SW Data'!$B:$B, $A31, 'SW Data'!$D:$D, $C$2), IF($C$3="Part Time", SUMIFS('SW Data'!$G:$G, 'SW Data'!$A:$A, I$8, 'SW Data'!$E:$E, $C$1, 'SW Data'!$B:$B, $A31, 'SW Data'!$D:$D, $C$2), SUMIFS('SW Data'!$J:$J, 'SW Data'!$A:$A, I$8, 'SW Data'!$E:$E, $C$1, 'SW Data'!$B:$B, $A31, 'SW Data'!$D:$D, $C$2))))),
 0)/IF($C$1="Fieldwork Service (Children)", VLOOKUP($A31,'Population MYE'!$A$43:$K$76,MATCH(I$8,'Population MYE'!$A$43:$K$43, FALSE),FALSE), IF(OR($C$1="Fieldwork Service (Adults)",$C$1="Fieldwork Service (Offenders)"),VLOOKUP($A31,'Population MYE'!$A$81:$K$114,MATCH(I$8,'Population MYE'!$A$81:$K$81, FALSE),FALSE),VLOOKUP($A31,'Population MYE'!$A$5:$K$38,MATCH(I$8,'Population MYE'!$A$5:$K$5, FALSE),FALSE))))*100000</f>
        <v>147.66958929395477</v>
      </c>
      <c r="J31" s="83">
        <f>(IF(AND($C$1&lt;&gt;"", $C$2&lt;&gt;"", $C$3&lt;&gt;""),
 IF($C$1="All Fieldwork Services Teams",
  IF($C$2="All Social Workers",
   IF($C$3="Full Time", SUMIFS('SW Data'!$F:$F, 'SW Data'!$A:$A, J$8, 'SW Data'!$B:$B, $A31), IF($C$3="Part Time", SUMIFS('SW Data'!$G:$G, 'SW Data'!$A:$A, J$8, 'SW Data'!$B:$B, $A31),SUMIFS('SW Data'!$J:$J, 'SW Data'!$A:$A, J$8, 'SW Data'!$B:$B, $A31))),
   IF($C$3="Full Time", SUMIFS('SW Data'!$F:$F, 'SW Data'!$A:$A, J$8, 'SW Data'!$B:$B, $A31, 'SW Data'!$D:$D, $C$2), IF($C$3="Part Time", SUMIFS('SW Data'!$G:$G, 'SW Data'!$A:$A, J$8, 'SW Data'!$B:$B, $A31, 'SW Data'!$D:$D, $C$2), SUMIFS('SW Data'!$J:$J, 'SW Data'!$A:$A, J$8, 'SW Data'!$B:$B, $A31, 'SW Data'!$D:$D, $C$2)))),
  IF($C$2="All Social Workers",
   IF($C$3="Full Time", SUMIFS('SW Data'!$F:$F, 'SW Data'!$A:$A, J$8, 'SW Data'!$E:$E, $C$1, 'SW Data'!$B:$B, $A31), IF($C$3="Part Time", SUMIFS('SW Data'!$G:$G, 'SW Data'!$A:$A, J$8, 'SW Data'!$E:$E, $C$1, 'SW Data'!$B:$B, $A31), SUMIFS('SW Data'!$J:$J, 'SW Data'!$A:$A, J$8, 'SW Data'!$E:$E, $C$1, 'SW Data'!$B:$B, $A31))),
   IF($C$3="Full Time", SUMIFS('SW Data'!$F:$F, 'SW Data'!$A:$A, J$8, 'SW Data'!$E:$E, $C$1, 'SW Data'!$B:$B, $A31, 'SW Data'!$D:$D, $C$2), IF($C$3="Part Time", SUMIFS('SW Data'!$G:$G, 'SW Data'!$A:$A, J$8, 'SW Data'!$E:$E, $C$1, 'SW Data'!$B:$B, $A31, 'SW Data'!$D:$D, $C$2), SUMIFS('SW Data'!$J:$J, 'SW Data'!$A:$A, J$8, 'SW Data'!$E:$E, $C$1, 'SW Data'!$B:$B, $A31, 'SW Data'!$D:$D, $C$2))))),
 0)/IF($C$1="Fieldwork Service (Children)", VLOOKUP($A31,'Population MYE'!$A$43:$K$76,MATCH(J$8,'Population MYE'!$A$43:$K$43, FALSE),FALSE), IF(OR($C$1="Fieldwork Service (Adults)",$C$1="Fieldwork Service (Offenders)"),VLOOKUP($A31,'Population MYE'!$A$81:$K$114,MATCH(J$8,'Population MYE'!$A$81:$K$81, FALSE),FALSE),VLOOKUP($A31,'Population MYE'!$A$5:$K$38,MATCH(J$8,'Population MYE'!$A$5:$K$5, FALSE),FALSE))))*100000</f>
        <v>137.29977116704805</v>
      </c>
      <c r="K31" s="83">
        <f>(IF(AND($C$1&lt;&gt;"", $C$2&lt;&gt;"", $C$3&lt;&gt;""),
 IF($C$1="All Fieldwork Services Teams",
  IF($C$2="All Social Workers",
   IF($C$3="Full Time", SUMIFS('SW Data'!$F:$F, 'SW Data'!$A:$A, K$8, 'SW Data'!$B:$B, $A31), IF($C$3="Part Time", SUMIFS('SW Data'!$G:$G, 'SW Data'!$A:$A, K$8, 'SW Data'!$B:$B, $A31),SUMIFS('SW Data'!$J:$J, 'SW Data'!$A:$A, K$8, 'SW Data'!$B:$B, $A31))),
   IF($C$3="Full Time", SUMIFS('SW Data'!$F:$F, 'SW Data'!$A:$A, K$8, 'SW Data'!$B:$B, $A31, 'SW Data'!$D:$D, $C$2), IF($C$3="Part Time", SUMIFS('SW Data'!$G:$G, 'SW Data'!$A:$A, K$8, 'SW Data'!$B:$B, $A31, 'SW Data'!$D:$D, $C$2), SUMIFS('SW Data'!$J:$J, 'SW Data'!$A:$A, K$8, 'SW Data'!$B:$B, $A31, 'SW Data'!$D:$D, $C$2)))),
  IF($C$2="All Social Workers",
   IF($C$3="Full Time", SUMIFS('SW Data'!$F:$F, 'SW Data'!$A:$A, K$8, 'SW Data'!$E:$E, $C$1, 'SW Data'!$B:$B, $A31), IF($C$3="Part Time", SUMIFS('SW Data'!$G:$G, 'SW Data'!$A:$A, K$8, 'SW Data'!$E:$E, $C$1, 'SW Data'!$B:$B, $A31), SUMIFS('SW Data'!$J:$J, 'SW Data'!$A:$A, K$8, 'SW Data'!$E:$E, $C$1, 'SW Data'!$B:$B, $A31))),
   IF($C$3="Full Time", SUMIFS('SW Data'!$F:$F, 'SW Data'!$A:$A, K$8, 'SW Data'!$E:$E, $C$1, 'SW Data'!$B:$B, $A31, 'SW Data'!$D:$D, $C$2), IF($C$3="Part Time", SUMIFS('SW Data'!$G:$G, 'SW Data'!$A:$A, K$8, 'SW Data'!$E:$E, $C$1, 'SW Data'!$B:$B, $A31, 'SW Data'!$D:$D, $C$2), SUMIFS('SW Data'!$J:$J, 'SW Data'!$A:$A, K$8, 'SW Data'!$E:$E, $C$1, 'SW Data'!$B:$B, $A31, 'SW Data'!$D:$D, $C$2))))),
 0)/IF($C$1="Fieldwork Service (Children)", VLOOKUP($A31,'Population MYE'!$A$43:$K$76,MATCH(K$8,'Population MYE'!$A$43:$K$43, FALSE),FALSE), IF(OR($C$1="Fieldwork Service (Adults)",$C$1="Fieldwork Service (Offenders)"),VLOOKUP($A31,'Population MYE'!$A$81:$K$114,MATCH(K$8,'Population MYE'!$A$81:$K$81, FALSE),FALSE),VLOOKUP($A31,'Population MYE'!$A$5:$K$38,MATCH(K$8,'Population MYE'!$A$5:$K$5, FALSE),FALSE))))*100000</f>
        <v>118.18181818181819</v>
      </c>
      <c r="L31" s="55"/>
      <c r="U31" s="74"/>
    </row>
    <row r="32" spans="1:21" x14ac:dyDescent="0.25">
      <c r="A32" s="53" t="s">
        <v>39</v>
      </c>
      <c r="B32" s="83">
        <f>(IF(AND($C$1&lt;&gt;"", $C$2&lt;&gt;"", $C$3&lt;&gt;""),
 IF($C$1="All Fieldwork Services Teams",
  IF($C$2="All Social Workers",
   IF($C$3="Full Time", SUMIFS('SW Data'!$F:$F, 'SW Data'!$A:$A, B$8, 'SW Data'!$B:$B, $A32), IF($C$3="Part Time", SUMIFS('SW Data'!$G:$G, 'SW Data'!$A:$A, B$8, 'SW Data'!$B:$B, $A32),SUMIFS('SW Data'!$J:$J, 'SW Data'!$A:$A, B$8, 'SW Data'!$B:$B, $A32))),
   IF($C$3="Full Time", SUMIFS('SW Data'!$F:$F, 'SW Data'!$A:$A, B$8, 'SW Data'!$B:$B, $A32, 'SW Data'!$D:$D, $C$2), IF($C$3="Part Time", SUMIFS('SW Data'!$G:$G, 'SW Data'!$A:$A, B$8, 'SW Data'!$B:$B, $A32, 'SW Data'!$D:$D, $C$2), SUMIFS('SW Data'!$J:$J, 'SW Data'!$A:$A, B$8, 'SW Data'!$B:$B, $A32, 'SW Data'!$D:$D, $C$2)))),
  IF($C$2="All Social Workers",
   IF($C$3="Full Time", SUMIFS('SW Data'!$F:$F, 'SW Data'!$A:$A, B$8, 'SW Data'!$E:$E, $C$1, 'SW Data'!$B:$B, $A32), IF($C$3="Part Time", SUMIFS('SW Data'!$G:$G, 'SW Data'!$A:$A, B$8, 'SW Data'!$E:$E, $C$1, 'SW Data'!$B:$B, $A32), SUMIFS('SW Data'!$J:$J, 'SW Data'!$A:$A, B$8, 'SW Data'!$E:$E, $C$1, 'SW Data'!$B:$B, $A32))),
   IF($C$3="Full Time", SUMIFS('SW Data'!$F:$F, 'SW Data'!$A:$A, B$8, 'SW Data'!$E:$E, $C$1, 'SW Data'!$B:$B, $A32, 'SW Data'!$D:$D, $C$2), IF($C$3="Part Time", SUMIFS('SW Data'!$G:$G, 'SW Data'!$A:$A, B$8, 'SW Data'!$E:$E, $C$1, 'SW Data'!$B:$B, $A32, 'SW Data'!$D:$D, $C$2), SUMIFS('SW Data'!$J:$J, 'SW Data'!$A:$A, B$8, 'SW Data'!$E:$E, $C$1, 'SW Data'!$B:$B, $A32, 'SW Data'!$D:$D, $C$2))))),
 0)/IF($C$1="Fieldwork Service (Children)", VLOOKUP($A32,'Population MYE'!$A$43:$K$76,MATCH(B$8,'Population MYE'!$A$43:$K$43, FALSE),FALSE), IF(OR($C$1="Fieldwork Service (Adults)",$C$1="Fieldwork Service (Offenders)"),VLOOKUP($A32,'Population MYE'!$A$81:$K$114,MATCH(B$8,'Population MYE'!$A$81:$K$81, FALSE),FALSE),VLOOKUP($A32,'Population MYE'!$A$5:$K$38,MATCH(B$8,'Population MYE'!$A$5:$K$5, FALSE),FALSE))))*100000</f>
        <v>92.223852441836101</v>
      </c>
      <c r="C32" s="83">
        <f>(IF(AND($C$1&lt;&gt;"", $C$2&lt;&gt;"", $C$3&lt;&gt;""),
 IF($C$1="All Fieldwork Services Teams",
  IF($C$2="All Social Workers",
   IF($C$3="Full Time", SUMIFS('SW Data'!$F:$F, 'SW Data'!$A:$A, C$8, 'SW Data'!$B:$B, $A32), IF($C$3="Part Time", SUMIFS('SW Data'!$G:$G, 'SW Data'!$A:$A, C$8, 'SW Data'!$B:$B, $A32),SUMIFS('SW Data'!$J:$J, 'SW Data'!$A:$A, C$8, 'SW Data'!$B:$B, $A32))),
   IF($C$3="Full Time", SUMIFS('SW Data'!$F:$F, 'SW Data'!$A:$A, C$8, 'SW Data'!$B:$B, $A32, 'SW Data'!$D:$D, $C$2), IF($C$3="Part Time", SUMIFS('SW Data'!$G:$G, 'SW Data'!$A:$A, C$8, 'SW Data'!$B:$B, $A32, 'SW Data'!$D:$D, $C$2), SUMIFS('SW Data'!$J:$J, 'SW Data'!$A:$A, C$8, 'SW Data'!$B:$B, $A32, 'SW Data'!$D:$D, $C$2)))),
  IF($C$2="All Social Workers",
   IF($C$3="Full Time", SUMIFS('SW Data'!$F:$F, 'SW Data'!$A:$A, C$8, 'SW Data'!$E:$E, $C$1, 'SW Data'!$B:$B, $A32), IF($C$3="Part Time", SUMIFS('SW Data'!$G:$G, 'SW Data'!$A:$A, C$8, 'SW Data'!$E:$E, $C$1, 'SW Data'!$B:$B, $A32), SUMIFS('SW Data'!$J:$J, 'SW Data'!$A:$A, C$8, 'SW Data'!$E:$E, $C$1, 'SW Data'!$B:$B, $A32))),
   IF($C$3="Full Time", SUMIFS('SW Data'!$F:$F, 'SW Data'!$A:$A, C$8, 'SW Data'!$E:$E, $C$1, 'SW Data'!$B:$B, $A32, 'SW Data'!$D:$D, $C$2), IF($C$3="Part Time", SUMIFS('SW Data'!$G:$G, 'SW Data'!$A:$A, C$8, 'SW Data'!$E:$E, $C$1, 'SW Data'!$B:$B, $A32, 'SW Data'!$D:$D, $C$2), SUMIFS('SW Data'!$J:$J, 'SW Data'!$A:$A, C$8, 'SW Data'!$E:$E, $C$1, 'SW Data'!$B:$B, $A32, 'SW Data'!$D:$D, $C$2))))),
 0)/IF($C$1="Fieldwork Service (Children)", VLOOKUP($A32,'Population MYE'!$A$43:$K$76,MATCH(C$8,'Population MYE'!$A$43:$K$43, FALSE),FALSE), IF(OR($C$1="Fieldwork Service (Adults)",$C$1="Fieldwork Service (Offenders)"),VLOOKUP($A32,'Population MYE'!$A$81:$K$114,MATCH(C$8,'Population MYE'!$A$81:$K$81, FALSE),FALSE),VLOOKUP($A32,'Population MYE'!$A$5:$K$38,MATCH(C$8,'Population MYE'!$A$5:$K$5, FALSE),FALSE))))*100000</f>
        <v>103.89970215418717</v>
      </c>
      <c r="D32" s="83">
        <f>(IF(AND($C$1&lt;&gt;"", $C$2&lt;&gt;"", $C$3&lt;&gt;""),
 IF($C$1="All Fieldwork Services Teams",
  IF($C$2="All Social Workers",
   IF($C$3="Full Time", SUMIFS('SW Data'!$F:$F, 'SW Data'!$A:$A, D$8, 'SW Data'!$B:$B, $A32), IF($C$3="Part Time", SUMIFS('SW Data'!$G:$G, 'SW Data'!$A:$A, D$8, 'SW Data'!$B:$B, $A32),SUMIFS('SW Data'!$J:$J, 'SW Data'!$A:$A, D$8, 'SW Data'!$B:$B, $A32))),
   IF($C$3="Full Time", SUMIFS('SW Data'!$F:$F, 'SW Data'!$A:$A, D$8, 'SW Data'!$B:$B, $A32, 'SW Data'!$D:$D, $C$2), IF($C$3="Part Time", SUMIFS('SW Data'!$G:$G, 'SW Data'!$A:$A, D$8, 'SW Data'!$B:$B, $A32, 'SW Data'!$D:$D, $C$2), SUMIFS('SW Data'!$J:$J, 'SW Data'!$A:$A, D$8, 'SW Data'!$B:$B, $A32, 'SW Data'!$D:$D, $C$2)))),
  IF($C$2="All Social Workers",
   IF($C$3="Full Time", SUMIFS('SW Data'!$F:$F, 'SW Data'!$A:$A, D$8, 'SW Data'!$E:$E, $C$1, 'SW Data'!$B:$B, $A32), IF($C$3="Part Time", SUMIFS('SW Data'!$G:$G, 'SW Data'!$A:$A, D$8, 'SW Data'!$E:$E, $C$1, 'SW Data'!$B:$B, $A32), SUMIFS('SW Data'!$J:$J, 'SW Data'!$A:$A, D$8, 'SW Data'!$E:$E, $C$1, 'SW Data'!$B:$B, $A32))),
   IF($C$3="Full Time", SUMIFS('SW Data'!$F:$F, 'SW Data'!$A:$A, D$8, 'SW Data'!$E:$E, $C$1, 'SW Data'!$B:$B, $A32, 'SW Data'!$D:$D, $C$2), IF($C$3="Part Time", SUMIFS('SW Data'!$G:$G, 'SW Data'!$A:$A, D$8, 'SW Data'!$E:$E, $C$1, 'SW Data'!$B:$B, $A32, 'SW Data'!$D:$D, $C$2), SUMIFS('SW Data'!$J:$J, 'SW Data'!$A:$A, D$8, 'SW Data'!$E:$E, $C$1, 'SW Data'!$B:$B, $A32, 'SW Data'!$D:$D, $C$2))))),
 0)/IF($C$1="Fieldwork Service (Children)", VLOOKUP($A32,'Population MYE'!$A$43:$K$76,MATCH(D$8,'Population MYE'!$A$43:$K$43, FALSE),FALSE), IF(OR($C$1="Fieldwork Service (Adults)",$C$1="Fieldwork Service (Offenders)"),VLOOKUP($A32,'Population MYE'!$A$81:$K$114,MATCH(D$8,'Population MYE'!$A$81:$K$81, FALSE),FALSE),VLOOKUP($A32,'Population MYE'!$A$5:$K$38,MATCH(D$8,'Population MYE'!$A$5:$K$5, FALSE),FALSE))))*100000</f>
        <v>94.780219780219781</v>
      </c>
      <c r="E32" s="83">
        <f>(IF(AND($C$1&lt;&gt;"", $C$2&lt;&gt;"", $C$3&lt;&gt;""),
 IF($C$1="All Fieldwork Services Teams",
  IF($C$2="All Social Workers",
   IF($C$3="Full Time", SUMIFS('SW Data'!$F:$F, 'SW Data'!$A:$A, E$8, 'SW Data'!$B:$B, $A32), IF($C$3="Part Time", SUMIFS('SW Data'!$G:$G, 'SW Data'!$A:$A, E$8, 'SW Data'!$B:$B, $A32),SUMIFS('SW Data'!$J:$J, 'SW Data'!$A:$A, E$8, 'SW Data'!$B:$B, $A32))),
   IF($C$3="Full Time", SUMIFS('SW Data'!$F:$F, 'SW Data'!$A:$A, E$8, 'SW Data'!$B:$B, $A32, 'SW Data'!$D:$D, $C$2), IF($C$3="Part Time", SUMIFS('SW Data'!$G:$G, 'SW Data'!$A:$A, E$8, 'SW Data'!$B:$B, $A32, 'SW Data'!$D:$D, $C$2), SUMIFS('SW Data'!$J:$J, 'SW Data'!$A:$A, E$8, 'SW Data'!$B:$B, $A32, 'SW Data'!$D:$D, $C$2)))),
  IF($C$2="All Social Workers",
   IF($C$3="Full Time", SUMIFS('SW Data'!$F:$F, 'SW Data'!$A:$A, E$8, 'SW Data'!$E:$E, $C$1, 'SW Data'!$B:$B, $A32), IF($C$3="Part Time", SUMIFS('SW Data'!$G:$G, 'SW Data'!$A:$A, E$8, 'SW Data'!$E:$E, $C$1, 'SW Data'!$B:$B, $A32), SUMIFS('SW Data'!$J:$J, 'SW Data'!$A:$A, E$8, 'SW Data'!$E:$E, $C$1, 'SW Data'!$B:$B, $A32))),
   IF($C$3="Full Time", SUMIFS('SW Data'!$F:$F, 'SW Data'!$A:$A, E$8, 'SW Data'!$E:$E, $C$1, 'SW Data'!$B:$B, $A32, 'SW Data'!$D:$D, $C$2), IF($C$3="Part Time", SUMIFS('SW Data'!$G:$G, 'SW Data'!$A:$A, E$8, 'SW Data'!$E:$E, $C$1, 'SW Data'!$B:$B, $A32, 'SW Data'!$D:$D, $C$2), SUMIFS('SW Data'!$J:$J, 'SW Data'!$A:$A, E$8, 'SW Data'!$E:$E, $C$1, 'SW Data'!$B:$B, $A32, 'SW Data'!$D:$D, $C$2))))),
 0)/IF($C$1="Fieldwork Service (Children)", VLOOKUP($A32,'Population MYE'!$A$43:$K$76,MATCH(E$8,'Population MYE'!$A$43:$K$43, FALSE),FALSE), IF(OR($C$1="Fieldwork Service (Adults)",$C$1="Fieldwork Service (Offenders)"),VLOOKUP($A32,'Population MYE'!$A$81:$K$114,MATCH(E$8,'Population MYE'!$A$81:$K$81, FALSE),FALSE),VLOOKUP($A32,'Population MYE'!$A$5:$K$38,MATCH(E$8,'Population MYE'!$A$5:$K$5, FALSE),FALSE))))*100000</f>
        <v>96.697310180456242</v>
      </c>
      <c r="F32" s="83">
        <f>(IF(AND($C$1&lt;&gt;"", $C$2&lt;&gt;"", $C$3&lt;&gt;""),
 IF($C$1="All Fieldwork Services Teams",
  IF($C$2="All Social Workers",
   IF($C$3="Full Time", SUMIFS('SW Data'!$F:$F, 'SW Data'!$A:$A, F$8, 'SW Data'!$B:$B, $A32), IF($C$3="Part Time", SUMIFS('SW Data'!$G:$G, 'SW Data'!$A:$A, F$8, 'SW Data'!$B:$B, $A32),SUMIFS('SW Data'!$J:$J, 'SW Data'!$A:$A, F$8, 'SW Data'!$B:$B, $A32))),
   IF($C$3="Full Time", SUMIFS('SW Data'!$F:$F, 'SW Data'!$A:$A, F$8, 'SW Data'!$B:$B, $A32, 'SW Data'!$D:$D, $C$2), IF($C$3="Part Time", SUMIFS('SW Data'!$G:$G, 'SW Data'!$A:$A, F$8, 'SW Data'!$B:$B, $A32, 'SW Data'!$D:$D, $C$2), SUMIFS('SW Data'!$J:$J, 'SW Data'!$A:$A, F$8, 'SW Data'!$B:$B, $A32, 'SW Data'!$D:$D, $C$2)))),
  IF($C$2="All Social Workers",
   IF($C$3="Full Time", SUMIFS('SW Data'!$F:$F, 'SW Data'!$A:$A, F$8, 'SW Data'!$E:$E, $C$1, 'SW Data'!$B:$B, $A32), IF($C$3="Part Time", SUMIFS('SW Data'!$G:$G, 'SW Data'!$A:$A, F$8, 'SW Data'!$E:$E, $C$1, 'SW Data'!$B:$B, $A32), SUMIFS('SW Data'!$J:$J, 'SW Data'!$A:$A, F$8, 'SW Data'!$E:$E, $C$1, 'SW Data'!$B:$B, $A32))),
   IF($C$3="Full Time", SUMIFS('SW Data'!$F:$F, 'SW Data'!$A:$A, F$8, 'SW Data'!$E:$E, $C$1, 'SW Data'!$B:$B, $A32, 'SW Data'!$D:$D, $C$2), IF($C$3="Part Time", SUMIFS('SW Data'!$G:$G, 'SW Data'!$A:$A, F$8, 'SW Data'!$E:$E, $C$1, 'SW Data'!$B:$B, $A32, 'SW Data'!$D:$D, $C$2), SUMIFS('SW Data'!$J:$J, 'SW Data'!$A:$A, F$8, 'SW Data'!$E:$E, $C$1, 'SW Data'!$B:$B, $A32, 'SW Data'!$D:$D, $C$2))))),
 0)/IF($C$1="Fieldwork Service (Children)", VLOOKUP($A32,'Population MYE'!$A$43:$K$76,MATCH(F$8,'Population MYE'!$A$43:$K$43, FALSE),FALSE), IF(OR($C$1="Fieldwork Service (Adults)",$C$1="Fieldwork Service (Offenders)"),VLOOKUP($A32,'Population MYE'!$A$81:$K$114,MATCH(F$8,'Population MYE'!$A$81:$K$81, FALSE),FALSE),VLOOKUP($A32,'Population MYE'!$A$5:$K$38,MATCH(F$8,'Population MYE'!$A$5:$K$5, FALSE),FALSE))))*100000</f>
        <v>79.193177203194793</v>
      </c>
      <c r="G32" s="83">
        <f>(IF(AND($C$1&lt;&gt;"", $C$2&lt;&gt;"", $C$3&lt;&gt;""),
 IF($C$1="All Fieldwork Services Teams",
  IF($C$2="All Social Workers",
   IF($C$3="Full Time", SUMIFS('SW Data'!$F:$F, 'SW Data'!$A:$A, G$8, 'SW Data'!$B:$B, $A32), IF($C$3="Part Time", SUMIFS('SW Data'!$G:$G, 'SW Data'!$A:$A, G$8, 'SW Data'!$B:$B, $A32),SUMIFS('SW Data'!$J:$J, 'SW Data'!$A:$A, G$8, 'SW Data'!$B:$B, $A32))),
   IF($C$3="Full Time", SUMIFS('SW Data'!$F:$F, 'SW Data'!$A:$A, G$8, 'SW Data'!$B:$B, $A32, 'SW Data'!$D:$D, $C$2), IF($C$3="Part Time", SUMIFS('SW Data'!$G:$G, 'SW Data'!$A:$A, G$8, 'SW Data'!$B:$B, $A32, 'SW Data'!$D:$D, $C$2), SUMIFS('SW Data'!$J:$J, 'SW Data'!$A:$A, G$8, 'SW Data'!$B:$B, $A32, 'SW Data'!$D:$D, $C$2)))),
  IF($C$2="All Social Workers",
   IF($C$3="Full Time", SUMIFS('SW Data'!$F:$F, 'SW Data'!$A:$A, G$8, 'SW Data'!$E:$E, $C$1, 'SW Data'!$B:$B, $A32), IF($C$3="Part Time", SUMIFS('SW Data'!$G:$G, 'SW Data'!$A:$A, G$8, 'SW Data'!$E:$E, $C$1, 'SW Data'!$B:$B, $A32), SUMIFS('SW Data'!$J:$J, 'SW Data'!$A:$A, G$8, 'SW Data'!$E:$E, $C$1, 'SW Data'!$B:$B, $A32))),
   IF($C$3="Full Time", SUMIFS('SW Data'!$F:$F, 'SW Data'!$A:$A, G$8, 'SW Data'!$E:$E, $C$1, 'SW Data'!$B:$B, $A32, 'SW Data'!$D:$D, $C$2), IF($C$3="Part Time", SUMIFS('SW Data'!$G:$G, 'SW Data'!$A:$A, G$8, 'SW Data'!$E:$E, $C$1, 'SW Data'!$B:$B, $A32, 'SW Data'!$D:$D, $C$2), SUMIFS('SW Data'!$J:$J, 'SW Data'!$A:$A, G$8, 'SW Data'!$E:$E, $C$1, 'SW Data'!$B:$B, $A32, 'SW Data'!$D:$D, $C$2))))),
 0)/IF($C$1="Fieldwork Service (Children)", VLOOKUP($A32,'Population MYE'!$A$43:$K$76,MATCH(G$8,'Population MYE'!$A$43:$K$43, FALSE),FALSE), IF(OR($C$1="Fieldwork Service (Adults)",$C$1="Fieldwork Service (Offenders)"),VLOOKUP($A32,'Population MYE'!$A$81:$K$114,MATCH(G$8,'Population MYE'!$A$81:$K$81, FALSE),FALSE),VLOOKUP($A32,'Population MYE'!$A$5:$K$38,MATCH(G$8,'Population MYE'!$A$5:$K$5, FALSE),FALSE))))*100000</f>
        <v>83.237463625905121</v>
      </c>
      <c r="H32" s="83">
        <f>(IF(AND($C$1&lt;&gt;"", $C$2&lt;&gt;"", $C$3&lt;&gt;""),
 IF($C$1="All Fieldwork Services Teams",
  IF($C$2="All Social Workers",
   IF($C$3="Full Time", SUMIFS('SW Data'!$F:$F, 'SW Data'!$A:$A, H$8, 'SW Data'!$B:$B, $A32), IF($C$3="Part Time", SUMIFS('SW Data'!$G:$G, 'SW Data'!$A:$A, H$8, 'SW Data'!$B:$B, $A32),SUMIFS('SW Data'!$J:$J, 'SW Data'!$A:$A, H$8, 'SW Data'!$B:$B, $A32))),
   IF($C$3="Full Time", SUMIFS('SW Data'!$F:$F, 'SW Data'!$A:$A, H$8, 'SW Data'!$B:$B, $A32, 'SW Data'!$D:$D, $C$2), IF($C$3="Part Time", SUMIFS('SW Data'!$G:$G, 'SW Data'!$A:$A, H$8, 'SW Data'!$B:$B, $A32, 'SW Data'!$D:$D, $C$2), SUMIFS('SW Data'!$J:$J, 'SW Data'!$A:$A, H$8, 'SW Data'!$B:$B, $A32, 'SW Data'!$D:$D, $C$2)))),
  IF($C$2="All Social Workers",
   IF($C$3="Full Time", SUMIFS('SW Data'!$F:$F, 'SW Data'!$A:$A, H$8, 'SW Data'!$E:$E, $C$1, 'SW Data'!$B:$B, $A32), IF($C$3="Part Time", SUMIFS('SW Data'!$G:$G, 'SW Data'!$A:$A, H$8, 'SW Data'!$E:$E, $C$1, 'SW Data'!$B:$B, $A32), SUMIFS('SW Data'!$J:$J, 'SW Data'!$A:$A, H$8, 'SW Data'!$E:$E, $C$1, 'SW Data'!$B:$B, $A32))),
   IF($C$3="Full Time", SUMIFS('SW Data'!$F:$F, 'SW Data'!$A:$A, H$8, 'SW Data'!$E:$E, $C$1, 'SW Data'!$B:$B, $A32, 'SW Data'!$D:$D, $C$2), IF($C$3="Part Time", SUMIFS('SW Data'!$G:$G, 'SW Data'!$A:$A, H$8, 'SW Data'!$E:$E, $C$1, 'SW Data'!$B:$B, $A32, 'SW Data'!$D:$D, $C$2), SUMIFS('SW Data'!$J:$J, 'SW Data'!$A:$A, H$8, 'SW Data'!$E:$E, $C$1, 'SW Data'!$B:$B, $A32, 'SW Data'!$D:$D, $C$2))))),
 0)/IF($C$1="Fieldwork Service (Children)", VLOOKUP($A32,'Population MYE'!$A$43:$K$76,MATCH(H$8,'Population MYE'!$A$43:$K$43, FALSE),FALSE), IF(OR($C$1="Fieldwork Service (Adults)",$C$1="Fieldwork Service (Offenders)"),VLOOKUP($A32,'Population MYE'!$A$81:$K$114,MATCH(H$8,'Population MYE'!$A$81:$K$81, FALSE),FALSE),VLOOKUP($A32,'Population MYE'!$A$5:$K$38,MATCH(H$8,'Population MYE'!$A$5:$K$5, FALSE),FALSE))))*100000</f>
        <v>85.274961391257634</v>
      </c>
      <c r="I32" s="83">
        <f>(IF(AND($C$1&lt;&gt;"", $C$2&lt;&gt;"", $C$3&lt;&gt;""),
 IF($C$1="All Fieldwork Services Teams",
  IF($C$2="All Social Workers",
   IF($C$3="Full Time", SUMIFS('SW Data'!$F:$F, 'SW Data'!$A:$A, I$8, 'SW Data'!$B:$B, $A32), IF($C$3="Part Time", SUMIFS('SW Data'!$G:$G, 'SW Data'!$A:$A, I$8, 'SW Data'!$B:$B, $A32),SUMIFS('SW Data'!$J:$J, 'SW Data'!$A:$A, I$8, 'SW Data'!$B:$B, $A32))),
   IF($C$3="Full Time", SUMIFS('SW Data'!$F:$F, 'SW Data'!$A:$A, I$8, 'SW Data'!$B:$B, $A32, 'SW Data'!$D:$D, $C$2), IF($C$3="Part Time", SUMIFS('SW Data'!$G:$G, 'SW Data'!$A:$A, I$8, 'SW Data'!$B:$B, $A32, 'SW Data'!$D:$D, $C$2), SUMIFS('SW Data'!$J:$J, 'SW Data'!$A:$A, I$8, 'SW Data'!$B:$B, $A32, 'SW Data'!$D:$D, $C$2)))),
  IF($C$2="All Social Workers",
   IF($C$3="Full Time", SUMIFS('SW Data'!$F:$F, 'SW Data'!$A:$A, I$8, 'SW Data'!$E:$E, $C$1, 'SW Data'!$B:$B, $A32), IF($C$3="Part Time", SUMIFS('SW Data'!$G:$G, 'SW Data'!$A:$A, I$8, 'SW Data'!$E:$E, $C$1, 'SW Data'!$B:$B, $A32), SUMIFS('SW Data'!$J:$J, 'SW Data'!$A:$A, I$8, 'SW Data'!$E:$E, $C$1, 'SW Data'!$B:$B, $A32))),
   IF($C$3="Full Time", SUMIFS('SW Data'!$F:$F, 'SW Data'!$A:$A, I$8, 'SW Data'!$E:$E, $C$1, 'SW Data'!$B:$B, $A32, 'SW Data'!$D:$D, $C$2), IF($C$3="Part Time", SUMIFS('SW Data'!$G:$G, 'SW Data'!$A:$A, I$8, 'SW Data'!$E:$E, $C$1, 'SW Data'!$B:$B, $A32, 'SW Data'!$D:$D, $C$2), SUMIFS('SW Data'!$J:$J, 'SW Data'!$A:$A, I$8, 'SW Data'!$E:$E, $C$1, 'SW Data'!$B:$B, $A32, 'SW Data'!$D:$D, $C$2))))),
 0)/IF($C$1="Fieldwork Service (Children)", VLOOKUP($A32,'Population MYE'!$A$43:$K$76,MATCH(I$8,'Population MYE'!$A$43:$K$43, FALSE),FALSE), IF(OR($C$1="Fieldwork Service (Adults)",$C$1="Fieldwork Service (Offenders)"),VLOOKUP($A32,'Population MYE'!$A$81:$K$114,MATCH(I$8,'Population MYE'!$A$81:$K$81, FALSE),FALSE),VLOOKUP($A32,'Population MYE'!$A$5:$K$38,MATCH(I$8,'Population MYE'!$A$5:$K$5, FALSE),FALSE))))*100000</f>
        <v>94.043887147335425</v>
      </c>
      <c r="J32" s="83">
        <f>(IF(AND($C$1&lt;&gt;"", $C$2&lt;&gt;"", $C$3&lt;&gt;""),
 IF($C$1="All Fieldwork Services Teams",
  IF($C$2="All Social Workers",
   IF($C$3="Full Time", SUMIFS('SW Data'!$F:$F, 'SW Data'!$A:$A, J$8, 'SW Data'!$B:$B, $A32), IF($C$3="Part Time", SUMIFS('SW Data'!$G:$G, 'SW Data'!$A:$A, J$8, 'SW Data'!$B:$B, $A32),SUMIFS('SW Data'!$J:$J, 'SW Data'!$A:$A, J$8, 'SW Data'!$B:$B, $A32))),
   IF($C$3="Full Time", SUMIFS('SW Data'!$F:$F, 'SW Data'!$A:$A, J$8, 'SW Data'!$B:$B, $A32, 'SW Data'!$D:$D, $C$2), IF($C$3="Part Time", SUMIFS('SW Data'!$G:$G, 'SW Data'!$A:$A, J$8, 'SW Data'!$B:$B, $A32, 'SW Data'!$D:$D, $C$2), SUMIFS('SW Data'!$J:$J, 'SW Data'!$A:$A, J$8, 'SW Data'!$B:$B, $A32, 'SW Data'!$D:$D, $C$2)))),
  IF($C$2="All Social Workers",
   IF($C$3="Full Time", SUMIFS('SW Data'!$F:$F, 'SW Data'!$A:$A, J$8, 'SW Data'!$E:$E, $C$1, 'SW Data'!$B:$B, $A32), IF($C$3="Part Time", SUMIFS('SW Data'!$G:$G, 'SW Data'!$A:$A, J$8, 'SW Data'!$E:$E, $C$1, 'SW Data'!$B:$B, $A32), SUMIFS('SW Data'!$J:$J, 'SW Data'!$A:$A, J$8, 'SW Data'!$E:$E, $C$1, 'SW Data'!$B:$B, $A32))),
   IF($C$3="Full Time", SUMIFS('SW Data'!$F:$F, 'SW Data'!$A:$A, J$8, 'SW Data'!$E:$E, $C$1, 'SW Data'!$B:$B, $A32, 'SW Data'!$D:$D, $C$2), IF($C$3="Part Time", SUMIFS('SW Data'!$G:$G, 'SW Data'!$A:$A, J$8, 'SW Data'!$E:$E, $C$1, 'SW Data'!$B:$B, $A32, 'SW Data'!$D:$D, $C$2), SUMIFS('SW Data'!$J:$J, 'SW Data'!$A:$A, J$8, 'SW Data'!$E:$E, $C$1, 'SW Data'!$B:$B, $A32, 'SW Data'!$D:$D, $C$2))))),
 0)/IF($C$1="Fieldwork Service (Children)", VLOOKUP($A32,'Population MYE'!$A$43:$K$76,MATCH(J$8,'Population MYE'!$A$43:$K$43, FALSE),FALSE), IF(OR($C$1="Fieldwork Service (Adults)",$C$1="Fieldwork Service (Offenders)"),VLOOKUP($A32,'Population MYE'!$A$81:$K$114,MATCH(J$8,'Population MYE'!$A$81:$K$81, FALSE),FALSE),VLOOKUP($A32,'Population MYE'!$A$5:$K$38,MATCH(J$8,'Population MYE'!$A$5:$K$5, FALSE),FALSE))))*100000</f>
        <v>74.329705335810985</v>
      </c>
      <c r="K32" s="83">
        <f>(IF(AND($C$1&lt;&gt;"", $C$2&lt;&gt;"", $C$3&lt;&gt;""),
 IF($C$1="All Fieldwork Services Teams",
  IF($C$2="All Social Workers",
   IF($C$3="Full Time", SUMIFS('SW Data'!$F:$F, 'SW Data'!$A:$A, K$8, 'SW Data'!$B:$B, $A32), IF($C$3="Part Time", SUMIFS('SW Data'!$G:$G, 'SW Data'!$A:$A, K$8, 'SW Data'!$B:$B, $A32),SUMIFS('SW Data'!$J:$J, 'SW Data'!$A:$A, K$8, 'SW Data'!$B:$B, $A32))),
   IF($C$3="Full Time", SUMIFS('SW Data'!$F:$F, 'SW Data'!$A:$A, K$8, 'SW Data'!$B:$B, $A32, 'SW Data'!$D:$D, $C$2), IF($C$3="Part Time", SUMIFS('SW Data'!$G:$G, 'SW Data'!$A:$A, K$8, 'SW Data'!$B:$B, $A32, 'SW Data'!$D:$D, $C$2), SUMIFS('SW Data'!$J:$J, 'SW Data'!$A:$A, K$8, 'SW Data'!$B:$B, $A32, 'SW Data'!$D:$D, $C$2)))),
  IF($C$2="All Social Workers",
   IF($C$3="Full Time", SUMIFS('SW Data'!$F:$F, 'SW Data'!$A:$A, K$8, 'SW Data'!$E:$E, $C$1, 'SW Data'!$B:$B, $A32), IF($C$3="Part Time", SUMIFS('SW Data'!$G:$G, 'SW Data'!$A:$A, K$8, 'SW Data'!$E:$E, $C$1, 'SW Data'!$B:$B, $A32), SUMIFS('SW Data'!$J:$J, 'SW Data'!$A:$A, K$8, 'SW Data'!$E:$E, $C$1, 'SW Data'!$B:$B, $A32))),
   IF($C$3="Full Time", SUMIFS('SW Data'!$F:$F, 'SW Data'!$A:$A, K$8, 'SW Data'!$E:$E, $C$1, 'SW Data'!$B:$B, $A32, 'SW Data'!$D:$D, $C$2), IF($C$3="Part Time", SUMIFS('SW Data'!$G:$G, 'SW Data'!$A:$A, K$8, 'SW Data'!$E:$E, $C$1, 'SW Data'!$B:$B, $A32, 'SW Data'!$D:$D, $C$2), SUMIFS('SW Data'!$J:$J, 'SW Data'!$A:$A, K$8, 'SW Data'!$E:$E, $C$1, 'SW Data'!$B:$B, $A32, 'SW Data'!$D:$D, $C$2))))),
 0)/IF($C$1="Fieldwork Service (Children)", VLOOKUP($A32,'Population MYE'!$A$43:$K$76,MATCH(K$8,'Population MYE'!$A$43:$K$43, FALSE),FALSE), IF(OR($C$1="Fieldwork Service (Adults)",$C$1="Fieldwork Service (Offenders)"),VLOOKUP($A32,'Population MYE'!$A$81:$K$114,MATCH(K$8,'Population MYE'!$A$81:$K$81, FALSE),FALSE),VLOOKUP($A32,'Population MYE'!$A$5:$K$38,MATCH(K$8,'Population MYE'!$A$5:$K$5, FALSE),FALSE))))*100000</f>
        <v>82.7266710787558</v>
      </c>
      <c r="L32" s="55"/>
      <c r="U32" s="74"/>
    </row>
    <row r="33" spans="1:21" x14ac:dyDescent="0.25">
      <c r="A33" s="53" t="s">
        <v>40</v>
      </c>
      <c r="B33" s="83">
        <f>(IF(AND($C$1&lt;&gt;"", $C$2&lt;&gt;"", $C$3&lt;&gt;""),
 IF($C$1="All Fieldwork Services Teams",
  IF($C$2="All Social Workers",
   IF($C$3="Full Time", SUMIFS('SW Data'!$F:$F, 'SW Data'!$A:$A, B$8, 'SW Data'!$B:$B, $A33), IF($C$3="Part Time", SUMIFS('SW Data'!$G:$G, 'SW Data'!$A:$A, B$8, 'SW Data'!$B:$B, $A33),SUMIFS('SW Data'!$J:$J, 'SW Data'!$A:$A, B$8, 'SW Data'!$B:$B, $A33))),
   IF($C$3="Full Time", SUMIFS('SW Data'!$F:$F, 'SW Data'!$A:$A, B$8, 'SW Data'!$B:$B, $A33, 'SW Data'!$D:$D, $C$2), IF($C$3="Part Time", SUMIFS('SW Data'!$G:$G, 'SW Data'!$A:$A, B$8, 'SW Data'!$B:$B, $A33, 'SW Data'!$D:$D, $C$2), SUMIFS('SW Data'!$J:$J, 'SW Data'!$A:$A, B$8, 'SW Data'!$B:$B, $A33, 'SW Data'!$D:$D, $C$2)))),
  IF($C$2="All Social Workers",
   IF($C$3="Full Time", SUMIFS('SW Data'!$F:$F, 'SW Data'!$A:$A, B$8, 'SW Data'!$E:$E, $C$1, 'SW Data'!$B:$B, $A33), IF($C$3="Part Time", SUMIFS('SW Data'!$G:$G, 'SW Data'!$A:$A, B$8, 'SW Data'!$E:$E, $C$1, 'SW Data'!$B:$B, $A33), SUMIFS('SW Data'!$J:$J, 'SW Data'!$A:$A, B$8, 'SW Data'!$E:$E, $C$1, 'SW Data'!$B:$B, $A33))),
   IF($C$3="Full Time", SUMIFS('SW Data'!$F:$F, 'SW Data'!$A:$A, B$8, 'SW Data'!$E:$E, $C$1, 'SW Data'!$B:$B, $A33, 'SW Data'!$D:$D, $C$2), IF($C$3="Part Time", SUMIFS('SW Data'!$G:$G, 'SW Data'!$A:$A, B$8, 'SW Data'!$E:$E, $C$1, 'SW Data'!$B:$B, $A33, 'SW Data'!$D:$D, $C$2), SUMIFS('SW Data'!$J:$J, 'SW Data'!$A:$A, B$8, 'SW Data'!$E:$E, $C$1, 'SW Data'!$B:$B, $A33, 'SW Data'!$D:$D, $C$2))))),
 0)/IF($C$1="Fieldwork Service (Children)", VLOOKUP($A33,'Population MYE'!$A$43:$K$76,MATCH(B$8,'Population MYE'!$A$43:$K$43, FALSE),FALSE), IF(OR($C$1="Fieldwork Service (Adults)",$C$1="Fieldwork Service (Offenders)"),VLOOKUP($A33,'Population MYE'!$A$81:$K$114,MATCH(B$8,'Population MYE'!$A$81:$K$81, FALSE),FALSE),VLOOKUP($A33,'Population MYE'!$A$5:$K$38,MATCH(B$8,'Population MYE'!$A$5:$K$5, FALSE),FALSE))))*100000</f>
        <v>90.361445783132538</v>
      </c>
      <c r="C33" s="83">
        <f>(IF(AND($C$1&lt;&gt;"", $C$2&lt;&gt;"", $C$3&lt;&gt;""),
 IF($C$1="All Fieldwork Services Teams",
  IF($C$2="All Social Workers",
   IF($C$3="Full Time", SUMIFS('SW Data'!$F:$F, 'SW Data'!$A:$A, C$8, 'SW Data'!$B:$B, $A33), IF($C$3="Part Time", SUMIFS('SW Data'!$G:$G, 'SW Data'!$A:$A, C$8, 'SW Data'!$B:$B, $A33),SUMIFS('SW Data'!$J:$J, 'SW Data'!$A:$A, C$8, 'SW Data'!$B:$B, $A33))),
   IF($C$3="Full Time", SUMIFS('SW Data'!$F:$F, 'SW Data'!$A:$A, C$8, 'SW Data'!$B:$B, $A33, 'SW Data'!$D:$D, $C$2), IF($C$3="Part Time", SUMIFS('SW Data'!$G:$G, 'SW Data'!$A:$A, C$8, 'SW Data'!$B:$B, $A33, 'SW Data'!$D:$D, $C$2), SUMIFS('SW Data'!$J:$J, 'SW Data'!$A:$A, C$8, 'SW Data'!$B:$B, $A33, 'SW Data'!$D:$D, $C$2)))),
  IF($C$2="All Social Workers",
   IF($C$3="Full Time", SUMIFS('SW Data'!$F:$F, 'SW Data'!$A:$A, C$8, 'SW Data'!$E:$E, $C$1, 'SW Data'!$B:$B, $A33), IF($C$3="Part Time", SUMIFS('SW Data'!$G:$G, 'SW Data'!$A:$A, C$8, 'SW Data'!$E:$E, $C$1, 'SW Data'!$B:$B, $A33), SUMIFS('SW Data'!$J:$J, 'SW Data'!$A:$A, C$8, 'SW Data'!$E:$E, $C$1, 'SW Data'!$B:$B, $A33))),
   IF($C$3="Full Time", SUMIFS('SW Data'!$F:$F, 'SW Data'!$A:$A, C$8, 'SW Data'!$E:$E, $C$1, 'SW Data'!$B:$B, $A33, 'SW Data'!$D:$D, $C$2), IF($C$3="Part Time", SUMIFS('SW Data'!$G:$G, 'SW Data'!$A:$A, C$8, 'SW Data'!$E:$E, $C$1, 'SW Data'!$B:$B, $A33, 'SW Data'!$D:$D, $C$2), SUMIFS('SW Data'!$J:$J, 'SW Data'!$A:$A, C$8, 'SW Data'!$E:$E, $C$1, 'SW Data'!$B:$B, $A33, 'SW Data'!$D:$D, $C$2))))),
 0)/IF($C$1="Fieldwork Service (Children)", VLOOKUP($A33,'Population MYE'!$A$43:$K$76,MATCH(C$8,'Population MYE'!$A$43:$K$43, FALSE),FALSE), IF(OR($C$1="Fieldwork Service (Adults)",$C$1="Fieldwork Service (Offenders)"),VLOOKUP($A33,'Population MYE'!$A$81:$K$114,MATCH(C$8,'Population MYE'!$A$81:$K$81, FALSE),FALSE),VLOOKUP($A33,'Population MYE'!$A$5:$K$38,MATCH(C$8,'Population MYE'!$A$5:$K$5, FALSE),FALSE))))*100000</f>
        <v>99.988440642700269</v>
      </c>
      <c r="D33" s="83">
        <f>(IF(AND($C$1&lt;&gt;"", $C$2&lt;&gt;"", $C$3&lt;&gt;""),
 IF($C$1="All Fieldwork Services Teams",
  IF($C$2="All Social Workers",
   IF($C$3="Full Time", SUMIFS('SW Data'!$F:$F, 'SW Data'!$A:$A, D$8, 'SW Data'!$B:$B, $A33), IF($C$3="Part Time", SUMIFS('SW Data'!$G:$G, 'SW Data'!$A:$A, D$8, 'SW Data'!$B:$B, $A33),SUMIFS('SW Data'!$J:$J, 'SW Data'!$A:$A, D$8, 'SW Data'!$B:$B, $A33))),
   IF($C$3="Full Time", SUMIFS('SW Data'!$F:$F, 'SW Data'!$A:$A, D$8, 'SW Data'!$B:$B, $A33, 'SW Data'!$D:$D, $C$2), IF($C$3="Part Time", SUMIFS('SW Data'!$G:$G, 'SW Data'!$A:$A, D$8, 'SW Data'!$B:$B, $A33, 'SW Data'!$D:$D, $C$2), SUMIFS('SW Data'!$J:$J, 'SW Data'!$A:$A, D$8, 'SW Data'!$B:$B, $A33, 'SW Data'!$D:$D, $C$2)))),
  IF($C$2="All Social Workers",
   IF($C$3="Full Time", SUMIFS('SW Data'!$F:$F, 'SW Data'!$A:$A, D$8, 'SW Data'!$E:$E, $C$1, 'SW Data'!$B:$B, $A33), IF($C$3="Part Time", SUMIFS('SW Data'!$G:$G, 'SW Data'!$A:$A, D$8, 'SW Data'!$E:$E, $C$1, 'SW Data'!$B:$B, $A33), SUMIFS('SW Data'!$J:$J, 'SW Data'!$A:$A, D$8, 'SW Data'!$E:$E, $C$1, 'SW Data'!$B:$B, $A33))),
   IF($C$3="Full Time", SUMIFS('SW Data'!$F:$F, 'SW Data'!$A:$A, D$8, 'SW Data'!$E:$E, $C$1, 'SW Data'!$B:$B, $A33, 'SW Data'!$D:$D, $C$2), IF($C$3="Part Time", SUMIFS('SW Data'!$G:$G, 'SW Data'!$A:$A, D$8, 'SW Data'!$E:$E, $C$1, 'SW Data'!$B:$B, $A33, 'SW Data'!$D:$D, $C$2), SUMIFS('SW Data'!$J:$J, 'SW Data'!$A:$A, D$8, 'SW Data'!$E:$E, $C$1, 'SW Data'!$B:$B, $A33, 'SW Data'!$D:$D, $C$2))))),
 0)/IF($C$1="Fieldwork Service (Children)", VLOOKUP($A33,'Population MYE'!$A$43:$K$76,MATCH(D$8,'Population MYE'!$A$43:$K$43, FALSE),FALSE), IF(OR($C$1="Fieldwork Service (Adults)",$C$1="Fieldwork Service (Offenders)"),VLOOKUP($A33,'Population MYE'!$A$81:$K$114,MATCH(D$8,'Population MYE'!$A$81:$K$81, FALSE),FALSE),VLOOKUP($A33,'Population MYE'!$A$5:$K$38,MATCH(D$8,'Population MYE'!$A$5:$K$5, FALSE),FALSE))))*100000</f>
        <v>98.445595854922288</v>
      </c>
      <c r="E33" s="83">
        <f>(IF(AND($C$1&lt;&gt;"", $C$2&lt;&gt;"", $C$3&lt;&gt;""),
 IF($C$1="All Fieldwork Services Teams",
  IF($C$2="All Social Workers",
   IF($C$3="Full Time", SUMIFS('SW Data'!$F:$F, 'SW Data'!$A:$A, E$8, 'SW Data'!$B:$B, $A33), IF($C$3="Part Time", SUMIFS('SW Data'!$G:$G, 'SW Data'!$A:$A, E$8, 'SW Data'!$B:$B, $A33),SUMIFS('SW Data'!$J:$J, 'SW Data'!$A:$A, E$8, 'SW Data'!$B:$B, $A33))),
   IF($C$3="Full Time", SUMIFS('SW Data'!$F:$F, 'SW Data'!$A:$A, E$8, 'SW Data'!$B:$B, $A33, 'SW Data'!$D:$D, $C$2), IF($C$3="Part Time", SUMIFS('SW Data'!$G:$G, 'SW Data'!$A:$A, E$8, 'SW Data'!$B:$B, $A33, 'SW Data'!$D:$D, $C$2), SUMIFS('SW Data'!$J:$J, 'SW Data'!$A:$A, E$8, 'SW Data'!$B:$B, $A33, 'SW Data'!$D:$D, $C$2)))),
  IF($C$2="All Social Workers",
   IF($C$3="Full Time", SUMIFS('SW Data'!$F:$F, 'SW Data'!$A:$A, E$8, 'SW Data'!$E:$E, $C$1, 'SW Data'!$B:$B, $A33), IF($C$3="Part Time", SUMIFS('SW Data'!$G:$G, 'SW Data'!$A:$A, E$8, 'SW Data'!$E:$E, $C$1, 'SW Data'!$B:$B, $A33), SUMIFS('SW Data'!$J:$J, 'SW Data'!$A:$A, E$8, 'SW Data'!$E:$E, $C$1, 'SW Data'!$B:$B, $A33))),
   IF($C$3="Full Time", SUMIFS('SW Data'!$F:$F, 'SW Data'!$A:$A, E$8, 'SW Data'!$E:$E, $C$1, 'SW Data'!$B:$B, $A33, 'SW Data'!$D:$D, $C$2), IF($C$3="Part Time", SUMIFS('SW Data'!$G:$G, 'SW Data'!$A:$A, E$8, 'SW Data'!$E:$E, $C$1, 'SW Data'!$B:$B, $A33, 'SW Data'!$D:$D, $C$2), SUMIFS('SW Data'!$J:$J, 'SW Data'!$A:$A, E$8, 'SW Data'!$E:$E, $C$1, 'SW Data'!$B:$B, $A33, 'SW Data'!$D:$D, $C$2))))),
 0)/IF($C$1="Fieldwork Service (Children)", VLOOKUP($A33,'Population MYE'!$A$43:$K$76,MATCH(E$8,'Population MYE'!$A$43:$K$43, FALSE),FALSE), IF(OR($C$1="Fieldwork Service (Adults)",$C$1="Fieldwork Service (Offenders)"),VLOOKUP($A33,'Population MYE'!$A$81:$K$114,MATCH(E$8,'Population MYE'!$A$81:$K$81, FALSE),FALSE),VLOOKUP($A33,'Population MYE'!$A$5:$K$38,MATCH(E$8,'Population MYE'!$A$5:$K$5, FALSE),FALSE))))*100000</f>
        <v>91.01316542644534</v>
      </c>
      <c r="F33" s="83">
        <f>(IF(AND($C$1&lt;&gt;"", $C$2&lt;&gt;"", $C$3&lt;&gt;""),
 IF($C$1="All Fieldwork Services Teams",
  IF($C$2="All Social Workers",
   IF($C$3="Full Time", SUMIFS('SW Data'!$F:$F, 'SW Data'!$A:$A, F$8, 'SW Data'!$B:$B, $A33), IF($C$3="Part Time", SUMIFS('SW Data'!$G:$G, 'SW Data'!$A:$A, F$8, 'SW Data'!$B:$B, $A33),SUMIFS('SW Data'!$J:$J, 'SW Data'!$A:$A, F$8, 'SW Data'!$B:$B, $A33))),
   IF($C$3="Full Time", SUMIFS('SW Data'!$F:$F, 'SW Data'!$A:$A, F$8, 'SW Data'!$B:$B, $A33, 'SW Data'!$D:$D, $C$2), IF($C$3="Part Time", SUMIFS('SW Data'!$G:$G, 'SW Data'!$A:$A, F$8, 'SW Data'!$B:$B, $A33, 'SW Data'!$D:$D, $C$2), SUMIFS('SW Data'!$J:$J, 'SW Data'!$A:$A, F$8, 'SW Data'!$B:$B, $A33, 'SW Data'!$D:$D, $C$2)))),
  IF($C$2="All Social Workers",
   IF($C$3="Full Time", SUMIFS('SW Data'!$F:$F, 'SW Data'!$A:$A, F$8, 'SW Data'!$E:$E, $C$1, 'SW Data'!$B:$B, $A33), IF($C$3="Part Time", SUMIFS('SW Data'!$G:$G, 'SW Data'!$A:$A, F$8, 'SW Data'!$E:$E, $C$1, 'SW Data'!$B:$B, $A33), SUMIFS('SW Data'!$J:$J, 'SW Data'!$A:$A, F$8, 'SW Data'!$E:$E, $C$1, 'SW Data'!$B:$B, $A33))),
   IF($C$3="Full Time", SUMIFS('SW Data'!$F:$F, 'SW Data'!$A:$A, F$8, 'SW Data'!$E:$E, $C$1, 'SW Data'!$B:$B, $A33, 'SW Data'!$D:$D, $C$2), IF($C$3="Part Time", SUMIFS('SW Data'!$G:$G, 'SW Data'!$A:$A, F$8, 'SW Data'!$E:$E, $C$1, 'SW Data'!$B:$B, $A33, 'SW Data'!$D:$D, $C$2), SUMIFS('SW Data'!$J:$J, 'SW Data'!$A:$A, F$8, 'SW Data'!$E:$E, $C$1, 'SW Data'!$B:$B, $A33, 'SW Data'!$D:$D, $C$2))))),
 0)/IF($C$1="Fieldwork Service (Children)", VLOOKUP($A33,'Population MYE'!$A$43:$K$76,MATCH(F$8,'Population MYE'!$A$43:$K$43, FALSE),FALSE), IF(OR($C$1="Fieldwork Service (Adults)",$C$1="Fieldwork Service (Offenders)"),VLOOKUP($A33,'Population MYE'!$A$81:$K$114,MATCH(F$8,'Population MYE'!$A$81:$K$81, FALSE),FALSE),VLOOKUP($A33,'Population MYE'!$A$5:$K$38,MATCH(F$8,'Population MYE'!$A$5:$K$5, FALSE),FALSE))))*100000</f>
        <v>92.369477911646584</v>
      </c>
      <c r="G33" s="83">
        <f>(IF(AND($C$1&lt;&gt;"", $C$2&lt;&gt;"", $C$3&lt;&gt;""),
 IF($C$1="All Fieldwork Services Teams",
  IF($C$2="All Social Workers",
   IF($C$3="Full Time", SUMIFS('SW Data'!$F:$F, 'SW Data'!$A:$A, G$8, 'SW Data'!$B:$B, $A33), IF($C$3="Part Time", SUMIFS('SW Data'!$G:$G, 'SW Data'!$A:$A, G$8, 'SW Data'!$B:$B, $A33),SUMIFS('SW Data'!$J:$J, 'SW Data'!$A:$A, G$8, 'SW Data'!$B:$B, $A33))),
   IF($C$3="Full Time", SUMIFS('SW Data'!$F:$F, 'SW Data'!$A:$A, G$8, 'SW Data'!$B:$B, $A33, 'SW Data'!$D:$D, $C$2), IF($C$3="Part Time", SUMIFS('SW Data'!$G:$G, 'SW Data'!$A:$A, G$8, 'SW Data'!$B:$B, $A33, 'SW Data'!$D:$D, $C$2), SUMIFS('SW Data'!$J:$J, 'SW Data'!$A:$A, G$8, 'SW Data'!$B:$B, $A33, 'SW Data'!$D:$D, $C$2)))),
  IF($C$2="All Social Workers",
   IF($C$3="Full Time", SUMIFS('SW Data'!$F:$F, 'SW Data'!$A:$A, G$8, 'SW Data'!$E:$E, $C$1, 'SW Data'!$B:$B, $A33), IF($C$3="Part Time", SUMIFS('SW Data'!$G:$G, 'SW Data'!$A:$A, G$8, 'SW Data'!$E:$E, $C$1, 'SW Data'!$B:$B, $A33), SUMIFS('SW Data'!$J:$J, 'SW Data'!$A:$A, G$8, 'SW Data'!$E:$E, $C$1, 'SW Data'!$B:$B, $A33))),
   IF($C$3="Full Time", SUMIFS('SW Data'!$F:$F, 'SW Data'!$A:$A, G$8, 'SW Data'!$E:$E, $C$1, 'SW Data'!$B:$B, $A33, 'SW Data'!$D:$D, $C$2), IF($C$3="Part Time", SUMIFS('SW Data'!$G:$G, 'SW Data'!$A:$A, G$8, 'SW Data'!$E:$E, $C$1, 'SW Data'!$B:$B, $A33, 'SW Data'!$D:$D, $C$2), SUMIFS('SW Data'!$J:$J, 'SW Data'!$A:$A, G$8, 'SW Data'!$E:$E, $C$1, 'SW Data'!$B:$B, $A33, 'SW Data'!$D:$D, $C$2))))),
 0)/IF($C$1="Fieldwork Service (Children)", VLOOKUP($A33,'Population MYE'!$A$43:$K$76,MATCH(G$8,'Population MYE'!$A$43:$K$43, FALSE),FALSE), IF(OR($C$1="Fieldwork Service (Adults)",$C$1="Fieldwork Service (Offenders)"),VLOOKUP($A33,'Population MYE'!$A$81:$K$114,MATCH(G$8,'Population MYE'!$A$81:$K$81, FALSE),FALSE),VLOOKUP($A33,'Population MYE'!$A$5:$K$38,MATCH(G$8,'Population MYE'!$A$5:$K$5, FALSE),FALSE))))*100000</f>
        <v>109.26447754327448</v>
      </c>
      <c r="H33" s="83">
        <f>(IF(AND($C$1&lt;&gt;"", $C$2&lt;&gt;"", $C$3&lt;&gt;""),
 IF($C$1="All Fieldwork Services Teams",
  IF($C$2="All Social Workers",
   IF($C$3="Full Time", SUMIFS('SW Data'!$F:$F, 'SW Data'!$A:$A, H$8, 'SW Data'!$B:$B, $A33), IF($C$3="Part Time", SUMIFS('SW Data'!$G:$G, 'SW Data'!$A:$A, H$8, 'SW Data'!$B:$B, $A33),SUMIFS('SW Data'!$J:$J, 'SW Data'!$A:$A, H$8, 'SW Data'!$B:$B, $A33))),
   IF($C$3="Full Time", SUMIFS('SW Data'!$F:$F, 'SW Data'!$A:$A, H$8, 'SW Data'!$B:$B, $A33, 'SW Data'!$D:$D, $C$2), IF($C$3="Part Time", SUMIFS('SW Data'!$G:$G, 'SW Data'!$A:$A, H$8, 'SW Data'!$B:$B, $A33, 'SW Data'!$D:$D, $C$2), SUMIFS('SW Data'!$J:$J, 'SW Data'!$A:$A, H$8, 'SW Data'!$B:$B, $A33, 'SW Data'!$D:$D, $C$2)))),
  IF($C$2="All Social Workers",
   IF($C$3="Full Time", SUMIFS('SW Data'!$F:$F, 'SW Data'!$A:$A, H$8, 'SW Data'!$E:$E, $C$1, 'SW Data'!$B:$B, $A33), IF($C$3="Part Time", SUMIFS('SW Data'!$G:$G, 'SW Data'!$A:$A, H$8, 'SW Data'!$E:$E, $C$1, 'SW Data'!$B:$B, $A33), SUMIFS('SW Data'!$J:$J, 'SW Data'!$A:$A, H$8, 'SW Data'!$E:$E, $C$1, 'SW Data'!$B:$B, $A33))),
   IF($C$3="Full Time", SUMIFS('SW Data'!$F:$F, 'SW Data'!$A:$A, H$8, 'SW Data'!$E:$E, $C$1, 'SW Data'!$B:$B, $A33, 'SW Data'!$D:$D, $C$2), IF($C$3="Part Time", SUMIFS('SW Data'!$G:$G, 'SW Data'!$A:$A, H$8, 'SW Data'!$E:$E, $C$1, 'SW Data'!$B:$B, $A33, 'SW Data'!$D:$D, $C$2), SUMIFS('SW Data'!$J:$J, 'SW Data'!$A:$A, H$8, 'SW Data'!$E:$E, $C$1, 'SW Data'!$B:$B, $A33, 'SW Data'!$D:$D, $C$2))))),
 0)/IF($C$1="Fieldwork Service (Children)", VLOOKUP($A33,'Population MYE'!$A$43:$K$76,MATCH(H$8,'Population MYE'!$A$43:$K$43, FALSE),FALSE), IF(OR($C$1="Fieldwork Service (Adults)",$C$1="Fieldwork Service (Offenders)"),VLOOKUP($A33,'Population MYE'!$A$81:$K$114,MATCH(H$8,'Population MYE'!$A$81:$K$81, FALSE),FALSE),VLOOKUP($A33,'Population MYE'!$A$5:$K$38,MATCH(H$8,'Population MYE'!$A$5:$K$5, FALSE),FALSE))))*100000</f>
        <v>112.49497790277219</v>
      </c>
      <c r="I33" s="83">
        <f>(IF(AND($C$1&lt;&gt;"", $C$2&lt;&gt;"", $C$3&lt;&gt;""),
 IF($C$1="All Fieldwork Services Teams",
  IF($C$2="All Social Workers",
   IF($C$3="Full Time", SUMIFS('SW Data'!$F:$F, 'SW Data'!$A:$A, I$8, 'SW Data'!$B:$B, $A33), IF($C$3="Part Time", SUMIFS('SW Data'!$G:$G, 'SW Data'!$A:$A, I$8, 'SW Data'!$B:$B, $A33),SUMIFS('SW Data'!$J:$J, 'SW Data'!$A:$A, I$8, 'SW Data'!$B:$B, $A33))),
   IF($C$3="Full Time", SUMIFS('SW Data'!$F:$F, 'SW Data'!$A:$A, I$8, 'SW Data'!$B:$B, $A33, 'SW Data'!$D:$D, $C$2), IF($C$3="Part Time", SUMIFS('SW Data'!$G:$G, 'SW Data'!$A:$A, I$8, 'SW Data'!$B:$B, $A33, 'SW Data'!$D:$D, $C$2), SUMIFS('SW Data'!$J:$J, 'SW Data'!$A:$A, I$8, 'SW Data'!$B:$B, $A33, 'SW Data'!$D:$D, $C$2)))),
  IF($C$2="All Social Workers",
   IF($C$3="Full Time", SUMIFS('SW Data'!$F:$F, 'SW Data'!$A:$A, I$8, 'SW Data'!$E:$E, $C$1, 'SW Data'!$B:$B, $A33), IF($C$3="Part Time", SUMIFS('SW Data'!$G:$G, 'SW Data'!$A:$A, I$8, 'SW Data'!$E:$E, $C$1, 'SW Data'!$B:$B, $A33), SUMIFS('SW Data'!$J:$J, 'SW Data'!$A:$A, I$8, 'SW Data'!$E:$E, $C$1, 'SW Data'!$B:$B, $A33))),
   IF($C$3="Full Time", SUMIFS('SW Data'!$F:$F, 'SW Data'!$A:$A, I$8, 'SW Data'!$E:$E, $C$1, 'SW Data'!$B:$B, $A33, 'SW Data'!$D:$D, $C$2), IF($C$3="Part Time", SUMIFS('SW Data'!$G:$G, 'SW Data'!$A:$A, I$8, 'SW Data'!$E:$E, $C$1, 'SW Data'!$B:$B, $A33, 'SW Data'!$D:$D, $C$2), SUMIFS('SW Data'!$J:$J, 'SW Data'!$A:$A, I$8, 'SW Data'!$E:$E, $C$1, 'SW Data'!$B:$B, $A33, 'SW Data'!$D:$D, $C$2))))),
 0)/IF($C$1="Fieldwork Service (Children)", VLOOKUP($A33,'Population MYE'!$A$43:$K$76,MATCH(I$8,'Population MYE'!$A$43:$K$43, FALSE),FALSE), IF(OR($C$1="Fieldwork Service (Adults)",$C$1="Fieldwork Service (Offenders)"),VLOOKUP($A33,'Population MYE'!$A$81:$K$114,MATCH(I$8,'Population MYE'!$A$81:$K$81, FALSE),FALSE),VLOOKUP($A33,'Population MYE'!$A$5:$K$38,MATCH(I$8,'Population MYE'!$A$5:$K$5, FALSE),FALSE))))*100000</f>
        <v>112.28230980751604</v>
      </c>
      <c r="J33" s="83">
        <f>(IF(AND($C$1&lt;&gt;"", $C$2&lt;&gt;"", $C$3&lt;&gt;""),
 IF($C$1="All Fieldwork Services Teams",
  IF($C$2="All Social Workers",
   IF($C$3="Full Time", SUMIFS('SW Data'!$F:$F, 'SW Data'!$A:$A, J$8, 'SW Data'!$B:$B, $A33), IF($C$3="Part Time", SUMIFS('SW Data'!$G:$G, 'SW Data'!$A:$A, J$8, 'SW Data'!$B:$B, $A33),SUMIFS('SW Data'!$J:$J, 'SW Data'!$A:$A, J$8, 'SW Data'!$B:$B, $A33))),
   IF($C$3="Full Time", SUMIFS('SW Data'!$F:$F, 'SW Data'!$A:$A, J$8, 'SW Data'!$B:$B, $A33, 'SW Data'!$D:$D, $C$2), IF($C$3="Part Time", SUMIFS('SW Data'!$G:$G, 'SW Data'!$A:$A, J$8, 'SW Data'!$B:$B, $A33, 'SW Data'!$D:$D, $C$2), SUMIFS('SW Data'!$J:$J, 'SW Data'!$A:$A, J$8, 'SW Data'!$B:$B, $A33, 'SW Data'!$D:$D, $C$2)))),
  IF($C$2="All Social Workers",
   IF($C$3="Full Time", SUMIFS('SW Data'!$F:$F, 'SW Data'!$A:$A, J$8, 'SW Data'!$E:$E, $C$1, 'SW Data'!$B:$B, $A33), IF($C$3="Part Time", SUMIFS('SW Data'!$G:$G, 'SW Data'!$A:$A, J$8, 'SW Data'!$E:$E, $C$1, 'SW Data'!$B:$B, $A33), SUMIFS('SW Data'!$J:$J, 'SW Data'!$A:$A, J$8, 'SW Data'!$E:$E, $C$1, 'SW Data'!$B:$B, $A33))),
   IF($C$3="Full Time", SUMIFS('SW Data'!$F:$F, 'SW Data'!$A:$A, J$8, 'SW Data'!$E:$E, $C$1, 'SW Data'!$B:$B, $A33, 'SW Data'!$D:$D, $C$2), IF($C$3="Part Time", SUMIFS('SW Data'!$G:$G, 'SW Data'!$A:$A, J$8, 'SW Data'!$E:$E, $C$1, 'SW Data'!$B:$B, $A33, 'SW Data'!$D:$D, $C$2), SUMIFS('SW Data'!$J:$J, 'SW Data'!$A:$A, J$8, 'SW Data'!$E:$E, $C$1, 'SW Data'!$B:$B, $A33, 'SW Data'!$D:$D, $C$2))))),
 0)/IF($C$1="Fieldwork Service (Children)", VLOOKUP($A33,'Population MYE'!$A$43:$K$76,MATCH(J$8,'Population MYE'!$A$43:$K$43, FALSE),FALSE), IF(OR($C$1="Fieldwork Service (Adults)",$C$1="Fieldwork Service (Offenders)"),VLOOKUP($A33,'Population MYE'!$A$81:$K$114,MATCH(J$8,'Population MYE'!$A$81:$K$81, FALSE),FALSE),VLOOKUP($A33,'Population MYE'!$A$5:$K$38,MATCH(J$8,'Population MYE'!$A$5:$K$5, FALSE),FALSE))))*100000</f>
        <v>130.73381458534644</v>
      </c>
      <c r="K33" s="83">
        <f>(IF(AND($C$1&lt;&gt;"", $C$2&lt;&gt;"", $C$3&lt;&gt;""),
 IF($C$1="All Fieldwork Services Teams",
  IF($C$2="All Social Workers",
   IF($C$3="Full Time", SUMIFS('SW Data'!$F:$F, 'SW Data'!$A:$A, K$8, 'SW Data'!$B:$B, $A33), IF($C$3="Part Time", SUMIFS('SW Data'!$G:$G, 'SW Data'!$A:$A, K$8, 'SW Data'!$B:$B, $A33),SUMIFS('SW Data'!$J:$J, 'SW Data'!$A:$A, K$8, 'SW Data'!$B:$B, $A33))),
   IF($C$3="Full Time", SUMIFS('SW Data'!$F:$F, 'SW Data'!$A:$A, K$8, 'SW Data'!$B:$B, $A33, 'SW Data'!$D:$D, $C$2), IF($C$3="Part Time", SUMIFS('SW Data'!$G:$G, 'SW Data'!$A:$A, K$8, 'SW Data'!$B:$B, $A33, 'SW Data'!$D:$D, $C$2), SUMIFS('SW Data'!$J:$J, 'SW Data'!$A:$A, K$8, 'SW Data'!$B:$B, $A33, 'SW Data'!$D:$D, $C$2)))),
  IF($C$2="All Social Workers",
   IF($C$3="Full Time", SUMIFS('SW Data'!$F:$F, 'SW Data'!$A:$A, K$8, 'SW Data'!$E:$E, $C$1, 'SW Data'!$B:$B, $A33), IF($C$3="Part Time", SUMIFS('SW Data'!$G:$G, 'SW Data'!$A:$A, K$8, 'SW Data'!$E:$E, $C$1, 'SW Data'!$B:$B, $A33), SUMIFS('SW Data'!$J:$J, 'SW Data'!$A:$A, K$8, 'SW Data'!$E:$E, $C$1, 'SW Data'!$B:$B, $A33))),
   IF($C$3="Full Time", SUMIFS('SW Data'!$F:$F, 'SW Data'!$A:$A, K$8, 'SW Data'!$E:$E, $C$1, 'SW Data'!$B:$B, $A33, 'SW Data'!$D:$D, $C$2), IF($C$3="Part Time", SUMIFS('SW Data'!$G:$G, 'SW Data'!$A:$A, K$8, 'SW Data'!$E:$E, $C$1, 'SW Data'!$B:$B, $A33, 'SW Data'!$D:$D, $C$2), SUMIFS('SW Data'!$J:$J, 'SW Data'!$A:$A, K$8, 'SW Data'!$E:$E, $C$1, 'SW Data'!$B:$B, $A33, 'SW Data'!$D:$D, $C$2))))),
 0)/IF($C$1="Fieldwork Service (Children)", VLOOKUP($A33,'Population MYE'!$A$43:$K$76,MATCH(K$8,'Population MYE'!$A$43:$K$43, FALSE),FALSE), IF(OR($C$1="Fieldwork Service (Adults)",$C$1="Fieldwork Service (Offenders)"),VLOOKUP($A33,'Population MYE'!$A$81:$K$114,MATCH(K$8,'Population MYE'!$A$81:$K$81, FALSE),FALSE),VLOOKUP($A33,'Population MYE'!$A$5:$K$38,MATCH(K$8,'Population MYE'!$A$5:$K$5, FALSE),FALSE))))*100000</f>
        <v>144.20629983600068</v>
      </c>
      <c r="L33" s="55"/>
      <c r="U33" s="74"/>
    </row>
    <row r="34" spans="1:21" x14ac:dyDescent="0.25">
      <c r="A34" s="53" t="s">
        <v>41</v>
      </c>
      <c r="B34" s="83">
        <f>(IF(AND($C$1&lt;&gt;"", $C$2&lt;&gt;"", $C$3&lt;&gt;""),
 IF($C$1="All Fieldwork Services Teams",
  IF($C$2="All Social Workers",
   IF($C$3="Full Time", SUMIFS('SW Data'!$F:$F, 'SW Data'!$A:$A, B$8, 'SW Data'!$B:$B, $A34), IF($C$3="Part Time", SUMIFS('SW Data'!$G:$G, 'SW Data'!$A:$A, B$8, 'SW Data'!$B:$B, $A34),SUMIFS('SW Data'!$J:$J, 'SW Data'!$A:$A, B$8, 'SW Data'!$B:$B, $A34))),
   IF($C$3="Full Time", SUMIFS('SW Data'!$F:$F, 'SW Data'!$A:$A, B$8, 'SW Data'!$B:$B, $A34, 'SW Data'!$D:$D, $C$2), IF($C$3="Part Time", SUMIFS('SW Data'!$G:$G, 'SW Data'!$A:$A, B$8, 'SW Data'!$B:$B, $A34, 'SW Data'!$D:$D, $C$2), SUMIFS('SW Data'!$J:$J, 'SW Data'!$A:$A, B$8, 'SW Data'!$B:$B, $A34, 'SW Data'!$D:$D, $C$2)))),
  IF($C$2="All Social Workers",
   IF($C$3="Full Time", SUMIFS('SW Data'!$F:$F, 'SW Data'!$A:$A, B$8, 'SW Data'!$E:$E, $C$1, 'SW Data'!$B:$B, $A34), IF($C$3="Part Time", SUMIFS('SW Data'!$G:$G, 'SW Data'!$A:$A, B$8, 'SW Data'!$E:$E, $C$1, 'SW Data'!$B:$B, $A34), SUMIFS('SW Data'!$J:$J, 'SW Data'!$A:$A, B$8, 'SW Data'!$E:$E, $C$1, 'SW Data'!$B:$B, $A34))),
   IF($C$3="Full Time", SUMIFS('SW Data'!$F:$F, 'SW Data'!$A:$A, B$8, 'SW Data'!$E:$E, $C$1, 'SW Data'!$B:$B, $A34, 'SW Data'!$D:$D, $C$2), IF($C$3="Part Time", SUMIFS('SW Data'!$G:$G, 'SW Data'!$A:$A, B$8, 'SW Data'!$E:$E, $C$1, 'SW Data'!$B:$B, $A34, 'SW Data'!$D:$D, $C$2), SUMIFS('SW Data'!$J:$J, 'SW Data'!$A:$A, B$8, 'SW Data'!$E:$E, $C$1, 'SW Data'!$B:$B, $A34, 'SW Data'!$D:$D, $C$2))))),
 0)/IF($C$1="Fieldwork Service (Children)", VLOOKUP($A34,'Population MYE'!$A$43:$K$76,MATCH(B$8,'Population MYE'!$A$43:$K$43, FALSE),FALSE), IF(OR($C$1="Fieldwork Service (Adults)",$C$1="Fieldwork Service (Offenders)"),VLOOKUP($A34,'Population MYE'!$A$81:$K$114,MATCH(B$8,'Population MYE'!$A$81:$K$81, FALSE),FALSE),VLOOKUP($A34,'Population MYE'!$A$5:$K$38,MATCH(B$8,'Population MYE'!$A$5:$K$5, FALSE),FALSE))))*100000</f>
        <v>140.26111503175724</v>
      </c>
      <c r="C34" s="83">
        <f>(IF(AND($C$1&lt;&gt;"", $C$2&lt;&gt;"", $C$3&lt;&gt;""),
 IF($C$1="All Fieldwork Services Teams",
  IF($C$2="All Social Workers",
   IF($C$3="Full Time", SUMIFS('SW Data'!$F:$F, 'SW Data'!$A:$A, C$8, 'SW Data'!$B:$B, $A34), IF($C$3="Part Time", SUMIFS('SW Data'!$G:$G, 'SW Data'!$A:$A, C$8, 'SW Data'!$B:$B, $A34),SUMIFS('SW Data'!$J:$J, 'SW Data'!$A:$A, C$8, 'SW Data'!$B:$B, $A34))),
   IF($C$3="Full Time", SUMIFS('SW Data'!$F:$F, 'SW Data'!$A:$A, C$8, 'SW Data'!$B:$B, $A34, 'SW Data'!$D:$D, $C$2), IF($C$3="Part Time", SUMIFS('SW Data'!$G:$G, 'SW Data'!$A:$A, C$8, 'SW Data'!$B:$B, $A34, 'SW Data'!$D:$D, $C$2), SUMIFS('SW Data'!$J:$J, 'SW Data'!$A:$A, C$8, 'SW Data'!$B:$B, $A34, 'SW Data'!$D:$D, $C$2)))),
  IF($C$2="All Social Workers",
   IF($C$3="Full Time", SUMIFS('SW Data'!$F:$F, 'SW Data'!$A:$A, C$8, 'SW Data'!$E:$E, $C$1, 'SW Data'!$B:$B, $A34), IF($C$3="Part Time", SUMIFS('SW Data'!$G:$G, 'SW Data'!$A:$A, C$8, 'SW Data'!$E:$E, $C$1, 'SW Data'!$B:$B, $A34), SUMIFS('SW Data'!$J:$J, 'SW Data'!$A:$A, C$8, 'SW Data'!$E:$E, $C$1, 'SW Data'!$B:$B, $A34))),
   IF($C$3="Full Time", SUMIFS('SW Data'!$F:$F, 'SW Data'!$A:$A, C$8, 'SW Data'!$E:$E, $C$1, 'SW Data'!$B:$B, $A34, 'SW Data'!$D:$D, $C$2), IF($C$3="Part Time", SUMIFS('SW Data'!$G:$G, 'SW Data'!$A:$A, C$8, 'SW Data'!$E:$E, $C$1, 'SW Data'!$B:$B, $A34, 'SW Data'!$D:$D, $C$2), SUMIFS('SW Data'!$J:$J, 'SW Data'!$A:$A, C$8, 'SW Data'!$E:$E, $C$1, 'SW Data'!$B:$B, $A34, 'SW Data'!$D:$D, $C$2))))),
 0)/IF($C$1="Fieldwork Service (Children)", VLOOKUP($A34,'Population MYE'!$A$43:$K$76,MATCH(C$8,'Population MYE'!$A$43:$K$43, FALSE),FALSE), IF(OR($C$1="Fieldwork Service (Adults)",$C$1="Fieldwork Service (Offenders)"),VLOOKUP($A34,'Population MYE'!$A$81:$K$114,MATCH(C$8,'Population MYE'!$A$81:$K$81, FALSE),FALSE),VLOOKUP($A34,'Population MYE'!$A$5:$K$38,MATCH(C$8,'Population MYE'!$A$5:$K$5, FALSE),FALSE))))*100000</f>
        <v>116.20741262435074</v>
      </c>
      <c r="D34" s="83">
        <f>(IF(AND($C$1&lt;&gt;"", $C$2&lt;&gt;"", $C$3&lt;&gt;""),
 IF($C$1="All Fieldwork Services Teams",
  IF($C$2="All Social Workers",
   IF($C$3="Full Time", SUMIFS('SW Data'!$F:$F, 'SW Data'!$A:$A, D$8, 'SW Data'!$B:$B, $A34), IF($C$3="Part Time", SUMIFS('SW Data'!$G:$G, 'SW Data'!$A:$A, D$8, 'SW Data'!$B:$B, $A34),SUMIFS('SW Data'!$J:$J, 'SW Data'!$A:$A, D$8, 'SW Data'!$B:$B, $A34))),
   IF($C$3="Full Time", SUMIFS('SW Data'!$F:$F, 'SW Data'!$A:$A, D$8, 'SW Data'!$B:$B, $A34, 'SW Data'!$D:$D, $C$2), IF($C$3="Part Time", SUMIFS('SW Data'!$G:$G, 'SW Data'!$A:$A, D$8, 'SW Data'!$B:$B, $A34, 'SW Data'!$D:$D, $C$2), SUMIFS('SW Data'!$J:$J, 'SW Data'!$A:$A, D$8, 'SW Data'!$B:$B, $A34, 'SW Data'!$D:$D, $C$2)))),
  IF($C$2="All Social Workers",
   IF($C$3="Full Time", SUMIFS('SW Data'!$F:$F, 'SW Data'!$A:$A, D$8, 'SW Data'!$E:$E, $C$1, 'SW Data'!$B:$B, $A34), IF($C$3="Part Time", SUMIFS('SW Data'!$G:$G, 'SW Data'!$A:$A, D$8, 'SW Data'!$E:$E, $C$1, 'SW Data'!$B:$B, $A34), SUMIFS('SW Data'!$J:$J, 'SW Data'!$A:$A, D$8, 'SW Data'!$E:$E, $C$1, 'SW Data'!$B:$B, $A34))),
   IF($C$3="Full Time", SUMIFS('SW Data'!$F:$F, 'SW Data'!$A:$A, D$8, 'SW Data'!$E:$E, $C$1, 'SW Data'!$B:$B, $A34, 'SW Data'!$D:$D, $C$2), IF($C$3="Part Time", SUMIFS('SW Data'!$G:$G, 'SW Data'!$A:$A, D$8, 'SW Data'!$E:$E, $C$1, 'SW Data'!$B:$B, $A34, 'SW Data'!$D:$D, $C$2), SUMIFS('SW Data'!$J:$J, 'SW Data'!$A:$A, D$8, 'SW Data'!$E:$E, $C$1, 'SW Data'!$B:$B, $A34, 'SW Data'!$D:$D, $C$2))))),
 0)/IF($C$1="Fieldwork Service (Children)", VLOOKUP($A34,'Population MYE'!$A$43:$K$76,MATCH(D$8,'Population MYE'!$A$43:$K$43, FALSE),FALSE), IF(OR($C$1="Fieldwork Service (Adults)",$C$1="Fieldwork Service (Offenders)"),VLOOKUP($A34,'Population MYE'!$A$81:$K$114,MATCH(D$8,'Population MYE'!$A$81:$K$81, FALSE),FALSE),VLOOKUP($A34,'Population MYE'!$A$5:$K$38,MATCH(D$8,'Population MYE'!$A$5:$K$5, FALSE),FALSE))))*100000</f>
        <v>125.78063154191223</v>
      </c>
      <c r="E34" s="83">
        <f>(IF(AND($C$1&lt;&gt;"", $C$2&lt;&gt;"", $C$3&lt;&gt;""),
 IF($C$1="All Fieldwork Services Teams",
  IF($C$2="All Social Workers",
   IF($C$3="Full Time", SUMIFS('SW Data'!$F:$F, 'SW Data'!$A:$A, E$8, 'SW Data'!$B:$B, $A34), IF($C$3="Part Time", SUMIFS('SW Data'!$G:$G, 'SW Data'!$A:$A, E$8, 'SW Data'!$B:$B, $A34),SUMIFS('SW Data'!$J:$J, 'SW Data'!$A:$A, E$8, 'SW Data'!$B:$B, $A34))),
   IF($C$3="Full Time", SUMIFS('SW Data'!$F:$F, 'SW Data'!$A:$A, E$8, 'SW Data'!$B:$B, $A34, 'SW Data'!$D:$D, $C$2), IF($C$3="Part Time", SUMIFS('SW Data'!$G:$G, 'SW Data'!$A:$A, E$8, 'SW Data'!$B:$B, $A34, 'SW Data'!$D:$D, $C$2), SUMIFS('SW Data'!$J:$J, 'SW Data'!$A:$A, E$8, 'SW Data'!$B:$B, $A34, 'SW Data'!$D:$D, $C$2)))),
  IF($C$2="All Social Workers",
   IF($C$3="Full Time", SUMIFS('SW Data'!$F:$F, 'SW Data'!$A:$A, E$8, 'SW Data'!$E:$E, $C$1, 'SW Data'!$B:$B, $A34), IF($C$3="Part Time", SUMIFS('SW Data'!$G:$G, 'SW Data'!$A:$A, E$8, 'SW Data'!$E:$E, $C$1, 'SW Data'!$B:$B, $A34), SUMIFS('SW Data'!$J:$J, 'SW Data'!$A:$A, E$8, 'SW Data'!$E:$E, $C$1, 'SW Data'!$B:$B, $A34))),
   IF($C$3="Full Time", SUMIFS('SW Data'!$F:$F, 'SW Data'!$A:$A, E$8, 'SW Data'!$E:$E, $C$1, 'SW Data'!$B:$B, $A34, 'SW Data'!$D:$D, $C$2), IF($C$3="Part Time", SUMIFS('SW Data'!$G:$G, 'SW Data'!$A:$A, E$8, 'SW Data'!$E:$E, $C$1, 'SW Data'!$B:$B, $A34, 'SW Data'!$D:$D, $C$2), SUMIFS('SW Data'!$J:$J, 'SW Data'!$A:$A, E$8, 'SW Data'!$E:$E, $C$1, 'SW Data'!$B:$B, $A34, 'SW Data'!$D:$D, $C$2))))),
 0)/IF($C$1="Fieldwork Service (Children)", VLOOKUP($A34,'Population MYE'!$A$43:$K$76,MATCH(E$8,'Population MYE'!$A$43:$K$43, FALSE),FALSE), IF(OR($C$1="Fieldwork Service (Adults)",$C$1="Fieldwork Service (Offenders)"),VLOOKUP($A34,'Population MYE'!$A$81:$K$114,MATCH(E$8,'Population MYE'!$A$81:$K$81, FALSE),FALSE),VLOOKUP($A34,'Population MYE'!$A$5:$K$38,MATCH(E$8,'Population MYE'!$A$5:$K$5, FALSE),FALSE))))*100000</f>
        <v>128.2051282051282</v>
      </c>
      <c r="F34" s="83">
        <f>(IF(AND($C$1&lt;&gt;"", $C$2&lt;&gt;"", $C$3&lt;&gt;""),
 IF($C$1="All Fieldwork Services Teams",
  IF($C$2="All Social Workers",
   IF($C$3="Full Time", SUMIFS('SW Data'!$F:$F, 'SW Data'!$A:$A, F$8, 'SW Data'!$B:$B, $A34), IF($C$3="Part Time", SUMIFS('SW Data'!$G:$G, 'SW Data'!$A:$A, F$8, 'SW Data'!$B:$B, $A34),SUMIFS('SW Data'!$J:$J, 'SW Data'!$A:$A, F$8, 'SW Data'!$B:$B, $A34))),
   IF($C$3="Full Time", SUMIFS('SW Data'!$F:$F, 'SW Data'!$A:$A, F$8, 'SW Data'!$B:$B, $A34, 'SW Data'!$D:$D, $C$2), IF($C$3="Part Time", SUMIFS('SW Data'!$G:$G, 'SW Data'!$A:$A, F$8, 'SW Data'!$B:$B, $A34, 'SW Data'!$D:$D, $C$2), SUMIFS('SW Data'!$J:$J, 'SW Data'!$A:$A, F$8, 'SW Data'!$B:$B, $A34, 'SW Data'!$D:$D, $C$2)))),
  IF($C$2="All Social Workers",
   IF($C$3="Full Time", SUMIFS('SW Data'!$F:$F, 'SW Data'!$A:$A, F$8, 'SW Data'!$E:$E, $C$1, 'SW Data'!$B:$B, $A34), IF($C$3="Part Time", SUMIFS('SW Data'!$G:$G, 'SW Data'!$A:$A, F$8, 'SW Data'!$E:$E, $C$1, 'SW Data'!$B:$B, $A34), SUMIFS('SW Data'!$J:$J, 'SW Data'!$A:$A, F$8, 'SW Data'!$E:$E, $C$1, 'SW Data'!$B:$B, $A34))),
   IF($C$3="Full Time", SUMIFS('SW Data'!$F:$F, 'SW Data'!$A:$A, F$8, 'SW Data'!$E:$E, $C$1, 'SW Data'!$B:$B, $A34, 'SW Data'!$D:$D, $C$2), IF($C$3="Part Time", SUMIFS('SW Data'!$G:$G, 'SW Data'!$A:$A, F$8, 'SW Data'!$E:$E, $C$1, 'SW Data'!$B:$B, $A34, 'SW Data'!$D:$D, $C$2), SUMIFS('SW Data'!$J:$J, 'SW Data'!$A:$A, F$8, 'SW Data'!$E:$E, $C$1, 'SW Data'!$B:$B, $A34, 'SW Data'!$D:$D, $C$2))))),
 0)/IF($C$1="Fieldwork Service (Children)", VLOOKUP($A34,'Population MYE'!$A$43:$K$76,MATCH(F$8,'Population MYE'!$A$43:$K$43, FALSE),FALSE), IF(OR($C$1="Fieldwork Service (Adults)",$C$1="Fieldwork Service (Offenders)"),VLOOKUP($A34,'Population MYE'!$A$81:$K$114,MATCH(F$8,'Population MYE'!$A$81:$K$81, FALSE),FALSE),VLOOKUP($A34,'Population MYE'!$A$5:$K$38,MATCH(F$8,'Population MYE'!$A$5:$K$5, FALSE),FALSE))))*100000</f>
        <v>122.23003869152305</v>
      </c>
      <c r="G34" s="83">
        <f>(IF(AND($C$1&lt;&gt;"", $C$2&lt;&gt;"", $C$3&lt;&gt;""),
 IF($C$1="All Fieldwork Services Teams",
  IF($C$2="All Social Workers",
   IF($C$3="Full Time", SUMIFS('SW Data'!$F:$F, 'SW Data'!$A:$A, G$8, 'SW Data'!$B:$B, $A34), IF($C$3="Part Time", SUMIFS('SW Data'!$G:$G, 'SW Data'!$A:$A, G$8, 'SW Data'!$B:$B, $A34),SUMIFS('SW Data'!$J:$J, 'SW Data'!$A:$A, G$8, 'SW Data'!$B:$B, $A34))),
   IF($C$3="Full Time", SUMIFS('SW Data'!$F:$F, 'SW Data'!$A:$A, G$8, 'SW Data'!$B:$B, $A34, 'SW Data'!$D:$D, $C$2), IF($C$3="Part Time", SUMIFS('SW Data'!$G:$G, 'SW Data'!$A:$A, G$8, 'SW Data'!$B:$B, $A34, 'SW Data'!$D:$D, $C$2), SUMIFS('SW Data'!$J:$J, 'SW Data'!$A:$A, G$8, 'SW Data'!$B:$B, $A34, 'SW Data'!$D:$D, $C$2)))),
  IF($C$2="All Social Workers",
   IF($C$3="Full Time", SUMIFS('SW Data'!$F:$F, 'SW Data'!$A:$A, G$8, 'SW Data'!$E:$E, $C$1, 'SW Data'!$B:$B, $A34), IF($C$3="Part Time", SUMIFS('SW Data'!$G:$G, 'SW Data'!$A:$A, G$8, 'SW Data'!$E:$E, $C$1, 'SW Data'!$B:$B, $A34), SUMIFS('SW Data'!$J:$J, 'SW Data'!$A:$A, G$8, 'SW Data'!$E:$E, $C$1, 'SW Data'!$B:$B, $A34))),
   IF($C$3="Full Time", SUMIFS('SW Data'!$F:$F, 'SW Data'!$A:$A, G$8, 'SW Data'!$E:$E, $C$1, 'SW Data'!$B:$B, $A34, 'SW Data'!$D:$D, $C$2), IF($C$3="Part Time", SUMIFS('SW Data'!$G:$G, 'SW Data'!$A:$A, G$8, 'SW Data'!$E:$E, $C$1, 'SW Data'!$B:$B, $A34, 'SW Data'!$D:$D, $C$2), SUMIFS('SW Data'!$J:$J, 'SW Data'!$A:$A, G$8, 'SW Data'!$E:$E, $C$1, 'SW Data'!$B:$B, $A34, 'SW Data'!$D:$D, $C$2))))),
 0)/IF($C$1="Fieldwork Service (Children)", VLOOKUP($A34,'Population MYE'!$A$43:$K$76,MATCH(G$8,'Population MYE'!$A$43:$K$43, FALSE),FALSE), IF(OR($C$1="Fieldwork Service (Adults)",$C$1="Fieldwork Service (Offenders)"),VLOOKUP($A34,'Population MYE'!$A$81:$K$114,MATCH(G$8,'Population MYE'!$A$81:$K$81, FALSE),FALSE),VLOOKUP($A34,'Population MYE'!$A$5:$K$38,MATCH(G$8,'Population MYE'!$A$5:$K$5, FALSE),FALSE))))*100000</f>
        <v>121.18018967334037</v>
      </c>
      <c r="H34" s="83">
        <f>(IF(AND($C$1&lt;&gt;"", $C$2&lt;&gt;"", $C$3&lt;&gt;""),
 IF($C$1="All Fieldwork Services Teams",
  IF($C$2="All Social Workers",
   IF($C$3="Full Time", SUMIFS('SW Data'!$F:$F, 'SW Data'!$A:$A, H$8, 'SW Data'!$B:$B, $A34), IF($C$3="Part Time", SUMIFS('SW Data'!$G:$G, 'SW Data'!$A:$A, H$8, 'SW Data'!$B:$B, $A34),SUMIFS('SW Data'!$J:$J, 'SW Data'!$A:$A, H$8, 'SW Data'!$B:$B, $A34))),
   IF($C$3="Full Time", SUMIFS('SW Data'!$F:$F, 'SW Data'!$A:$A, H$8, 'SW Data'!$B:$B, $A34, 'SW Data'!$D:$D, $C$2), IF($C$3="Part Time", SUMIFS('SW Data'!$G:$G, 'SW Data'!$A:$A, H$8, 'SW Data'!$B:$B, $A34, 'SW Data'!$D:$D, $C$2), SUMIFS('SW Data'!$J:$J, 'SW Data'!$A:$A, H$8, 'SW Data'!$B:$B, $A34, 'SW Data'!$D:$D, $C$2)))),
  IF($C$2="All Social Workers",
   IF($C$3="Full Time", SUMIFS('SW Data'!$F:$F, 'SW Data'!$A:$A, H$8, 'SW Data'!$E:$E, $C$1, 'SW Data'!$B:$B, $A34), IF($C$3="Part Time", SUMIFS('SW Data'!$G:$G, 'SW Data'!$A:$A, H$8, 'SW Data'!$E:$E, $C$1, 'SW Data'!$B:$B, $A34), SUMIFS('SW Data'!$J:$J, 'SW Data'!$A:$A, H$8, 'SW Data'!$E:$E, $C$1, 'SW Data'!$B:$B, $A34))),
   IF($C$3="Full Time", SUMIFS('SW Data'!$F:$F, 'SW Data'!$A:$A, H$8, 'SW Data'!$E:$E, $C$1, 'SW Data'!$B:$B, $A34, 'SW Data'!$D:$D, $C$2), IF($C$3="Part Time", SUMIFS('SW Data'!$G:$G, 'SW Data'!$A:$A, H$8, 'SW Data'!$E:$E, $C$1, 'SW Data'!$B:$B, $A34, 'SW Data'!$D:$D, $C$2), SUMIFS('SW Data'!$J:$J, 'SW Data'!$A:$A, H$8, 'SW Data'!$E:$E, $C$1, 'SW Data'!$B:$B, $A34, 'SW Data'!$D:$D, $C$2))))),
 0)/IF($C$1="Fieldwork Service (Children)", VLOOKUP($A34,'Population MYE'!$A$43:$K$76,MATCH(H$8,'Population MYE'!$A$43:$K$43, FALSE),FALSE), IF(OR($C$1="Fieldwork Service (Adults)",$C$1="Fieldwork Service (Offenders)"),VLOOKUP($A34,'Population MYE'!$A$81:$K$114,MATCH(H$8,'Population MYE'!$A$81:$K$81, FALSE),FALSE),VLOOKUP($A34,'Population MYE'!$A$5:$K$38,MATCH(H$8,'Population MYE'!$A$5:$K$5, FALSE),FALSE))))*100000</f>
        <v>119.25640126271483</v>
      </c>
      <c r="I34" s="83">
        <f>(IF(AND($C$1&lt;&gt;"", $C$2&lt;&gt;"", $C$3&lt;&gt;""),
 IF($C$1="All Fieldwork Services Teams",
  IF($C$2="All Social Workers",
   IF($C$3="Full Time", SUMIFS('SW Data'!$F:$F, 'SW Data'!$A:$A, I$8, 'SW Data'!$B:$B, $A34), IF($C$3="Part Time", SUMIFS('SW Data'!$G:$G, 'SW Data'!$A:$A, I$8, 'SW Data'!$B:$B, $A34),SUMIFS('SW Data'!$J:$J, 'SW Data'!$A:$A, I$8, 'SW Data'!$B:$B, $A34))),
   IF($C$3="Full Time", SUMIFS('SW Data'!$F:$F, 'SW Data'!$A:$A, I$8, 'SW Data'!$B:$B, $A34, 'SW Data'!$D:$D, $C$2), IF($C$3="Part Time", SUMIFS('SW Data'!$G:$G, 'SW Data'!$A:$A, I$8, 'SW Data'!$B:$B, $A34, 'SW Data'!$D:$D, $C$2), SUMIFS('SW Data'!$J:$J, 'SW Data'!$A:$A, I$8, 'SW Data'!$B:$B, $A34, 'SW Data'!$D:$D, $C$2)))),
  IF($C$2="All Social Workers",
   IF($C$3="Full Time", SUMIFS('SW Data'!$F:$F, 'SW Data'!$A:$A, I$8, 'SW Data'!$E:$E, $C$1, 'SW Data'!$B:$B, $A34), IF($C$3="Part Time", SUMIFS('SW Data'!$G:$G, 'SW Data'!$A:$A, I$8, 'SW Data'!$E:$E, $C$1, 'SW Data'!$B:$B, $A34), SUMIFS('SW Data'!$J:$J, 'SW Data'!$A:$A, I$8, 'SW Data'!$E:$E, $C$1, 'SW Data'!$B:$B, $A34))),
   IF($C$3="Full Time", SUMIFS('SW Data'!$F:$F, 'SW Data'!$A:$A, I$8, 'SW Data'!$E:$E, $C$1, 'SW Data'!$B:$B, $A34, 'SW Data'!$D:$D, $C$2), IF($C$3="Part Time", SUMIFS('SW Data'!$G:$G, 'SW Data'!$A:$A, I$8, 'SW Data'!$E:$E, $C$1, 'SW Data'!$B:$B, $A34, 'SW Data'!$D:$D, $C$2), SUMIFS('SW Data'!$J:$J, 'SW Data'!$A:$A, I$8, 'SW Data'!$E:$E, $C$1, 'SW Data'!$B:$B, $A34, 'SW Data'!$D:$D, $C$2))))),
 0)/IF($C$1="Fieldwork Service (Children)", VLOOKUP($A34,'Population MYE'!$A$43:$K$76,MATCH(I$8,'Population MYE'!$A$43:$K$43, FALSE),FALSE), IF(OR($C$1="Fieldwork Service (Adults)",$C$1="Fieldwork Service (Offenders)"),VLOOKUP($A34,'Population MYE'!$A$81:$K$114,MATCH(I$8,'Population MYE'!$A$81:$K$81, FALSE),FALSE),VLOOKUP($A34,'Population MYE'!$A$5:$K$38,MATCH(I$8,'Population MYE'!$A$5:$K$5, FALSE),FALSE))))*100000</f>
        <v>118.38989739542227</v>
      </c>
      <c r="J34" s="83">
        <f>(IF(AND($C$1&lt;&gt;"", $C$2&lt;&gt;"", $C$3&lt;&gt;""),
 IF($C$1="All Fieldwork Services Teams",
  IF($C$2="All Social Workers",
   IF($C$3="Full Time", SUMIFS('SW Data'!$F:$F, 'SW Data'!$A:$A, J$8, 'SW Data'!$B:$B, $A34), IF($C$3="Part Time", SUMIFS('SW Data'!$G:$G, 'SW Data'!$A:$A, J$8, 'SW Data'!$B:$B, $A34),SUMIFS('SW Data'!$J:$J, 'SW Data'!$A:$A, J$8, 'SW Data'!$B:$B, $A34))),
   IF($C$3="Full Time", SUMIFS('SW Data'!$F:$F, 'SW Data'!$A:$A, J$8, 'SW Data'!$B:$B, $A34, 'SW Data'!$D:$D, $C$2), IF($C$3="Part Time", SUMIFS('SW Data'!$G:$G, 'SW Data'!$A:$A, J$8, 'SW Data'!$B:$B, $A34, 'SW Data'!$D:$D, $C$2), SUMIFS('SW Data'!$J:$J, 'SW Data'!$A:$A, J$8, 'SW Data'!$B:$B, $A34, 'SW Data'!$D:$D, $C$2)))),
  IF($C$2="All Social Workers",
   IF($C$3="Full Time", SUMIFS('SW Data'!$F:$F, 'SW Data'!$A:$A, J$8, 'SW Data'!$E:$E, $C$1, 'SW Data'!$B:$B, $A34), IF($C$3="Part Time", SUMIFS('SW Data'!$G:$G, 'SW Data'!$A:$A, J$8, 'SW Data'!$E:$E, $C$1, 'SW Data'!$B:$B, $A34), SUMIFS('SW Data'!$J:$J, 'SW Data'!$A:$A, J$8, 'SW Data'!$E:$E, $C$1, 'SW Data'!$B:$B, $A34))),
   IF($C$3="Full Time", SUMIFS('SW Data'!$F:$F, 'SW Data'!$A:$A, J$8, 'SW Data'!$E:$E, $C$1, 'SW Data'!$B:$B, $A34, 'SW Data'!$D:$D, $C$2), IF($C$3="Part Time", SUMIFS('SW Data'!$G:$G, 'SW Data'!$A:$A, J$8, 'SW Data'!$E:$E, $C$1, 'SW Data'!$B:$B, $A34, 'SW Data'!$D:$D, $C$2), SUMIFS('SW Data'!$J:$J, 'SW Data'!$A:$A, J$8, 'SW Data'!$E:$E, $C$1, 'SW Data'!$B:$B, $A34, 'SW Data'!$D:$D, $C$2))))),
 0)/IF($C$1="Fieldwork Service (Children)", VLOOKUP($A34,'Population MYE'!$A$43:$K$76,MATCH(J$8,'Population MYE'!$A$43:$K$43, FALSE),FALSE), IF(OR($C$1="Fieldwork Service (Adults)",$C$1="Fieldwork Service (Offenders)"),VLOOKUP($A34,'Population MYE'!$A$81:$K$114,MATCH(J$8,'Population MYE'!$A$81:$K$81, FALSE),FALSE),VLOOKUP($A34,'Population MYE'!$A$5:$K$38,MATCH(J$8,'Population MYE'!$A$5:$K$5, FALSE),FALSE))))*100000</f>
        <v>111.76111062603685</v>
      </c>
      <c r="K34" s="83">
        <f>(IF(AND($C$1&lt;&gt;"", $C$2&lt;&gt;"", $C$3&lt;&gt;""),
 IF($C$1="All Fieldwork Services Teams",
  IF($C$2="All Social Workers",
   IF($C$3="Full Time", SUMIFS('SW Data'!$F:$F, 'SW Data'!$A:$A, K$8, 'SW Data'!$B:$B, $A34), IF($C$3="Part Time", SUMIFS('SW Data'!$G:$G, 'SW Data'!$A:$A, K$8, 'SW Data'!$B:$B, $A34),SUMIFS('SW Data'!$J:$J, 'SW Data'!$A:$A, K$8, 'SW Data'!$B:$B, $A34))),
   IF($C$3="Full Time", SUMIFS('SW Data'!$F:$F, 'SW Data'!$A:$A, K$8, 'SW Data'!$B:$B, $A34, 'SW Data'!$D:$D, $C$2), IF($C$3="Part Time", SUMIFS('SW Data'!$G:$G, 'SW Data'!$A:$A, K$8, 'SW Data'!$B:$B, $A34, 'SW Data'!$D:$D, $C$2), SUMIFS('SW Data'!$J:$J, 'SW Data'!$A:$A, K$8, 'SW Data'!$B:$B, $A34, 'SW Data'!$D:$D, $C$2)))),
  IF($C$2="All Social Workers",
   IF($C$3="Full Time", SUMIFS('SW Data'!$F:$F, 'SW Data'!$A:$A, K$8, 'SW Data'!$E:$E, $C$1, 'SW Data'!$B:$B, $A34), IF($C$3="Part Time", SUMIFS('SW Data'!$G:$G, 'SW Data'!$A:$A, K$8, 'SW Data'!$E:$E, $C$1, 'SW Data'!$B:$B, $A34), SUMIFS('SW Data'!$J:$J, 'SW Data'!$A:$A, K$8, 'SW Data'!$E:$E, $C$1, 'SW Data'!$B:$B, $A34))),
   IF($C$3="Full Time", SUMIFS('SW Data'!$F:$F, 'SW Data'!$A:$A, K$8, 'SW Data'!$E:$E, $C$1, 'SW Data'!$B:$B, $A34, 'SW Data'!$D:$D, $C$2), IF($C$3="Part Time", SUMIFS('SW Data'!$G:$G, 'SW Data'!$A:$A, K$8, 'SW Data'!$E:$E, $C$1, 'SW Data'!$B:$B, $A34, 'SW Data'!$D:$D, $C$2), SUMIFS('SW Data'!$J:$J, 'SW Data'!$A:$A, K$8, 'SW Data'!$E:$E, $C$1, 'SW Data'!$B:$B, $A34, 'SW Data'!$D:$D, $C$2))))),
 0)/IF($C$1="Fieldwork Service (Children)", VLOOKUP($A34,'Population MYE'!$A$43:$K$76,MATCH(K$8,'Population MYE'!$A$43:$K$43, FALSE),FALSE), IF(OR($C$1="Fieldwork Service (Adults)",$C$1="Fieldwork Service (Offenders)"),VLOOKUP($A34,'Population MYE'!$A$81:$K$114,MATCH(K$8,'Population MYE'!$A$81:$K$81, FALSE),FALSE),VLOOKUP($A34,'Population MYE'!$A$5:$K$38,MATCH(K$8,'Population MYE'!$A$5:$K$5, FALSE),FALSE))))*100000</f>
        <v>117.37089201877934</v>
      </c>
      <c r="L34" s="55"/>
      <c r="U34" s="74"/>
    </row>
    <row r="35" spans="1:21" x14ac:dyDescent="0.25">
      <c r="A35" s="53" t="s">
        <v>42</v>
      </c>
      <c r="B35" s="83">
        <f>(IF(AND($C$1&lt;&gt;"", $C$2&lt;&gt;"", $C$3&lt;&gt;""),
 IF($C$1="All Fieldwork Services Teams",
  IF($C$2="All Social Workers",
   IF($C$3="Full Time", SUMIFS('SW Data'!$F:$F, 'SW Data'!$A:$A, B$8, 'SW Data'!$B:$B, $A35), IF($C$3="Part Time", SUMIFS('SW Data'!$G:$G, 'SW Data'!$A:$A, B$8, 'SW Data'!$B:$B, $A35),SUMIFS('SW Data'!$J:$J, 'SW Data'!$A:$A, B$8, 'SW Data'!$B:$B, $A35))),
   IF($C$3="Full Time", SUMIFS('SW Data'!$F:$F, 'SW Data'!$A:$A, B$8, 'SW Data'!$B:$B, $A35, 'SW Data'!$D:$D, $C$2), IF($C$3="Part Time", SUMIFS('SW Data'!$G:$G, 'SW Data'!$A:$A, B$8, 'SW Data'!$B:$B, $A35, 'SW Data'!$D:$D, $C$2), SUMIFS('SW Data'!$J:$J, 'SW Data'!$A:$A, B$8, 'SW Data'!$B:$B, $A35, 'SW Data'!$D:$D, $C$2)))),
  IF($C$2="All Social Workers",
   IF($C$3="Full Time", SUMIFS('SW Data'!$F:$F, 'SW Data'!$A:$A, B$8, 'SW Data'!$E:$E, $C$1, 'SW Data'!$B:$B, $A35), IF($C$3="Part Time", SUMIFS('SW Data'!$G:$G, 'SW Data'!$A:$A, B$8, 'SW Data'!$E:$E, $C$1, 'SW Data'!$B:$B, $A35), SUMIFS('SW Data'!$J:$J, 'SW Data'!$A:$A, B$8, 'SW Data'!$E:$E, $C$1, 'SW Data'!$B:$B, $A35))),
   IF($C$3="Full Time", SUMIFS('SW Data'!$F:$F, 'SW Data'!$A:$A, B$8, 'SW Data'!$E:$E, $C$1, 'SW Data'!$B:$B, $A35, 'SW Data'!$D:$D, $C$2), IF($C$3="Part Time", SUMIFS('SW Data'!$G:$G, 'SW Data'!$A:$A, B$8, 'SW Data'!$E:$E, $C$1, 'SW Data'!$B:$B, $A35, 'SW Data'!$D:$D, $C$2), SUMIFS('SW Data'!$J:$J, 'SW Data'!$A:$A, B$8, 'SW Data'!$E:$E, $C$1, 'SW Data'!$B:$B, $A35, 'SW Data'!$D:$D, $C$2))))),
 0)/IF($C$1="Fieldwork Service (Children)", VLOOKUP($A35,'Population MYE'!$A$43:$K$76,MATCH(B$8,'Population MYE'!$A$43:$K$43, FALSE),FALSE), IF(OR($C$1="Fieldwork Service (Adults)",$C$1="Fieldwork Service (Offenders)"),VLOOKUP($A35,'Population MYE'!$A$81:$K$114,MATCH(B$8,'Population MYE'!$A$81:$K$81, FALSE),FALSE),VLOOKUP($A35,'Population MYE'!$A$5:$K$38,MATCH(B$8,'Population MYE'!$A$5:$K$5, FALSE),FALSE))))*100000</f>
        <v>102.31316725978648</v>
      </c>
      <c r="C35" s="83">
        <f>(IF(AND($C$1&lt;&gt;"", $C$2&lt;&gt;"", $C$3&lt;&gt;""),
 IF($C$1="All Fieldwork Services Teams",
  IF($C$2="All Social Workers",
   IF($C$3="Full Time", SUMIFS('SW Data'!$F:$F, 'SW Data'!$A:$A, C$8, 'SW Data'!$B:$B, $A35), IF($C$3="Part Time", SUMIFS('SW Data'!$G:$G, 'SW Data'!$A:$A, C$8, 'SW Data'!$B:$B, $A35),SUMIFS('SW Data'!$J:$J, 'SW Data'!$A:$A, C$8, 'SW Data'!$B:$B, $A35))),
   IF($C$3="Full Time", SUMIFS('SW Data'!$F:$F, 'SW Data'!$A:$A, C$8, 'SW Data'!$B:$B, $A35, 'SW Data'!$D:$D, $C$2), IF($C$3="Part Time", SUMIFS('SW Data'!$G:$G, 'SW Data'!$A:$A, C$8, 'SW Data'!$B:$B, $A35, 'SW Data'!$D:$D, $C$2), SUMIFS('SW Data'!$J:$J, 'SW Data'!$A:$A, C$8, 'SW Data'!$B:$B, $A35, 'SW Data'!$D:$D, $C$2)))),
  IF($C$2="All Social Workers",
   IF($C$3="Full Time", SUMIFS('SW Data'!$F:$F, 'SW Data'!$A:$A, C$8, 'SW Data'!$E:$E, $C$1, 'SW Data'!$B:$B, $A35), IF($C$3="Part Time", SUMIFS('SW Data'!$G:$G, 'SW Data'!$A:$A, C$8, 'SW Data'!$E:$E, $C$1, 'SW Data'!$B:$B, $A35), SUMIFS('SW Data'!$J:$J, 'SW Data'!$A:$A, C$8, 'SW Data'!$E:$E, $C$1, 'SW Data'!$B:$B, $A35))),
   IF($C$3="Full Time", SUMIFS('SW Data'!$F:$F, 'SW Data'!$A:$A, C$8, 'SW Data'!$E:$E, $C$1, 'SW Data'!$B:$B, $A35, 'SW Data'!$D:$D, $C$2), IF($C$3="Part Time", SUMIFS('SW Data'!$G:$G, 'SW Data'!$A:$A, C$8, 'SW Data'!$E:$E, $C$1, 'SW Data'!$B:$B, $A35, 'SW Data'!$D:$D, $C$2), SUMIFS('SW Data'!$J:$J, 'SW Data'!$A:$A, C$8, 'SW Data'!$E:$E, $C$1, 'SW Data'!$B:$B, $A35, 'SW Data'!$D:$D, $C$2))))),
 0)/IF($C$1="Fieldwork Service (Children)", VLOOKUP($A35,'Population MYE'!$A$43:$K$76,MATCH(C$8,'Population MYE'!$A$43:$K$43, FALSE),FALSE), IF(OR($C$1="Fieldwork Service (Adults)",$C$1="Fieldwork Service (Offenders)"),VLOOKUP($A35,'Population MYE'!$A$81:$K$114,MATCH(C$8,'Population MYE'!$A$81:$K$81, FALSE),FALSE),VLOOKUP($A35,'Population MYE'!$A$5:$K$38,MATCH(C$8,'Population MYE'!$A$5:$K$5, FALSE),FALSE))))*100000</f>
        <v>114.08512505484863</v>
      </c>
      <c r="D35" s="83">
        <f>(IF(AND($C$1&lt;&gt;"", $C$2&lt;&gt;"", $C$3&lt;&gt;""),
 IF($C$1="All Fieldwork Services Teams",
  IF($C$2="All Social Workers",
   IF($C$3="Full Time", SUMIFS('SW Data'!$F:$F, 'SW Data'!$A:$A, D$8, 'SW Data'!$B:$B, $A35), IF($C$3="Part Time", SUMIFS('SW Data'!$G:$G, 'SW Data'!$A:$A, D$8, 'SW Data'!$B:$B, $A35),SUMIFS('SW Data'!$J:$J, 'SW Data'!$A:$A, D$8, 'SW Data'!$B:$B, $A35))),
   IF($C$3="Full Time", SUMIFS('SW Data'!$F:$F, 'SW Data'!$A:$A, D$8, 'SW Data'!$B:$B, $A35, 'SW Data'!$D:$D, $C$2), IF($C$3="Part Time", SUMIFS('SW Data'!$G:$G, 'SW Data'!$A:$A, D$8, 'SW Data'!$B:$B, $A35, 'SW Data'!$D:$D, $C$2), SUMIFS('SW Data'!$J:$J, 'SW Data'!$A:$A, D$8, 'SW Data'!$B:$B, $A35, 'SW Data'!$D:$D, $C$2)))),
  IF($C$2="All Social Workers",
   IF($C$3="Full Time", SUMIFS('SW Data'!$F:$F, 'SW Data'!$A:$A, D$8, 'SW Data'!$E:$E, $C$1, 'SW Data'!$B:$B, $A35), IF($C$3="Part Time", SUMIFS('SW Data'!$G:$G, 'SW Data'!$A:$A, D$8, 'SW Data'!$E:$E, $C$1, 'SW Data'!$B:$B, $A35), SUMIFS('SW Data'!$J:$J, 'SW Data'!$A:$A, D$8, 'SW Data'!$E:$E, $C$1, 'SW Data'!$B:$B, $A35))),
   IF($C$3="Full Time", SUMIFS('SW Data'!$F:$F, 'SW Data'!$A:$A, D$8, 'SW Data'!$E:$E, $C$1, 'SW Data'!$B:$B, $A35, 'SW Data'!$D:$D, $C$2), IF($C$3="Part Time", SUMIFS('SW Data'!$G:$G, 'SW Data'!$A:$A, D$8, 'SW Data'!$E:$E, $C$1, 'SW Data'!$B:$B, $A35, 'SW Data'!$D:$D, $C$2), SUMIFS('SW Data'!$J:$J, 'SW Data'!$A:$A, D$8, 'SW Data'!$E:$E, $C$1, 'SW Data'!$B:$B, $A35, 'SW Data'!$D:$D, $C$2))))),
 0)/IF($C$1="Fieldwork Service (Children)", VLOOKUP($A35,'Population MYE'!$A$43:$K$76,MATCH(D$8,'Population MYE'!$A$43:$K$43, FALSE),FALSE), IF(OR($C$1="Fieldwork Service (Adults)",$C$1="Fieldwork Service (Offenders)"),VLOOKUP($A35,'Population MYE'!$A$81:$K$114,MATCH(D$8,'Population MYE'!$A$81:$K$81, FALSE),FALSE),VLOOKUP($A35,'Population MYE'!$A$5:$K$38,MATCH(D$8,'Population MYE'!$A$5:$K$5, FALSE),FALSE))))*100000</f>
        <v>121.42237640936688</v>
      </c>
      <c r="E35" s="83">
        <f>(IF(AND($C$1&lt;&gt;"", $C$2&lt;&gt;"", $C$3&lt;&gt;""),
 IF($C$1="All Fieldwork Services Teams",
  IF($C$2="All Social Workers",
   IF($C$3="Full Time", SUMIFS('SW Data'!$F:$F, 'SW Data'!$A:$A, E$8, 'SW Data'!$B:$B, $A35), IF($C$3="Part Time", SUMIFS('SW Data'!$G:$G, 'SW Data'!$A:$A, E$8, 'SW Data'!$B:$B, $A35),SUMIFS('SW Data'!$J:$J, 'SW Data'!$A:$A, E$8, 'SW Data'!$B:$B, $A35))),
   IF($C$3="Full Time", SUMIFS('SW Data'!$F:$F, 'SW Data'!$A:$A, E$8, 'SW Data'!$B:$B, $A35, 'SW Data'!$D:$D, $C$2), IF($C$3="Part Time", SUMIFS('SW Data'!$G:$G, 'SW Data'!$A:$A, E$8, 'SW Data'!$B:$B, $A35, 'SW Data'!$D:$D, $C$2), SUMIFS('SW Data'!$J:$J, 'SW Data'!$A:$A, E$8, 'SW Data'!$B:$B, $A35, 'SW Data'!$D:$D, $C$2)))),
  IF($C$2="All Social Workers",
   IF($C$3="Full Time", SUMIFS('SW Data'!$F:$F, 'SW Data'!$A:$A, E$8, 'SW Data'!$E:$E, $C$1, 'SW Data'!$B:$B, $A35), IF($C$3="Part Time", SUMIFS('SW Data'!$G:$G, 'SW Data'!$A:$A, E$8, 'SW Data'!$E:$E, $C$1, 'SW Data'!$B:$B, $A35), SUMIFS('SW Data'!$J:$J, 'SW Data'!$A:$A, E$8, 'SW Data'!$E:$E, $C$1, 'SW Data'!$B:$B, $A35))),
   IF($C$3="Full Time", SUMIFS('SW Data'!$F:$F, 'SW Data'!$A:$A, E$8, 'SW Data'!$E:$E, $C$1, 'SW Data'!$B:$B, $A35, 'SW Data'!$D:$D, $C$2), IF($C$3="Part Time", SUMIFS('SW Data'!$G:$G, 'SW Data'!$A:$A, E$8, 'SW Data'!$E:$E, $C$1, 'SW Data'!$B:$B, $A35, 'SW Data'!$D:$D, $C$2), SUMIFS('SW Data'!$J:$J, 'SW Data'!$A:$A, E$8, 'SW Data'!$E:$E, $C$1, 'SW Data'!$B:$B, $A35, 'SW Data'!$D:$D, $C$2))))),
 0)/IF($C$1="Fieldwork Service (Children)", VLOOKUP($A35,'Population MYE'!$A$43:$K$76,MATCH(E$8,'Population MYE'!$A$43:$K$43, FALSE),FALSE), IF(OR($C$1="Fieldwork Service (Adults)",$C$1="Fieldwork Service (Offenders)"),VLOOKUP($A35,'Population MYE'!$A$81:$K$114,MATCH(E$8,'Population MYE'!$A$81:$K$81, FALSE),FALSE),VLOOKUP($A35,'Population MYE'!$A$5:$K$38,MATCH(E$8,'Population MYE'!$A$5:$K$5, FALSE),FALSE))))*100000</f>
        <v>120.48192771084338</v>
      </c>
      <c r="F35" s="83">
        <f>(IF(AND($C$1&lt;&gt;"", $C$2&lt;&gt;"", $C$3&lt;&gt;""),
 IF($C$1="All Fieldwork Services Teams",
  IF($C$2="All Social Workers",
   IF($C$3="Full Time", SUMIFS('SW Data'!$F:$F, 'SW Data'!$A:$A, F$8, 'SW Data'!$B:$B, $A35), IF($C$3="Part Time", SUMIFS('SW Data'!$G:$G, 'SW Data'!$A:$A, F$8, 'SW Data'!$B:$B, $A35),SUMIFS('SW Data'!$J:$J, 'SW Data'!$A:$A, F$8, 'SW Data'!$B:$B, $A35))),
   IF($C$3="Full Time", SUMIFS('SW Data'!$F:$F, 'SW Data'!$A:$A, F$8, 'SW Data'!$B:$B, $A35, 'SW Data'!$D:$D, $C$2), IF($C$3="Part Time", SUMIFS('SW Data'!$G:$G, 'SW Data'!$A:$A, F$8, 'SW Data'!$B:$B, $A35, 'SW Data'!$D:$D, $C$2), SUMIFS('SW Data'!$J:$J, 'SW Data'!$A:$A, F$8, 'SW Data'!$B:$B, $A35, 'SW Data'!$D:$D, $C$2)))),
  IF($C$2="All Social Workers",
   IF($C$3="Full Time", SUMIFS('SW Data'!$F:$F, 'SW Data'!$A:$A, F$8, 'SW Data'!$E:$E, $C$1, 'SW Data'!$B:$B, $A35), IF($C$3="Part Time", SUMIFS('SW Data'!$G:$G, 'SW Data'!$A:$A, F$8, 'SW Data'!$E:$E, $C$1, 'SW Data'!$B:$B, $A35), SUMIFS('SW Data'!$J:$J, 'SW Data'!$A:$A, F$8, 'SW Data'!$E:$E, $C$1, 'SW Data'!$B:$B, $A35))),
   IF($C$3="Full Time", SUMIFS('SW Data'!$F:$F, 'SW Data'!$A:$A, F$8, 'SW Data'!$E:$E, $C$1, 'SW Data'!$B:$B, $A35, 'SW Data'!$D:$D, $C$2), IF($C$3="Part Time", SUMIFS('SW Data'!$G:$G, 'SW Data'!$A:$A, F$8, 'SW Data'!$E:$E, $C$1, 'SW Data'!$B:$B, $A35, 'SW Data'!$D:$D, $C$2), SUMIFS('SW Data'!$J:$J, 'SW Data'!$A:$A, F$8, 'SW Data'!$E:$E, $C$1, 'SW Data'!$B:$B, $A35, 'SW Data'!$D:$D, $C$2))))),
 0)/IF($C$1="Fieldwork Service (Children)", VLOOKUP($A35,'Population MYE'!$A$43:$K$76,MATCH(F$8,'Population MYE'!$A$43:$K$43, FALSE),FALSE), IF(OR($C$1="Fieldwork Service (Adults)",$C$1="Fieldwork Service (Offenders)"),VLOOKUP($A35,'Population MYE'!$A$81:$K$114,MATCH(F$8,'Population MYE'!$A$81:$K$81, FALSE),FALSE),VLOOKUP($A35,'Population MYE'!$A$5:$K$38,MATCH(F$8,'Population MYE'!$A$5:$K$5, FALSE),FALSE))))*100000</f>
        <v>116.32916846186988</v>
      </c>
      <c r="G35" s="83">
        <f>(IF(AND($C$1&lt;&gt;"", $C$2&lt;&gt;"", $C$3&lt;&gt;""),
 IF($C$1="All Fieldwork Services Teams",
  IF($C$2="All Social Workers",
   IF($C$3="Full Time", SUMIFS('SW Data'!$F:$F, 'SW Data'!$A:$A, G$8, 'SW Data'!$B:$B, $A35), IF($C$3="Part Time", SUMIFS('SW Data'!$G:$G, 'SW Data'!$A:$A, G$8, 'SW Data'!$B:$B, $A35),SUMIFS('SW Data'!$J:$J, 'SW Data'!$A:$A, G$8, 'SW Data'!$B:$B, $A35))),
   IF($C$3="Full Time", SUMIFS('SW Data'!$F:$F, 'SW Data'!$A:$A, G$8, 'SW Data'!$B:$B, $A35, 'SW Data'!$D:$D, $C$2), IF($C$3="Part Time", SUMIFS('SW Data'!$G:$G, 'SW Data'!$A:$A, G$8, 'SW Data'!$B:$B, $A35, 'SW Data'!$D:$D, $C$2), SUMIFS('SW Data'!$J:$J, 'SW Data'!$A:$A, G$8, 'SW Data'!$B:$B, $A35, 'SW Data'!$D:$D, $C$2)))),
  IF($C$2="All Social Workers",
   IF($C$3="Full Time", SUMIFS('SW Data'!$F:$F, 'SW Data'!$A:$A, G$8, 'SW Data'!$E:$E, $C$1, 'SW Data'!$B:$B, $A35), IF($C$3="Part Time", SUMIFS('SW Data'!$G:$G, 'SW Data'!$A:$A, G$8, 'SW Data'!$E:$E, $C$1, 'SW Data'!$B:$B, $A35), SUMIFS('SW Data'!$J:$J, 'SW Data'!$A:$A, G$8, 'SW Data'!$E:$E, $C$1, 'SW Data'!$B:$B, $A35))),
   IF($C$3="Full Time", SUMIFS('SW Data'!$F:$F, 'SW Data'!$A:$A, G$8, 'SW Data'!$E:$E, $C$1, 'SW Data'!$B:$B, $A35, 'SW Data'!$D:$D, $C$2), IF($C$3="Part Time", SUMIFS('SW Data'!$G:$G, 'SW Data'!$A:$A, G$8, 'SW Data'!$E:$E, $C$1, 'SW Data'!$B:$B, $A35, 'SW Data'!$D:$D, $C$2), SUMIFS('SW Data'!$J:$J, 'SW Data'!$A:$A, G$8, 'SW Data'!$E:$E, $C$1, 'SW Data'!$B:$B, $A35, 'SW Data'!$D:$D, $C$2))))),
 0)/IF($C$1="Fieldwork Service (Children)", VLOOKUP($A35,'Population MYE'!$A$43:$K$76,MATCH(G$8,'Population MYE'!$A$43:$K$43, FALSE),FALSE), IF(OR($C$1="Fieldwork Service (Adults)",$C$1="Fieldwork Service (Offenders)"),VLOOKUP($A35,'Population MYE'!$A$81:$K$114,MATCH(G$8,'Population MYE'!$A$81:$K$81, FALSE),FALSE),VLOOKUP($A35,'Population MYE'!$A$5:$K$38,MATCH(G$8,'Population MYE'!$A$5:$K$5, FALSE),FALSE))))*100000</f>
        <v>103.44827586206897</v>
      </c>
      <c r="H35" s="83">
        <f>(IF(AND($C$1&lt;&gt;"", $C$2&lt;&gt;"", $C$3&lt;&gt;""),
 IF($C$1="All Fieldwork Services Teams",
  IF($C$2="All Social Workers",
   IF($C$3="Full Time", SUMIFS('SW Data'!$F:$F, 'SW Data'!$A:$A, H$8, 'SW Data'!$B:$B, $A35), IF($C$3="Part Time", SUMIFS('SW Data'!$G:$G, 'SW Data'!$A:$A, H$8, 'SW Data'!$B:$B, $A35),SUMIFS('SW Data'!$J:$J, 'SW Data'!$A:$A, H$8, 'SW Data'!$B:$B, $A35))),
   IF($C$3="Full Time", SUMIFS('SW Data'!$F:$F, 'SW Data'!$A:$A, H$8, 'SW Data'!$B:$B, $A35, 'SW Data'!$D:$D, $C$2), IF($C$3="Part Time", SUMIFS('SW Data'!$G:$G, 'SW Data'!$A:$A, H$8, 'SW Data'!$B:$B, $A35, 'SW Data'!$D:$D, $C$2), SUMIFS('SW Data'!$J:$J, 'SW Data'!$A:$A, H$8, 'SW Data'!$B:$B, $A35, 'SW Data'!$D:$D, $C$2)))),
  IF($C$2="All Social Workers",
   IF($C$3="Full Time", SUMIFS('SW Data'!$F:$F, 'SW Data'!$A:$A, H$8, 'SW Data'!$E:$E, $C$1, 'SW Data'!$B:$B, $A35), IF($C$3="Part Time", SUMIFS('SW Data'!$G:$G, 'SW Data'!$A:$A, H$8, 'SW Data'!$E:$E, $C$1, 'SW Data'!$B:$B, $A35), SUMIFS('SW Data'!$J:$J, 'SW Data'!$A:$A, H$8, 'SW Data'!$E:$E, $C$1, 'SW Data'!$B:$B, $A35))),
   IF($C$3="Full Time", SUMIFS('SW Data'!$F:$F, 'SW Data'!$A:$A, H$8, 'SW Data'!$E:$E, $C$1, 'SW Data'!$B:$B, $A35, 'SW Data'!$D:$D, $C$2), IF($C$3="Part Time", SUMIFS('SW Data'!$G:$G, 'SW Data'!$A:$A, H$8, 'SW Data'!$E:$E, $C$1, 'SW Data'!$B:$B, $A35, 'SW Data'!$D:$D, $C$2), SUMIFS('SW Data'!$J:$J, 'SW Data'!$A:$A, H$8, 'SW Data'!$E:$E, $C$1, 'SW Data'!$B:$B, $A35, 'SW Data'!$D:$D, $C$2))))),
 0)/IF($C$1="Fieldwork Service (Children)", VLOOKUP($A35,'Population MYE'!$A$43:$K$76,MATCH(H$8,'Population MYE'!$A$43:$K$43, FALSE),FALSE), IF(OR($C$1="Fieldwork Service (Adults)",$C$1="Fieldwork Service (Offenders)"),VLOOKUP($A35,'Population MYE'!$A$81:$K$114,MATCH(H$8,'Population MYE'!$A$81:$K$81, FALSE),FALSE),VLOOKUP($A35,'Population MYE'!$A$5:$K$38,MATCH(H$8,'Population MYE'!$A$5:$K$5, FALSE),FALSE))))*100000</f>
        <v>103.35917312661498</v>
      </c>
      <c r="I35" s="83">
        <f>(IF(AND($C$1&lt;&gt;"", $C$2&lt;&gt;"", $C$3&lt;&gt;""),
 IF($C$1="All Fieldwork Services Teams",
  IF($C$2="All Social Workers",
   IF($C$3="Full Time", SUMIFS('SW Data'!$F:$F, 'SW Data'!$A:$A, I$8, 'SW Data'!$B:$B, $A35), IF($C$3="Part Time", SUMIFS('SW Data'!$G:$G, 'SW Data'!$A:$A, I$8, 'SW Data'!$B:$B, $A35),SUMIFS('SW Data'!$J:$J, 'SW Data'!$A:$A, I$8, 'SW Data'!$B:$B, $A35))),
   IF($C$3="Full Time", SUMIFS('SW Data'!$F:$F, 'SW Data'!$A:$A, I$8, 'SW Data'!$B:$B, $A35, 'SW Data'!$D:$D, $C$2), IF($C$3="Part Time", SUMIFS('SW Data'!$G:$G, 'SW Data'!$A:$A, I$8, 'SW Data'!$B:$B, $A35, 'SW Data'!$D:$D, $C$2), SUMIFS('SW Data'!$J:$J, 'SW Data'!$A:$A, I$8, 'SW Data'!$B:$B, $A35, 'SW Data'!$D:$D, $C$2)))),
  IF($C$2="All Social Workers",
   IF($C$3="Full Time", SUMIFS('SW Data'!$F:$F, 'SW Data'!$A:$A, I$8, 'SW Data'!$E:$E, $C$1, 'SW Data'!$B:$B, $A35), IF($C$3="Part Time", SUMIFS('SW Data'!$G:$G, 'SW Data'!$A:$A, I$8, 'SW Data'!$E:$E, $C$1, 'SW Data'!$B:$B, $A35), SUMIFS('SW Data'!$J:$J, 'SW Data'!$A:$A, I$8, 'SW Data'!$E:$E, $C$1, 'SW Data'!$B:$B, $A35))),
   IF($C$3="Full Time", SUMIFS('SW Data'!$F:$F, 'SW Data'!$A:$A, I$8, 'SW Data'!$E:$E, $C$1, 'SW Data'!$B:$B, $A35, 'SW Data'!$D:$D, $C$2), IF($C$3="Part Time", SUMIFS('SW Data'!$G:$G, 'SW Data'!$A:$A, I$8, 'SW Data'!$E:$E, $C$1, 'SW Data'!$B:$B, $A35, 'SW Data'!$D:$D, $C$2), SUMIFS('SW Data'!$J:$J, 'SW Data'!$A:$A, I$8, 'SW Data'!$E:$E, $C$1, 'SW Data'!$B:$B, $A35, 'SW Data'!$D:$D, $C$2))))),
 0)/IF($C$1="Fieldwork Service (Children)", VLOOKUP($A35,'Population MYE'!$A$43:$K$76,MATCH(I$8,'Population MYE'!$A$43:$K$43, FALSE),FALSE), IF(OR($C$1="Fieldwork Service (Adults)",$C$1="Fieldwork Service (Offenders)"),VLOOKUP($A35,'Population MYE'!$A$81:$K$114,MATCH(I$8,'Population MYE'!$A$81:$K$81, FALSE),FALSE),VLOOKUP($A35,'Population MYE'!$A$5:$K$38,MATCH(I$8,'Population MYE'!$A$5:$K$5, FALSE),FALSE))))*100000</f>
        <v>137.93103448275861</v>
      </c>
      <c r="J35" s="83">
        <f>(IF(AND($C$1&lt;&gt;"", $C$2&lt;&gt;"", $C$3&lt;&gt;""),
 IF($C$1="All Fieldwork Services Teams",
  IF($C$2="All Social Workers",
   IF($C$3="Full Time", SUMIFS('SW Data'!$F:$F, 'SW Data'!$A:$A, J$8, 'SW Data'!$B:$B, $A35), IF($C$3="Part Time", SUMIFS('SW Data'!$G:$G, 'SW Data'!$A:$A, J$8, 'SW Data'!$B:$B, $A35),SUMIFS('SW Data'!$J:$J, 'SW Data'!$A:$A, J$8, 'SW Data'!$B:$B, $A35))),
   IF($C$3="Full Time", SUMIFS('SW Data'!$F:$F, 'SW Data'!$A:$A, J$8, 'SW Data'!$B:$B, $A35, 'SW Data'!$D:$D, $C$2), IF($C$3="Part Time", SUMIFS('SW Data'!$G:$G, 'SW Data'!$A:$A, J$8, 'SW Data'!$B:$B, $A35, 'SW Data'!$D:$D, $C$2), SUMIFS('SW Data'!$J:$J, 'SW Data'!$A:$A, J$8, 'SW Data'!$B:$B, $A35, 'SW Data'!$D:$D, $C$2)))),
  IF($C$2="All Social Workers",
   IF($C$3="Full Time", SUMIFS('SW Data'!$F:$F, 'SW Data'!$A:$A, J$8, 'SW Data'!$E:$E, $C$1, 'SW Data'!$B:$B, $A35), IF($C$3="Part Time", SUMIFS('SW Data'!$G:$G, 'SW Data'!$A:$A, J$8, 'SW Data'!$E:$E, $C$1, 'SW Data'!$B:$B, $A35), SUMIFS('SW Data'!$J:$J, 'SW Data'!$A:$A, J$8, 'SW Data'!$E:$E, $C$1, 'SW Data'!$B:$B, $A35))),
   IF($C$3="Full Time", SUMIFS('SW Data'!$F:$F, 'SW Data'!$A:$A, J$8, 'SW Data'!$E:$E, $C$1, 'SW Data'!$B:$B, $A35, 'SW Data'!$D:$D, $C$2), IF($C$3="Part Time", SUMIFS('SW Data'!$G:$G, 'SW Data'!$A:$A, J$8, 'SW Data'!$E:$E, $C$1, 'SW Data'!$B:$B, $A35, 'SW Data'!$D:$D, $C$2), SUMIFS('SW Data'!$J:$J, 'SW Data'!$A:$A, J$8, 'SW Data'!$E:$E, $C$1, 'SW Data'!$B:$B, $A35, 'SW Data'!$D:$D, $C$2))))),
 0)/IF($C$1="Fieldwork Service (Children)", VLOOKUP($A35,'Population MYE'!$A$43:$K$76,MATCH(J$8,'Population MYE'!$A$43:$K$43, FALSE),FALSE), IF(OR($C$1="Fieldwork Service (Adults)",$C$1="Fieldwork Service (Offenders)"),VLOOKUP($A35,'Population MYE'!$A$81:$K$114,MATCH(J$8,'Population MYE'!$A$81:$K$81, FALSE),FALSE),VLOOKUP($A35,'Population MYE'!$A$5:$K$38,MATCH(J$8,'Population MYE'!$A$5:$K$5, FALSE),FALSE))))*100000</f>
        <v>159.48275862068968</v>
      </c>
      <c r="K35" s="83">
        <f>(IF(AND($C$1&lt;&gt;"", $C$2&lt;&gt;"", $C$3&lt;&gt;""),
 IF($C$1="All Fieldwork Services Teams",
  IF($C$2="All Social Workers",
   IF($C$3="Full Time", SUMIFS('SW Data'!$F:$F, 'SW Data'!$A:$A, K$8, 'SW Data'!$B:$B, $A35), IF($C$3="Part Time", SUMIFS('SW Data'!$G:$G, 'SW Data'!$A:$A, K$8, 'SW Data'!$B:$B, $A35),SUMIFS('SW Data'!$J:$J, 'SW Data'!$A:$A, K$8, 'SW Data'!$B:$B, $A35))),
   IF($C$3="Full Time", SUMIFS('SW Data'!$F:$F, 'SW Data'!$A:$A, K$8, 'SW Data'!$B:$B, $A35, 'SW Data'!$D:$D, $C$2), IF($C$3="Part Time", SUMIFS('SW Data'!$G:$G, 'SW Data'!$A:$A, K$8, 'SW Data'!$B:$B, $A35, 'SW Data'!$D:$D, $C$2), SUMIFS('SW Data'!$J:$J, 'SW Data'!$A:$A, K$8, 'SW Data'!$B:$B, $A35, 'SW Data'!$D:$D, $C$2)))),
  IF($C$2="All Social Workers",
   IF($C$3="Full Time", SUMIFS('SW Data'!$F:$F, 'SW Data'!$A:$A, K$8, 'SW Data'!$E:$E, $C$1, 'SW Data'!$B:$B, $A35), IF($C$3="Part Time", SUMIFS('SW Data'!$G:$G, 'SW Data'!$A:$A, K$8, 'SW Data'!$E:$E, $C$1, 'SW Data'!$B:$B, $A35), SUMIFS('SW Data'!$J:$J, 'SW Data'!$A:$A, K$8, 'SW Data'!$E:$E, $C$1, 'SW Data'!$B:$B, $A35))),
   IF($C$3="Full Time", SUMIFS('SW Data'!$F:$F, 'SW Data'!$A:$A, K$8, 'SW Data'!$E:$E, $C$1, 'SW Data'!$B:$B, $A35, 'SW Data'!$D:$D, $C$2), IF($C$3="Part Time", SUMIFS('SW Data'!$G:$G, 'SW Data'!$A:$A, K$8, 'SW Data'!$E:$E, $C$1, 'SW Data'!$B:$B, $A35, 'SW Data'!$D:$D, $C$2), SUMIFS('SW Data'!$J:$J, 'SW Data'!$A:$A, K$8, 'SW Data'!$E:$E, $C$1, 'SW Data'!$B:$B, $A35, 'SW Data'!$D:$D, $C$2))))),
 0)/IF($C$1="Fieldwork Service (Children)", VLOOKUP($A35,'Population MYE'!$A$43:$K$76,MATCH(K$8,'Population MYE'!$A$43:$K$43, FALSE),FALSE), IF(OR($C$1="Fieldwork Service (Adults)",$C$1="Fieldwork Service (Offenders)"),VLOOKUP($A35,'Population MYE'!$A$81:$K$114,MATCH(K$8,'Population MYE'!$A$81:$K$81, FALSE),FALSE),VLOOKUP($A35,'Population MYE'!$A$5:$K$38,MATCH(K$8,'Population MYE'!$A$5:$K$5, FALSE),FALSE))))*100000</f>
        <v>134.31542461005199</v>
      </c>
      <c r="L35" s="55"/>
      <c r="U35" s="74"/>
    </row>
    <row r="36" spans="1:21" x14ac:dyDescent="0.25">
      <c r="A36" s="53" t="s">
        <v>43</v>
      </c>
      <c r="B36" s="83">
        <f>(IF(AND($C$1&lt;&gt;"", $C$2&lt;&gt;"", $C$3&lt;&gt;""),
 IF($C$1="All Fieldwork Services Teams",
  IF($C$2="All Social Workers",
   IF($C$3="Full Time", SUMIFS('SW Data'!$F:$F, 'SW Data'!$A:$A, B$8, 'SW Data'!$B:$B, $A36), IF($C$3="Part Time", SUMIFS('SW Data'!$G:$G, 'SW Data'!$A:$A, B$8, 'SW Data'!$B:$B, $A36),SUMIFS('SW Data'!$J:$J, 'SW Data'!$A:$A, B$8, 'SW Data'!$B:$B, $A36))),
   IF($C$3="Full Time", SUMIFS('SW Data'!$F:$F, 'SW Data'!$A:$A, B$8, 'SW Data'!$B:$B, $A36, 'SW Data'!$D:$D, $C$2), IF($C$3="Part Time", SUMIFS('SW Data'!$G:$G, 'SW Data'!$A:$A, B$8, 'SW Data'!$B:$B, $A36, 'SW Data'!$D:$D, $C$2), SUMIFS('SW Data'!$J:$J, 'SW Data'!$A:$A, B$8, 'SW Data'!$B:$B, $A36, 'SW Data'!$D:$D, $C$2)))),
  IF($C$2="All Social Workers",
   IF($C$3="Full Time", SUMIFS('SW Data'!$F:$F, 'SW Data'!$A:$A, B$8, 'SW Data'!$E:$E, $C$1, 'SW Data'!$B:$B, $A36), IF($C$3="Part Time", SUMIFS('SW Data'!$G:$G, 'SW Data'!$A:$A, B$8, 'SW Data'!$E:$E, $C$1, 'SW Data'!$B:$B, $A36), SUMIFS('SW Data'!$J:$J, 'SW Data'!$A:$A, B$8, 'SW Data'!$E:$E, $C$1, 'SW Data'!$B:$B, $A36))),
   IF($C$3="Full Time", SUMIFS('SW Data'!$F:$F, 'SW Data'!$A:$A, B$8, 'SW Data'!$E:$E, $C$1, 'SW Data'!$B:$B, $A36, 'SW Data'!$D:$D, $C$2), IF($C$3="Part Time", SUMIFS('SW Data'!$G:$G, 'SW Data'!$A:$A, B$8, 'SW Data'!$E:$E, $C$1, 'SW Data'!$B:$B, $A36, 'SW Data'!$D:$D, $C$2), SUMIFS('SW Data'!$J:$J, 'SW Data'!$A:$A, B$8, 'SW Data'!$E:$E, $C$1, 'SW Data'!$B:$B, $A36, 'SW Data'!$D:$D, $C$2))))),
 0)/IF($C$1="Fieldwork Service (Children)", VLOOKUP($A36,'Population MYE'!$A$43:$K$76,MATCH(B$8,'Population MYE'!$A$43:$K$43, FALSE),FALSE), IF(OR($C$1="Fieldwork Service (Adults)",$C$1="Fieldwork Service (Offenders)"),VLOOKUP($A36,'Population MYE'!$A$81:$K$114,MATCH(B$8,'Population MYE'!$A$81:$K$81, FALSE),FALSE),VLOOKUP($A36,'Population MYE'!$A$5:$K$38,MATCH(B$8,'Population MYE'!$A$5:$K$5, FALSE),FALSE))))*100000</f>
        <v>117.2187194742918</v>
      </c>
      <c r="C36" s="83">
        <f>(IF(AND($C$1&lt;&gt;"", $C$2&lt;&gt;"", $C$3&lt;&gt;""),
 IF($C$1="All Fieldwork Services Teams",
  IF($C$2="All Social Workers",
   IF($C$3="Full Time", SUMIFS('SW Data'!$F:$F, 'SW Data'!$A:$A, C$8, 'SW Data'!$B:$B, $A36), IF($C$3="Part Time", SUMIFS('SW Data'!$G:$G, 'SW Data'!$A:$A, C$8, 'SW Data'!$B:$B, $A36),SUMIFS('SW Data'!$J:$J, 'SW Data'!$A:$A, C$8, 'SW Data'!$B:$B, $A36))),
   IF($C$3="Full Time", SUMIFS('SW Data'!$F:$F, 'SW Data'!$A:$A, C$8, 'SW Data'!$B:$B, $A36, 'SW Data'!$D:$D, $C$2), IF($C$3="Part Time", SUMIFS('SW Data'!$G:$G, 'SW Data'!$A:$A, C$8, 'SW Data'!$B:$B, $A36, 'SW Data'!$D:$D, $C$2), SUMIFS('SW Data'!$J:$J, 'SW Data'!$A:$A, C$8, 'SW Data'!$B:$B, $A36, 'SW Data'!$D:$D, $C$2)))),
  IF($C$2="All Social Workers",
   IF($C$3="Full Time", SUMIFS('SW Data'!$F:$F, 'SW Data'!$A:$A, C$8, 'SW Data'!$E:$E, $C$1, 'SW Data'!$B:$B, $A36), IF($C$3="Part Time", SUMIFS('SW Data'!$G:$G, 'SW Data'!$A:$A, C$8, 'SW Data'!$E:$E, $C$1, 'SW Data'!$B:$B, $A36), SUMIFS('SW Data'!$J:$J, 'SW Data'!$A:$A, C$8, 'SW Data'!$E:$E, $C$1, 'SW Data'!$B:$B, $A36))),
   IF($C$3="Full Time", SUMIFS('SW Data'!$F:$F, 'SW Data'!$A:$A, C$8, 'SW Data'!$E:$E, $C$1, 'SW Data'!$B:$B, $A36, 'SW Data'!$D:$D, $C$2), IF($C$3="Part Time", SUMIFS('SW Data'!$G:$G, 'SW Data'!$A:$A, C$8, 'SW Data'!$E:$E, $C$1, 'SW Data'!$B:$B, $A36, 'SW Data'!$D:$D, $C$2), SUMIFS('SW Data'!$J:$J, 'SW Data'!$A:$A, C$8, 'SW Data'!$E:$E, $C$1, 'SW Data'!$B:$B, $A36, 'SW Data'!$D:$D, $C$2))))),
 0)/IF($C$1="Fieldwork Service (Children)", VLOOKUP($A36,'Population MYE'!$A$43:$K$76,MATCH(C$8,'Population MYE'!$A$43:$K$43, FALSE),FALSE), IF(OR($C$1="Fieldwork Service (Adults)",$C$1="Fieldwork Service (Offenders)"),VLOOKUP($A36,'Population MYE'!$A$81:$K$114,MATCH(C$8,'Population MYE'!$A$81:$K$81, FALSE),FALSE),VLOOKUP($A36,'Population MYE'!$A$5:$K$38,MATCH(C$8,'Population MYE'!$A$5:$K$5, FALSE),FALSE))))*100000</f>
        <v>116.45479598186505</v>
      </c>
      <c r="D36" s="83">
        <f>(IF(AND($C$1&lt;&gt;"", $C$2&lt;&gt;"", $C$3&lt;&gt;""),
 IF($C$1="All Fieldwork Services Teams",
  IF($C$2="All Social Workers",
   IF($C$3="Full Time", SUMIFS('SW Data'!$F:$F, 'SW Data'!$A:$A, D$8, 'SW Data'!$B:$B, $A36), IF($C$3="Part Time", SUMIFS('SW Data'!$G:$G, 'SW Data'!$A:$A, D$8, 'SW Data'!$B:$B, $A36),SUMIFS('SW Data'!$J:$J, 'SW Data'!$A:$A, D$8, 'SW Data'!$B:$B, $A36))),
   IF($C$3="Full Time", SUMIFS('SW Data'!$F:$F, 'SW Data'!$A:$A, D$8, 'SW Data'!$B:$B, $A36, 'SW Data'!$D:$D, $C$2), IF($C$3="Part Time", SUMIFS('SW Data'!$G:$G, 'SW Data'!$A:$A, D$8, 'SW Data'!$B:$B, $A36, 'SW Data'!$D:$D, $C$2), SUMIFS('SW Data'!$J:$J, 'SW Data'!$A:$A, D$8, 'SW Data'!$B:$B, $A36, 'SW Data'!$D:$D, $C$2)))),
  IF($C$2="All Social Workers",
   IF($C$3="Full Time", SUMIFS('SW Data'!$F:$F, 'SW Data'!$A:$A, D$8, 'SW Data'!$E:$E, $C$1, 'SW Data'!$B:$B, $A36), IF($C$3="Part Time", SUMIFS('SW Data'!$G:$G, 'SW Data'!$A:$A, D$8, 'SW Data'!$E:$E, $C$1, 'SW Data'!$B:$B, $A36), SUMIFS('SW Data'!$J:$J, 'SW Data'!$A:$A, D$8, 'SW Data'!$E:$E, $C$1, 'SW Data'!$B:$B, $A36))),
   IF($C$3="Full Time", SUMIFS('SW Data'!$F:$F, 'SW Data'!$A:$A, D$8, 'SW Data'!$E:$E, $C$1, 'SW Data'!$B:$B, $A36, 'SW Data'!$D:$D, $C$2), IF($C$3="Part Time", SUMIFS('SW Data'!$G:$G, 'SW Data'!$A:$A, D$8, 'SW Data'!$E:$E, $C$1, 'SW Data'!$B:$B, $A36, 'SW Data'!$D:$D, $C$2), SUMIFS('SW Data'!$J:$J, 'SW Data'!$A:$A, D$8, 'SW Data'!$E:$E, $C$1, 'SW Data'!$B:$B, $A36, 'SW Data'!$D:$D, $C$2))))),
 0)/IF($C$1="Fieldwork Service (Children)", VLOOKUP($A36,'Population MYE'!$A$43:$K$76,MATCH(D$8,'Population MYE'!$A$43:$K$43, FALSE),FALSE), IF(OR($C$1="Fieldwork Service (Adults)",$C$1="Fieldwork Service (Offenders)"),VLOOKUP($A36,'Population MYE'!$A$81:$K$114,MATCH(D$8,'Population MYE'!$A$81:$K$81, FALSE),FALSE),VLOOKUP($A36,'Population MYE'!$A$5:$K$38,MATCH(D$8,'Population MYE'!$A$5:$K$5, FALSE),FALSE))))*100000</f>
        <v>113.67673179396093</v>
      </c>
      <c r="E36" s="83">
        <f>(IF(AND($C$1&lt;&gt;"", $C$2&lt;&gt;"", $C$3&lt;&gt;""),
 IF($C$1="All Fieldwork Services Teams",
  IF($C$2="All Social Workers",
   IF($C$3="Full Time", SUMIFS('SW Data'!$F:$F, 'SW Data'!$A:$A, E$8, 'SW Data'!$B:$B, $A36), IF($C$3="Part Time", SUMIFS('SW Data'!$G:$G, 'SW Data'!$A:$A, E$8, 'SW Data'!$B:$B, $A36),SUMIFS('SW Data'!$J:$J, 'SW Data'!$A:$A, E$8, 'SW Data'!$B:$B, $A36))),
   IF($C$3="Full Time", SUMIFS('SW Data'!$F:$F, 'SW Data'!$A:$A, E$8, 'SW Data'!$B:$B, $A36, 'SW Data'!$D:$D, $C$2), IF($C$3="Part Time", SUMIFS('SW Data'!$G:$G, 'SW Data'!$A:$A, E$8, 'SW Data'!$B:$B, $A36, 'SW Data'!$D:$D, $C$2), SUMIFS('SW Data'!$J:$J, 'SW Data'!$A:$A, E$8, 'SW Data'!$B:$B, $A36, 'SW Data'!$D:$D, $C$2)))),
  IF($C$2="All Social Workers",
   IF($C$3="Full Time", SUMIFS('SW Data'!$F:$F, 'SW Data'!$A:$A, E$8, 'SW Data'!$E:$E, $C$1, 'SW Data'!$B:$B, $A36), IF($C$3="Part Time", SUMIFS('SW Data'!$G:$G, 'SW Data'!$A:$A, E$8, 'SW Data'!$E:$E, $C$1, 'SW Data'!$B:$B, $A36), SUMIFS('SW Data'!$J:$J, 'SW Data'!$A:$A, E$8, 'SW Data'!$E:$E, $C$1, 'SW Data'!$B:$B, $A36))),
   IF($C$3="Full Time", SUMIFS('SW Data'!$F:$F, 'SW Data'!$A:$A, E$8, 'SW Data'!$E:$E, $C$1, 'SW Data'!$B:$B, $A36, 'SW Data'!$D:$D, $C$2), IF($C$3="Part Time", SUMIFS('SW Data'!$G:$G, 'SW Data'!$A:$A, E$8, 'SW Data'!$E:$E, $C$1, 'SW Data'!$B:$B, $A36, 'SW Data'!$D:$D, $C$2), SUMIFS('SW Data'!$J:$J, 'SW Data'!$A:$A, E$8, 'SW Data'!$E:$E, $C$1, 'SW Data'!$B:$B, $A36, 'SW Data'!$D:$D, $C$2))))),
 0)/IF($C$1="Fieldwork Service (Children)", VLOOKUP($A36,'Population MYE'!$A$43:$K$76,MATCH(E$8,'Population MYE'!$A$43:$K$43, FALSE),FALSE), IF(OR($C$1="Fieldwork Service (Adults)",$C$1="Fieldwork Service (Offenders)"),VLOOKUP($A36,'Population MYE'!$A$81:$K$114,MATCH(E$8,'Population MYE'!$A$81:$K$81, FALSE),FALSE),VLOOKUP($A36,'Population MYE'!$A$5:$K$38,MATCH(E$8,'Population MYE'!$A$5:$K$5, FALSE),FALSE))))*100000</f>
        <v>95.592140201805634</v>
      </c>
      <c r="F36" s="83">
        <f>(IF(AND($C$1&lt;&gt;"", $C$2&lt;&gt;"", $C$3&lt;&gt;""),
 IF($C$1="All Fieldwork Services Teams",
  IF($C$2="All Social Workers",
   IF($C$3="Full Time", SUMIFS('SW Data'!$F:$F, 'SW Data'!$A:$A, F$8, 'SW Data'!$B:$B, $A36), IF($C$3="Part Time", SUMIFS('SW Data'!$G:$G, 'SW Data'!$A:$A, F$8, 'SW Data'!$B:$B, $A36),SUMIFS('SW Data'!$J:$J, 'SW Data'!$A:$A, F$8, 'SW Data'!$B:$B, $A36))),
   IF($C$3="Full Time", SUMIFS('SW Data'!$F:$F, 'SW Data'!$A:$A, F$8, 'SW Data'!$B:$B, $A36, 'SW Data'!$D:$D, $C$2), IF($C$3="Part Time", SUMIFS('SW Data'!$G:$G, 'SW Data'!$A:$A, F$8, 'SW Data'!$B:$B, $A36, 'SW Data'!$D:$D, $C$2), SUMIFS('SW Data'!$J:$J, 'SW Data'!$A:$A, F$8, 'SW Data'!$B:$B, $A36, 'SW Data'!$D:$D, $C$2)))),
  IF($C$2="All Social Workers",
   IF($C$3="Full Time", SUMIFS('SW Data'!$F:$F, 'SW Data'!$A:$A, F$8, 'SW Data'!$E:$E, $C$1, 'SW Data'!$B:$B, $A36), IF($C$3="Part Time", SUMIFS('SW Data'!$G:$G, 'SW Data'!$A:$A, F$8, 'SW Data'!$E:$E, $C$1, 'SW Data'!$B:$B, $A36), SUMIFS('SW Data'!$J:$J, 'SW Data'!$A:$A, F$8, 'SW Data'!$E:$E, $C$1, 'SW Data'!$B:$B, $A36))),
   IF($C$3="Full Time", SUMIFS('SW Data'!$F:$F, 'SW Data'!$A:$A, F$8, 'SW Data'!$E:$E, $C$1, 'SW Data'!$B:$B, $A36, 'SW Data'!$D:$D, $C$2), IF($C$3="Part Time", SUMIFS('SW Data'!$G:$G, 'SW Data'!$A:$A, F$8, 'SW Data'!$E:$E, $C$1, 'SW Data'!$B:$B, $A36, 'SW Data'!$D:$D, $C$2), SUMIFS('SW Data'!$J:$J, 'SW Data'!$A:$A, F$8, 'SW Data'!$E:$E, $C$1, 'SW Data'!$B:$B, $A36, 'SW Data'!$D:$D, $C$2))))),
 0)/IF($C$1="Fieldwork Service (Children)", VLOOKUP($A36,'Population MYE'!$A$43:$K$76,MATCH(F$8,'Population MYE'!$A$43:$K$43, FALSE),FALSE), IF(OR($C$1="Fieldwork Service (Adults)",$C$1="Fieldwork Service (Offenders)"),VLOOKUP($A36,'Population MYE'!$A$81:$K$114,MATCH(F$8,'Population MYE'!$A$81:$K$81, FALSE),FALSE),VLOOKUP($A36,'Population MYE'!$A$5:$K$38,MATCH(F$8,'Population MYE'!$A$5:$K$5, FALSE),FALSE))))*100000</f>
        <v>106.26992561105206</v>
      </c>
      <c r="G36" s="83">
        <f>(IF(AND($C$1&lt;&gt;"", $C$2&lt;&gt;"", $C$3&lt;&gt;""),
 IF($C$1="All Fieldwork Services Teams",
  IF($C$2="All Social Workers",
   IF($C$3="Full Time", SUMIFS('SW Data'!$F:$F, 'SW Data'!$A:$A, G$8, 'SW Data'!$B:$B, $A36), IF($C$3="Part Time", SUMIFS('SW Data'!$G:$G, 'SW Data'!$A:$A, G$8, 'SW Data'!$B:$B, $A36),SUMIFS('SW Data'!$J:$J, 'SW Data'!$A:$A, G$8, 'SW Data'!$B:$B, $A36))),
   IF($C$3="Full Time", SUMIFS('SW Data'!$F:$F, 'SW Data'!$A:$A, G$8, 'SW Data'!$B:$B, $A36, 'SW Data'!$D:$D, $C$2), IF($C$3="Part Time", SUMIFS('SW Data'!$G:$G, 'SW Data'!$A:$A, G$8, 'SW Data'!$B:$B, $A36, 'SW Data'!$D:$D, $C$2), SUMIFS('SW Data'!$J:$J, 'SW Data'!$A:$A, G$8, 'SW Data'!$B:$B, $A36, 'SW Data'!$D:$D, $C$2)))),
  IF($C$2="All Social Workers",
   IF($C$3="Full Time", SUMIFS('SW Data'!$F:$F, 'SW Data'!$A:$A, G$8, 'SW Data'!$E:$E, $C$1, 'SW Data'!$B:$B, $A36), IF($C$3="Part Time", SUMIFS('SW Data'!$G:$G, 'SW Data'!$A:$A, G$8, 'SW Data'!$E:$E, $C$1, 'SW Data'!$B:$B, $A36), SUMIFS('SW Data'!$J:$J, 'SW Data'!$A:$A, G$8, 'SW Data'!$E:$E, $C$1, 'SW Data'!$B:$B, $A36))),
   IF($C$3="Full Time", SUMIFS('SW Data'!$F:$F, 'SW Data'!$A:$A, G$8, 'SW Data'!$E:$E, $C$1, 'SW Data'!$B:$B, $A36, 'SW Data'!$D:$D, $C$2), IF($C$3="Part Time", SUMIFS('SW Data'!$G:$G, 'SW Data'!$A:$A, G$8, 'SW Data'!$E:$E, $C$1, 'SW Data'!$B:$B, $A36, 'SW Data'!$D:$D, $C$2), SUMIFS('SW Data'!$J:$J, 'SW Data'!$A:$A, G$8, 'SW Data'!$E:$E, $C$1, 'SW Data'!$B:$B, $A36, 'SW Data'!$D:$D, $C$2))))),
 0)/IF($C$1="Fieldwork Service (Children)", VLOOKUP($A36,'Population MYE'!$A$43:$K$76,MATCH(G$8,'Population MYE'!$A$43:$K$43, FALSE),FALSE), IF(OR($C$1="Fieldwork Service (Adults)",$C$1="Fieldwork Service (Offenders)"),VLOOKUP($A36,'Population MYE'!$A$81:$K$114,MATCH(G$8,'Population MYE'!$A$81:$K$81, FALSE),FALSE),VLOOKUP($A36,'Population MYE'!$A$5:$K$38,MATCH(G$8,'Population MYE'!$A$5:$K$5, FALSE),FALSE))))*100000</f>
        <v>108.08895189155666</v>
      </c>
      <c r="H36" s="83">
        <f>(IF(AND($C$1&lt;&gt;"", $C$2&lt;&gt;"", $C$3&lt;&gt;""),
 IF($C$1="All Fieldwork Services Teams",
  IF($C$2="All Social Workers",
   IF($C$3="Full Time", SUMIFS('SW Data'!$F:$F, 'SW Data'!$A:$A, H$8, 'SW Data'!$B:$B, $A36), IF($C$3="Part Time", SUMIFS('SW Data'!$G:$G, 'SW Data'!$A:$A, H$8, 'SW Data'!$B:$B, $A36),SUMIFS('SW Data'!$J:$J, 'SW Data'!$A:$A, H$8, 'SW Data'!$B:$B, $A36))),
   IF($C$3="Full Time", SUMIFS('SW Data'!$F:$F, 'SW Data'!$A:$A, H$8, 'SW Data'!$B:$B, $A36, 'SW Data'!$D:$D, $C$2), IF($C$3="Part Time", SUMIFS('SW Data'!$G:$G, 'SW Data'!$A:$A, H$8, 'SW Data'!$B:$B, $A36, 'SW Data'!$D:$D, $C$2), SUMIFS('SW Data'!$J:$J, 'SW Data'!$A:$A, H$8, 'SW Data'!$B:$B, $A36, 'SW Data'!$D:$D, $C$2)))),
  IF($C$2="All Social Workers",
   IF($C$3="Full Time", SUMIFS('SW Data'!$F:$F, 'SW Data'!$A:$A, H$8, 'SW Data'!$E:$E, $C$1, 'SW Data'!$B:$B, $A36), IF($C$3="Part Time", SUMIFS('SW Data'!$G:$G, 'SW Data'!$A:$A, H$8, 'SW Data'!$E:$E, $C$1, 'SW Data'!$B:$B, $A36), SUMIFS('SW Data'!$J:$J, 'SW Data'!$A:$A, H$8, 'SW Data'!$E:$E, $C$1, 'SW Data'!$B:$B, $A36))),
   IF($C$3="Full Time", SUMIFS('SW Data'!$F:$F, 'SW Data'!$A:$A, H$8, 'SW Data'!$E:$E, $C$1, 'SW Data'!$B:$B, $A36, 'SW Data'!$D:$D, $C$2), IF($C$3="Part Time", SUMIFS('SW Data'!$G:$G, 'SW Data'!$A:$A, H$8, 'SW Data'!$E:$E, $C$1, 'SW Data'!$B:$B, $A36, 'SW Data'!$D:$D, $C$2), SUMIFS('SW Data'!$J:$J, 'SW Data'!$A:$A, H$8, 'SW Data'!$E:$E, $C$1, 'SW Data'!$B:$B, $A36, 'SW Data'!$D:$D, $C$2))))),
 0)/IF($C$1="Fieldwork Service (Children)", VLOOKUP($A36,'Population MYE'!$A$43:$K$76,MATCH(H$8,'Population MYE'!$A$43:$K$43, FALSE),FALSE), IF(OR($C$1="Fieldwork Service (Adults)",$C$1="Fieldwork Service (Offenders)"),VLOOKUP($A36,'Population MYE'!$A$81:$K$114,MATCH(H$8,'Population MYE'!$A$81:$K$81, FALSE),FALSE),VLOOKUP($A36,'Population MYE'!$A$5:$K$38,MATCH(H$8,'Population MYE'!$A$5:$K$5, FALSE),FALSE))))*100000</f>
        <v>100.41766640007108</v>
      </c>
      <c r="I36" s="83">
        <f>(IF(AND($C$1&lt;&gt;"", $C$2&lt;&gt;"", $C$3&lt;&gt;""),
 IF($C$1="All Fieldwork Services Teams",
  IF($C$2="All Social Workers",
   IF($C$3="Full Time", SUMIFS('SW Data'!$F:$F, 'SW Data'!$A:$A, I$8, 'SW Data'!$B:$B, $A36), IF($C$3="Part Time", SUMIFS('SW Data'!$G:$G, 'SW Data'!$A:$A, I$8, 'SW Data'!$B:$B, $A36),SUMIFS('SW Data'!$J:$J, 'SW Data'!$A:$A, I$8, 'SW Data'!$B:$B, $A36))),
   IF($C$3="Full Time", SUMIFS('SW Data'!$F:$F, 'SW Data'!$A:$A, I$8, 'SW Data'!$B:$B, $A36, 'SW Data'!$D:$D, $C$2), IF($C$3="Part Time", SUMIFS('SW Data'!$G:$G, 'SW Data'!$A:$A, I$8, 'SW Data'!$B:$B, $A36, 'SW Data'!$D:$D, $C$2), SUMIFS('SW Data'!$J:$J, 'SW Data'!$A:$A, I$8, 'SW Data'!$B:$B, $A36, 'SW Data'!$D:$D, $C$2)))),
  IF($C$2="All Social Workers",
   IF($C$3="Full Time", SUMIFS('SW Data'!$F:$F, 'SW Data'!$A:$A, I$8, 'SW Data'!$E:$E, $C$1, 'SW Data'!$B:$B, $A36), IF($C$3="Part Time", SUMIFS('SW Data'!$G:$G, 'SW Data'!$A:$A, I$8, 'SW Data'!$E:$E, $C$1, 'SW Data'!$B:$B, $A36), SUMIFS('SW Data'!$J:$J, 'SW Data'!$A:$A, I$8, 'SW Data'!$E:$E, $C$1, 'SW Data'!$B:$B, $A36))),
   IF($C$3="Full Time", SUMIFS('SW Data'!$F:$F, 'SW Data'!$A:$A, I$8, 'SW Data'!$E:$E, $C$1, 'SW Data'!$B:$B, $A36, 'SW Data'!$D:$D, $C$2), IF($C$3="Part Time", SUMIFS('SW Data'!$G:$G, 'SW Data'!$A:$A, I$8, 'SW Data'!$E:$E, $C$1, 'SW Data'!$B:$B, $A36, 'SW Data'!$D:$D, $C$2), SUMIFS('SW Data'!$J:$J, 'SW Data'!$A:$A, I$8, 'SW Data'!$E:$E, $C$1, 'SW Data'!$B:$B, $A36, 'SW Data'!$D:$D, $C$2))))),
 0)/IF($C$1="Fieldwork Service (Children)", VLOOKUP($A36,'Population MYE'!$A$43:$K$76,MATCH(I$8,'Population MYE'!$A$43:$K$43, FALSE),FALSE), IF(OR($C$1="Fieldwork Service (Adults)",$C$1="Fieldwork Service (Offenders)"),VLOOKUP($A36,'Population MYE'!$A$81:$K$114,MATCH(I$8,'Population MYE'!$A$81:$K$81, FALSE),FALSE),VLOOKUP($A36,'Population MYE'!$A$5:$K$38,MATCH(I$8,'Population MYE'!$A$5:$K$5, FALSE),FALSE))))*100000</f>
        <v>111.2099644128114</v>
      </c>
      <c r="J36" s="83">
        <f>(IF(AND($C$1&lt;&gt;"", $C$2&lt;&gt;"", $C$3&lt;&gt;""),
 IF($C$1="All Fieldwork Services Teams",
  IF($C$2="All Social Workers",
   IF($C$3="Full Time", SUMIFS('SW Data'!$F:$F, 'SW Data'!$A:$A, J$8, 'SW Data'!$B:$B, $A36), IF($C$3="Part Time", SUMIFS('SW Data'!$G:$G, 'SW Data'!$A:$A, J$8, 'SW Data'!$B:$B, $A36),SUMIFS('SW Data'!$J:$J, 'SW Data'!$A:$A, J$8, 'SW Data'!$B:$B, $A36))),
   IF($C$3="Full Time", SUMIFS('SW Data'!$F:$F, 'SW Data'!$A:$A, J$8, 'SW Data'!$B:$B, $A36, 'SW Data'!$D:$D, $C$2), IF($C$3="Part Time", SUMIFS('SW Data'!$G:$G, 'SW Data'!$A:$A, J$8, 'SW Data'!$B:$B, $A36, 'SW Data'!$D:$D, $C$2), SUMIFS('SW Data'!$J:$J, 'SW Data'!$A:$A, J$8, 'SW Data'!$B:$B, $A36, 'SW Data'!$D:$D, $C$2)))),
  IF($C$2="All Social Workers",
   IF($C$3="Full Time", SUMIFS('SW Data'!$F:$F, 'SW Data'!$A:$A, J$8, 'SW Data'!$E:$E, $C$1, 'SW Data'!$B:$B, $A36), IF($C$3="Part Time", SUMIFS('SW Data'!$G:$G, 'SW Data'!$A:$A, J$8, 'SW Data'!$E:$E, $C$1, 'SW Data'!$B:$B, $A36), SUMIFS('SW Data'!$J:$J, 'SW Data'!$A:$A, J$8, 'SW Data'!$E:$E, $C$1, 'SW Data'!$B:$B, $A36))),
   IF($C$3="Full Time", SUMIFS('SW Data'!$F:$F, 'SW Data'!$A:$A, J$8, 'SW Data'!$E:$E, $C$1, 'SW Data'!$B:$B, $A36, 'SW Data'!$D:$D, $C$2), IF($C$3="Part Time", SUMIFS('SW Data'!$G:$G, 'SW Data'!$A:$A, J$8, 'SW Data'!$E:$E, $C$1, 'SW Data'!$B:$B, $A36, 'SW Data'!$D:$D, $C$2), SUMIFS('SW Data'!$J:$J, 'SW Data'!$A:$A, J$8, 'SW Data'!$E:$E, $C$1, 'SW Data'!$B:$B, $A36, 'SW Data'!$D:$D, $C$2))))),
 0)/IF($C$1="Fieldwork Service (Children)", VLOOKUP($A36,'Population MYE'!$A$43:$K$76,MATCH(J$8,'Population MYE'!$A$43:$K$43, FALSE),FALSE), IF(OR($C$1="Fieldwork Service (Adults)",$C$1="Fieldwork Service (Offenders)"),VLOOKUP($A36,'Population MYE'!$A$81:$K$114,MATCH(J$8,'Population MYE'!$A$81:$K$81, FALSE),FALSE),VLOOKUP($A36,'Population MYE'!$A$5:$K$38,MATCH(J$8,'Population MYE'!$A$5:$K$5, FALSE),FALSE))))*100000</f>
        <v>112.02987463323554</v>
      </c>
      <c r="K36" s="83">
        <f>(IF(AND($C$1&lt;&gt;"", $C$2&lt;&gt;"", $C$3&lt;&gt;""),
 IF($C$1="All Fieldwork Services Teams",
  IF($C$2="All Social Workers",
   IF($C$3="Full Time", SUMIFS('SW Data'!$F:$F, 'SW Data'!$A:$A, K$8, 'SW Data'!$B:$B, $A36), IF($C$3="Part Time", SUMIFS('SW Data'!$G:$G, 'SW Data'!$A:$A, K$8, 'SW Data'!$B:$B, $A36),SUMIFS('SW Data'!$J:$J, 'SW Data'!$A:$A, K$8, 'SW Data'!$B:$B, $A36))),
   IF($C$3="Full Time", SUMIFS('SW Data'!$F:$F, 'SW Data'!$A:$A, K$8, 'SW Data'!$B:$B, $A36, 'SW Data'!$D:$D, $C$2), IF($C$3="Part Time", SUMIFS('SW Data'!$G:$G, 'SW Data'!$A:$A, K$8, 'SW Data'!$B:$B, $A36, 'SW Data'!$D:$D, $C$2), SUMIFS('SW Data'!$J:$J, 'SW Data'!$A:$A, K$8, 'SW Data'!$B:$B, $A36, 'SW Data'!$D:$D, $C$2)))),
  IF($C$2="All Social Workers",
   IF($C$3="Full Time", SUMIFS('SW Data'!$F:$F, 'SW Data'!$A:$A, K$8, 'SW Data'!$E:$E, $C$1, 'SW Data'!$B:$B, $A36), IF($C$3="Part Time", SUMIFS('SW Data'!$G:$G, 'SW Data'!$A:$A, K$8, 'SW Data'!$E:$E, $C$1, 'SW Data'!$B:$B, $A36), SUMIFS('SW Data'!$J:$J, 'SW Data'!$A:$A, K$8, 'SW Data'!$E:$E, $C$1, 'SW Data'!$B:$B, $A36))),
   IF($C$3="Full Time", SUMIFS('SW Data'!$F:$F, 'SW Data'!$A:$A, K$8, 'SW Data'!$E:$E, $C$1, 'SW Data'!$B:$B, $A36, 'SW Data'!$D:$D, $C$2), IF($C$3="Part Time", SUMIFS('SW Data'!$G:$G, 'SW Data'!$A:$A, K$8, 'SW Data'!$E:$E, $C$1, 'SW Data'!$B:$B, $A36, 'SW Data'!$D:$D, $C$2), SUMIFS('SW Data'!$J:$J, 'SW Data'!$A:$A, K$8, 'SW Data'!$E:$E, $C$1, 'SW Data'!$B:$B, $A36, 'SW Data'!$D:$D, $C$2))))),
 0)/IF($C$1="Fieldwork Service (Children)", VLOOKUP($A36,'Population MYE'!$A$43:$K$76,MATCH(K$8,'Population MYE'!$A$43:$K$43, FALSE),FALSE), IF(OR($C$1="Fieldwork Service (Adults)",$C$1="Fieldwork Service (Offenders)"),VLOOKUP($A36,'Population MYE'!$A$81:$K$114,MATCH(K$8,'Population MYE'!$A$81:$K$81, FALSE),FALSE),VLOOKUP($A36,'Population MYE'!$A$5:$K$38,MATCH(K$8,'Population MYE'!$A$5:$K$5, FALSE),FALSE))))*100000</f>
        <v>102.94639687610933</v>
      </c>
      <c r="L36" s="55"/>
      <c r="U36" s="74"/>
    </row>
    <row r="37" spans="1:21" x14ac:dyDescent="0.25">
      <c r="A37" s="53" t="s">
        <v>44</v>
      </c>
      <c r="B37" s="83">
        <f>(IF(AND($C$1&lt;&gt;"", $C$2&lt;&gt;"", $C$3&lt;&gt;""),
 IF($C$1="All Fieldwork Services Teams",
  IF($C$2="All Social Workers",
   IF($C$3="Full Time", SUMIFS('SW Data'!$F:$F, 'SW Data'!$A:$A, B$8, 'SW Data'!$B:$B, $A37), IF($C$3="Part Time", SUMIFS('SW Data'!$G:$G, 'SW Data'!$A:$A, B$8, 'SW Data'!$B:$B, $A37),SUMIFS('SW Data'!$J:$J, 'SW Data'!$A:$A, B$8, 'SW Data'!$B:$B, $A37))),
   IF($C$3="Full Time", SUMIFS('SW Data'!$F:$F, 'SW Data'!$A:$A, B$8, 'SW Data'!$B:$B, $A37, 'SW Data'!$D:$D, $C$2), IF($C$3="Part Time", SUMIFS('SW Data'!$G:$G, 'SW Data'!$A:$A, B$8, 'SW Data'!$B:$B, $A37, 'SW Data'!$D:$D, $C$2), SUMIFS('SW Data'!$J:$J, 'SW Data'!$A:$A, B$8, 'SW Data'!$B:$B, $A37, 'SW Data'!$D:$D, $C$2)))),
  IF($C$2="All Social Workers",
   IF($C$3="Full Time", SUMIFS('SW Data'!$F:$F, 'SW Data'!$A:$A, B$8, 'SW Data'!$E:$E, $C$1, 'SW Data'!$B:$B, $A37), IF($C$3="Part Time", SUMIFS('SW Data'!$G:$G, 'SW Data'!$A:$A, B$8, 'SW Data'!$E:$E, $C$1, 'SW Data'!$B:$B, $A37), SUMIFS('SW Data'!$J:$J, 'SW Data'!$A:$A, B$8, 'SW Data'!$E:$E, $C$1, 'SW Data'!$B:$B, $A37))),
   IF($C$3="Full Time", SUMIFS('SW Data'!$F:$F, 'SW Data'!$A:$A, B$8, 'SW Data'!$E:$E, $C$1, 'SW Data'!$B:$B, $A37, 'SW Data'!$D:$D, $C$2), IF($C$3="Part Time", SUMIFS('SW Data'!$G:$G, 'SW Data'!$A:$A, B$8, 'SW Data'!$E:$E, $C$1, 'SW Data'!$B:$B, $A37, 'SW Data'!$D:$D, $C$2), SUMIFS('SW Data'!$J:$J, 'SW Data'!$A:$A, B$8, 'SW Data'!$E:$E, $C$1, 'SW Data'!$B:$B, $A37, 'SW Data'!$D:$D, $C$2))))),
 0)/IF($C$1="Fieldwork Service (Children)", VLOOKUP($A37,'Population MYE'!$A$43:$K$76,MATCH(B$8,'Population MYE'!$A$43:$K$43, FALSE),FALSE), IF(OR($C$1="Fieldwork Service (Adults)",$C$1="Fieldwork Service (Offenders)"),VLOOKUP($A37,'Population MYE'!$A$81:$K$114,MATCH(B$8,'Population MYE'!$A$81:$K$81, FALSE),FALSE),VLOOKUP($A37,'Population MYE'!$A$5:$K$38,MATCH(B$8,'Population MYE'!$A$5:$K$5, FALSE),FALSE))))*100000</f>
        <v>98.933573172298608</v>
      </c>
      <c r="C37" s="83">
        <f>(IF(AND($C$1&lt;&gt;"", $C$2&lt;&gt;"", $C$3&lt;&gt;""),
 IF($C$1="All Fieldwork Services Teams",
  IF($C$2="All Social Workers",
   IF($C$3="Full Time", SUMIFS('SW Data'!$F:$F, 'SW Data'!$A:$A, C$8, 'SW Data'!$B:$B, $A37), IF($C$3="Part Time", SUMIFS('SW Data'!$G:$G, 'SW Data'!$A:$A, C$8, 'SW Data'!$B:$B, $A37),SUMIFS('SW Data'!$J:$J, 'SW Data'!$A:$A, C$8, 'SW Data'!$B:$B, $A37))),
   IF($C$3="Full Time", SUMIFS('SW Data'!$F:$F, 'SW Data'!$A:$A, C$8, 'SW Data'!$B:$B, $A37, 'SW Data'!$D:$D, $C$2), IF($C$3="Part Time", SUMIFS('SW Data'!$G:$G, 'SW Data'!$A:$A, C$8, 'SW Data'!$B:$B, $A37, 'SW Data'!$D:$D, $C$2), SUMIFS('SW Data'!$J:$J, 'SW Data'!$A:$A, C$8, 'SW Data'!$B:$B, $A37, 'SW Data'!$D:$D, $C$2)))),
  IF($C$2="All Social Workers",
   IF($C$3="Full Time", SUMIFS('SW Data'!$F:$F, 'SW Data'!$A:$A, C$8, 'SW Data'!$E:$E, $C$1, 'SW Data'!$B:$B, $A37), IF($C$3="Part Time", SUMIFS('SW Data'!$G:$G, 'SW Data'!$A:$A, C$8, 'SW Data'!$E:$E, $C$1, 'SW Data'!$B:$B, $A37), SUMIFS('SW Data'!$J:$J, 'SW Data'!$A:$A, C$8, 'SW Data'!$E:$E, $C$1, 'SW Data'!$B:$B, $A37))),
   IF($C$3="Full Time", SUMIFS('SW Data'!$F:$F, 'SW Data'!$A:$A, C$8, 'SW Data'!$E:$E, $C$1, 'SW Data'!$B:$B, $A37, 'SW Data'!$D:$D, $C$2), IF($C$3="Part Time", SUMIFS('SW Data'!$G:$G, 'SW Data'!$A:$A, C$8, 'SW Data'!$E:$E, $C$1, 'SW Data'!$B:$B, $A37, 'SW Data'!$D:$D, $C$2), SUMIFS('SW Data'!$J:$J, 'SW Data'!$A:$A, C$8, 'SW Data'!$E:$E, $C$1, 'SW Data'!$B:$B, $A37, 'SW Data'!$D:$D, $C$2))))),
 0)/IF($C$1="Fieldwork Service (Children)", VLOOKUP($A37,'Population MYE'!$A$43:$K$76,MATCH(C$8,'Population MYE'!$A$43:$K$43, FALSE),FALSE), IF(OR($C$1="Fieldwork Service (Adults)",$C$1="Fieldwork Service (Offenders)"),VLOOKUP($A37,'Population MYE'!$A$81:$K$114,MATCH(C$8,'Population MYE'!$A$81:$K$81, FALSE),FALSE),VLOOKUP($A37,'Population MYE'!$A$5:$K$38,MATCH(C$8,'Population MYE'!$A$5:$K$5, FALSE),FALSE))))*100000</f>
        <v>96.418732782369148</v>
      </c>
      <c r="D37" s="83">
        <f>(IF(AND($C$1&lt;&gt;"", $C$2&lt;&gt;"", $C$3&lt;&gt;""),
 IF($C$1="All Fieldwork Services Teams",
  IF($C$2="All Social Workers",
   IF($C$3="Full Time", SUMIFS('SW Data'!$F:$F, 'SW Data'!$A:$A, D$8, 'SW Data'!$B:$B, $A37), IF($C$3="Part Time", SUMIFS('SW Data'!$G:$G, 'SW Data'!$A:$A, D$8, 'SW Data'!$B:$B, $A37),SUMIFS('SW Data'!$J:$J, 'SW Data'!$A:$A, D$8, 'SW Data'!$B:$B, $A37))),
   IF($C$3="Full Time", SUMIFS('SW Data'!$F:$F, 'SW Data'!$A:$A, D$8, 'SW Data'!$B:$B, $A37, 'SW Data'!$D:$D, $C$2), IF($C$3="Part Time", SUMIFS('SW Data'!$G:$G, 'SW Data'!$A:$A, D$8, 'SW Data'!$B:$B, $A37, 'SW Data'!$D:$D, $C$2), SUMIFS('SW Data'!$J:$J, 'SW Data'!$A:$A, D$8, 'SW Data'!$B:$B, $A37, 'SW Data'!$D:$D, $C$2)))),
  IF($C$2="All Social Workers",
   IF($C$3="Full Time", SUMIFS('SW Data'!$F:$F, 'SW Data'!$A:$A, D$8, 'SW Data'!$E:$E, $C$1, 'SW Data'!$B:$B, $A37), IF($C$3="Part Time", SUMIFS('SW Data'!$G:$G, 'SW Data'!$A:$A, D$8, 'SW Data'!$E:$E, $C$1, 'SW Data'!$B:$B, $A37), SUMIFS('SW Data'!$J:$J, 'SW Data'!$A:$A, D$8, 'SW Data'!$E:$E, $C$1, 'SW Data'!$B:$B, $A37))),
   IF($C$3="Full Time", SUMIFS('SW Data'!$F:$F, 'SW Data'!$A:$A, D$8, 'SW Data'!$E:$E, $C$1, 'SW Data'!$B:$B, $A37, 'SW Data'!$D:$D, $C$2), IF($C$3="Part Time", SUMIFS('SW Data'!$G:$G, 'SW Data'!$A:$A, D$8, 'SW Data'!$E:$E, $C$1, 'SW Data'!$B:$B, $A37, 'SW Data'!$D:$D, $C$2), SUMIFS('SW Data'!$J:$J, 'SW Data'!$A:$A, D$8, 'SW Data'!$E:$E, $C$1, 'SW Data'!$B:$B, $A37, 'SW Data'!$D:$D, $C$2))))),
 0)/IF($C$1="Fieldwork Service (Children)", VLOOKUP($A37,'Population MYE'!$A$43:$K$76,MATCH(D$8,'Population MYE'!$A$43:$K$43, FALSE),FALSE), IF(OR($C$1="Fieldwork Service (Adults)",$C$1="Fieldwork Service (Offenders)"),VLOOKUP($A37,'Population MYE'!$A$81:$K$114,MATCH(D$8,'Population MYE'!$A$81:$K$81, FALSE),FALSE),VLOOKUP($A37,'Population MYE'!$A$5:$K$38,MATCH(D$8,'Population MYE'!$A$5:$K$5, FALSE),FALSE))))*100000</f>
        <v>93.55642122740916</v>
      </c>
      <c r="E37" s="83">
        <f>(IF(AND($C$1&lt;&gt;"", $C$2&lt;&gt;"", $C$3&lt;&gt;""),
 IF($C$1="All Fieldwork Services Teams",
  IF($C$2="All Social Workers",
   IF($C$3="Full Time", SUMIFS('SW Data'!$F:$F, 'SW Data'!$A:$A, E$8, 'SW Data'!$B:$B, $A37), IF($C$3="Part Time", SUMIFS('SW Data'!$G:$G, 'SW Data'!$A:$A, E$8, 'SW Data'!$B:$B, $A37),SUMIFS('SW Data'!$J:$J, 'SW Data'!$A:$A, E$8, 'SW Data'!$B:$B, $A37))),
   IF($C$3="Full Time", SUMIFS('SW Data'!$F:$F, 'SW Data'!$A:$A, E$8, 'SW Data'!$B:$B, $A37, 'SW Data'!$D:$D, $C$2), IF($C$3="Part Time", SUMIFS('SW Data'!$G:$G, 'SW Data'!$A:$A, E$8, 'SW Data'!$B:$B, $A37, 'SW Data'!$D:$D, $C$2), SUMIFS('SW Data'!$J:$J, 'SW Data'!$A:$A, E$8, 'SW Data'!$B:$B, $A37, 'SW Data'!$D:$D, $C$2)))),
  IF($C$2="All Social Workers",
   IF($C$3="Full Time", SUMIFS('SW Data'!$F:$F, 'SW Data'!$A:$A, E$8, 'SW Data'!$E:$E, $C$1, 'SW Data'!$B:$B, $A37), IF($C$3="Part Time", SUMIFS('SW Data'!$G:$G, 'SW Data'!$A:$A, E$8, 'SW Data'!$E:$E, $C$1, 'SW Data'!$B:$B, $A37), SUMIFS('SW Data'!$J:$J, 'SW Data'!$A:$A, E$8, 'SW Data'!$E:$E, $C$1, 'SW Data'!$B:$B, $A37))),
   IF($C$3="Full Time", SUMIFS('SW Data'!$F:$F, 'SW Data'!$A:$A, E$8, 'SW Data'!$E:$E, $C$1, 'SW Data'!$B:$B, $A37, 'SW Data'!$D:$D, $C$2), IF($C$3="Part Time", SUMIFS('SW Data'!$G:$G, 'SW Data'!$A:$A, E$8, 'SW Data'!$E:$E, $C$1, 'SW Data'!$B:$B, $A37, 'SW Data'!$D:$D, $C$2), SUMIFS('SW Data'!$J:$J, 'SW Data'!$A:$A, E$8, 'SW Data'!$E:$E, $C$1, 'SW Data'!$B:$B, $A37, 'SW Data'!$D:$D, $C$2))))),
 0)/IF($C$1="Fieldwork Service (Children)", VLOOKUP($A37,'Population MYE'!$A$43:$K$76,MATCH(E$8,'Population MYE'!$A$43:$K$43, FALSE),FALSE), IF(OR($C$1="Fieldwork Service (Adults)",$C$1="Fieldwork Service (Offenders)"),VLOOKUP($A37,'Population MYE'!$A$81:$K$114,MATCH(E$8,'Population MYE'!$A$81:$K$81, FALSE),FALSE),VLOOKUP($A37,'Population MYE'!$A$5:$K$38,MATCH(E$8,'Population MYE'!$A$5:$K$5, FALSE),FALSE))))*100000</f>
        <v>95.890410958904113</v>
      </c>
      <c r="F37" s="83">
        <f>(IF(AND($C$1&lt;&gt;"", $C$2&lt;&gt;"", $C$3&lt;&gt;""),
 IF($C$1="All Fieldwork Services Teams",
  IF($C$2="All Social Workers",
   IF($C$3="Full Time", SUMIFS('SW Data'!$F:$F, 'SW Data'!$A:$A, F$8, 'SW Data'!$B:$B, $A37), IF($C$3="Part Time", SUMIFS('SW Data'!$G:$G, 'SW Data'!$A:$A, F$8, 'SW Data'!$B:$B, $A37),SUMIFS('SW Data'!$J:$J, 'SW Data'!$A:$A, F$8, 'SW Data'!$B:$B, $A37))),
   IF($C$3="Full Time", SUMIFS('SW Data'!$F:$F, 'SW Data'!$A:$A, F$8, 'SW Data'!$B:$B, $A37, 'SW Data'!$D:$D, $C$2), IF($C$3="Part Time", SUMIFS('SW Data'!$G:$G, 'SW Data'!$A:$A, F$8, 'SW Data'!$B:$B, $A37, 'SW Data'!$D:$D, $C$2), SUMIFS('SW Data'!$J:$J, 'SW Data'!$A:$A, F$8, 'SW Data'!$B:$B, $A37, 'SW Data'!$D:$D, $C$2)))),
  IF($C$2="All Social Workers",
   IF($C$3="Full Time", SUMIFS('SW Data'!$F:$F, 'SW Data'!$A:$A, F$8, 'SW Data'!$E:$E, $C$1, 'SW Data'!$B:$B, $A37), IF($C$3="Part Time", SUMIFS('SW Data'!$G:$G, 'SW Data'!$A:$A, F$8, 'SW Data'!$E:$E, $C$1, 'SW Data'!$B:$B, $A37), SUMIFS('SW Data'!$J:$J, 'SW Data'!$A:$A, F$8, 'SW Data'!$E:$E, $C$1, 'SW Data'!$B:$B, $A37))),
   IF($C$3="Full Time", SUMIFS('SW Data'!$F:$F, 'SW Data'!$A:$A, F$8, 'SW Data'!$E:$E, $C$1, 'SW Data'!$B:$B, $A37, 'SW Data'!$D:$D, $C$2), IF($C$3="Part Time", SUMIFS('SW Data'!$G:$G, 'SW Data'!$A:$A, F$8, 'SW Data'!$E:$E, $C$1, 'SW Data'!$B:$B, $A37, 'SW Data'!$D:$D, $C$2), SUMIFS('SW Data'!$J:$J, 'SW Data'!$A:$A, F$8, 'SW Data'!$E:$E, $C$1, 'SW Data'!$B:$B, $A37, 'SW Data'!$D:$D, $C$2))))),
 0)/IF($C$1="Fieldwork Service (Children)", VLOOKUP($A37,'Population MYE'!$A$43:$K$76,MATCH(F$8,'Population MYE'!$A$43:$K$43, FALSE),FALSE), IF(OR($C$1="Fieldwork Service (Adults)",$C$1="Fieldwork Service (Offenders)"),VLOOKUP($A37,'Population MYE'!$A$81:$K$114,MATCH(F$8,'Population MYE'!$A$81:$K$81, FALSE),FALSE),VLOOKUP($A37,'Population MYE'!$A$5:$K$38,MATCH(F$8,'Population MYE'!$A$5:$K$5, FALSE),FALSE))))*100000</f>
        <v>94.486685966977376</v>
      </c>
      <c r="G37" s="83">
        <f>(IF(AND($C$1&lt;&gt;"", $C$2&lt;&gt;"", $C$3&lt;&gt;""),
 IF($C$1="All Fieldwork Services Teams",
  IF($C$2="All Social Workers",
   IF($C$3="Full Time", SUMIFS('SW Data'!$F:$F, 'SW Data'!$A:$A, G$8, 'SW Data'!$B:$B, $A37), IF($C$3="Part Time", SUMIFS('SW Data'!$G:$G, 'SW Data'!$A:$A, G$8, 'SW Data'!$B:$B, $A37),SUMIFS('SW Data'!$J:$J, 'SW Data'!$A:$A, G$8, 'SW Data'!$B:$B, $A37))),
   IF($C$3="Full Time", SUMIFS('SW Data'!$F:$F, 'SW Data'!$A:$A, G$8, 'SW Data'!$B:$B, $A37, 'SW Data'!$D:$D, $C$2), IF($C$3="Part Time", SUMIFS('SW Data'!$G:$G, 'SW Data'!$A:$A, G$8, 'SW Data'!$B:$B, $A37, 'SW Data'!$D:$D, $C$2), SUMIFS('SW Data'!$J:$J, 'SW Data'!$A:$A, G$8, 'SW Data'!$B:$B, $A37, 'SW Data'!$D:$D, $C$2)))),
  IF($C$2="All Social Workers",
   IF($C$3="Full Time", SUMIFS('SW Data'!$F:$F, 'SW Data'!$A:$A, G$8, 'SW Data'!$E:$E, $C$1, 'SW Data'!$B:$B, $A37), IF($C$3="Part Time", SUMIFS('SW Data'!$G:$G, 'SW Data'!$A:$A, G$8, 'SW Data'!$E:$E, $C$1, 'SW Data'!$B:$B, $A37), SUMIFS('SW Data'!$J:$J, 'SW Data'!$A:$A, G$8, 'SW Data'!$E:$E, $C$1, 'SW Data'!$B:$B, $A37))),
   IF($C$3="Full Time", SUMIFS('SW Data'!$F:$F, 'SW Data'!$A:$A, G$8, 'SW Data'!$E:$E, $C$1, 'SW Data'!$B:$B, $A37, 'SW Data'!$D:$D, $C$2), IF($C$3="Part Time", SUMIFS('SW Data'!$G:$G, 'SW Data'!$A:$A, G$8, 'SW Data'!$E:$E, $C$1, 'SW Data'!$B:$B, $A37, 'SW Data'!$D:$D, $C$2), SUMIFS('SW Data'!$J:$J, 'SW Data'!$A:$A, G$8, 'SW Data'!$E:$E, $C$1, 'SW Data'!$B:$B, $A37, 'SW Data'!$D:$D, $C$2))))),
 0)/IF($C$1="Fieldwork Service (Children)", VLOOKUP($A37,'Population MYE'!$A$43:$K$76,MATCH(G$8,'Population MYE'!$A$43:$K$43, FALSE),FALSE), IF(OR($C$1="Fieldwork Service (Adults)",$C$1="Fieldwork Service (Offenders)"),VLOOKUP($A37,'Population MYE'!$A$81:$K$114,MATCH(G$8,'Population MYE'!$A$81:$K$81, FALSE),FALSE),VLOOKUP($A37,'Population MYE'!$A$5:$K$38,MATCH(G$8,'Population MYE'!$A$5:$K$5, FALSE),FALSE))))*100000</f>
        <v>95.93087894285442</v>
      </c>
      <c r="H37" s="83">
        <f>(IF(AND($C$1&lt;&gt;"", $C$2&lt;&gt;"", $C$3&lt;&gt;""),
 IF($C$1="All Fieldwork Services Teams",
  IF($C$2="All Social Workers",
   IF($C$3="Full Time", SUMIFS('SW Data'!$F:$F, 'SW Data'!$A:$A, H$8, 'SW Data'!$B:$B, $A37), IF($C$3="Part Time", SUMIFS('SW Data'!$G:$G, 'SW Data'!$A:$A, H$8, 'SW Data'!$B:$B, $A37),SUMIFS('SW Data'!$J:$J, 'SW Data'!$A:$A, H$8, 'SW Data'!$B:$B, $A37))),
   IF($C$3="Full Time", SUMIFS('SW Data'!$F:$F, 'SW Data'!$A:$A, H$8, 'SW Data'!$B:$B, $A37, 'SW Data'!$D:$D, $C$2), IF($C$3="Part Time", SUMIFS('SW Data'!$G:$G, 'SW Data'!$A:$A, H$8, 'SW Data'!$B:$B, $A37, 'SW Data'!$D:$D, $C$2), SUMIFS('SW Data'!$J:$J, 'SW Data'!$A:$A, H$8, 'SW Data'!$B:$B, $A37, 'SW Data'!$D:$D, $C$2)))),
  IF($C$2="All Social Workers",
   IF($C$3="Full Time", SUMIFS('SW Data'!$F:$F, 'SW Data'!$A:$A, H$8, 'SW Data'!$E:$E, $C$1, 'SW Data'!$B:$B, $A37), IF($C$3="Part Time", SUMIFS('SW Data'!$G:$G, 'SW Data'!$A:$A, H$8, 'SW Data'!$E:$E, $C$1, 'SW Data'!$B:$B, $A37), SUMIFS('SW Data'!$J:$J, 'SW Data'!$A:$A, H$8, 'SW Data'!$E:$E, $C$1, 'SW Data'!$B:$B, $A37))),
   IF($C$3="Full Time", SUMIFS('SW Data'!$F:$F, 'SW Data'!$A:$A, H$8, 'SW Data'!$E:$E, $C$1, 'SW Data'!$B:$B, $A37, 'SW Data'!$D:$D, $C$2), IF($C$3="Part Time", SUMIFS('SW Data'!$G:$G, 'SW Data'!$A:$A, H$8, 'SW Data'!$E:$E, $C$1, 'SW Data'!$B:$B, $A37, 'SW Data'!$D:$D, $C$2), SUMIFS('SW Data'!$J:$J, 'SW Data'!$A:$A, H$8, 'SW Data'!$E:$E, $C$1, 'SW Data'!$B:$B, $A37, 'SW Data'!$D:$D, $C$2))))),
 0)/IF($C$1="Fieldwork Service (Children)", VLOOKUP($A37,'Population MYE'!$A$43:$K$76,MATCH(H$8,'Population MYE'!$A$43:$K$43, FALSE),FALSE), IF(OR($C$1="Fieldwork Service (Adults)",$C$1="Fieldwork Service (Offenders)"),VLOOKUP($A37,'Population MYE'!$A$81:$K$114,MATCH(H$8,'Population MYE'!$A$81:$K$81, FALSE),FALSE),VLOOKUP($A37,'Population MYE'!$A$5:$K$38,MATCH(H$8,'Population MYE'!$A$5:$K$5, FALSE),FALSE))))*100000</f>
        <v>96.098953377735484</v>
      </c>
      <c r="I37" s="83">
        <f>(IF(AND($C$1&lt;&gt;"", $C$2&lt;&gt;"", $C$3&lt;&gt;""),
 IF($C$1="All Fieldwork Services Teams",
  IF($C$2="All Social Workers",
   IF($C$3="Full Time", SUMIFS('SW Data'!$F:$F, 'SW Data'!$A:$A, I$8, 'SW Data'!$B:$B, $A37), IF($C$3="Part Time", SUMIFS('SW Data'!$G:$G, 'SW Data'!$A:$A, I$8, 'SW Data'!$B:$B, $A37),SUMIFS('SW Data'!$J:$J, 'SW Data'!$A:$A, I$8, 'SW Data'!$B:$B, $A37))),
   IF($C$3="Full Time", SUMIFS('SW Data'!$F:$F, 'SW Data'!$A:$A, I$8, 'SW Data'!$B:$B, $A37, 'SW Data'!$D:$D, $C$2), IF($C$3="Part Time", SUMIFS('SW Data'!$G:$G, 'SW Data'!$A:$A, I$8, 'SW Data'!$B:$B, $A37, 'SW Data'!$D:$D, $C$2), SUMIFS('SW Data'!$J:$J, 'SW Data'!$A:$A, I$8, 'SW Data'!$B:$B, $A37, 'SW Data'!$D:$D, $C$2)))),
  IF($C$2="All Social Workers",
   IF($C$3="Full Time", SUMIFS('SW Data'!$F:$F, 'SW Data'!$A:$A, I$8, 'SW Data'!$E:$E, $C$1, 'SW Data'!$B:$B, $A37), IF($C$3="Part Time", SUMIFS('SW Data'!$G:$G, 'SW Data'!$A:$A, I$8, 'SW Data'!$E:$E, $C$1, 'SW Data'!$B:$B, $A37), SUMIFS('SW Data'!$J:$J, 'SW Data'!$A:$A, I$8, 'SW Data'!$E:$E, $C$1, 'SW Data'!$B:$B, $A37))),
   IF($C$3="Full Time", SUMIFS('SW Data'!$F:$F, 'SW Data'!$A:$A, I$8, 'SW Data'!$E:$E, $C$1, 'SW Data'!$B:$B, $A37, 'SW Data'!$D:$D, $C$2), IF($C$3="Part Time", SUMIFS('SW Data'!$G:$G, 'SW Data'!$A:$A, I$8, 'SW Data'!$E:$E, $C$1, 'SW Data'!$B:$B, $A37, 'SW Data'!$D:$D, $C$2), SUMIFS('SW Data'!$J:$J, 'SW Data'!$A:$A, I$8, 'SW Data'!$E:$E, $C$1, 'SW Data'!$B:$B, $A37, 'SW Data'!$D:$D, $C$2))))),
 0)/IF($C$1="Fieldwork Service (Children)", VLOOKUP($A37,'Population MYE'!$A$43:$K$76,MATCH(I$8,'Population MYE'!$A$43:$K$43, FALSE),FALSE), IF(OR($C$1="Fieldwork Service (Adults)",$C$1="Fieldwork Service (Offenders)"),VLOOKUP($A37,'Population MYE'!$A$81:$K$114,MATCH(I$8,'Population MYE'!$A$81:$K$81, FALSE),FALSE),VLOOKUP($A37,'Population MYE'!$A$5:$K$38,MATCH(I$8,'Population MYE'!$A$5:$K$5, FALSE),FALSE))))*100000</f>
        <v>104.98687664041995</v>
      </c>
      <c r="J37" s="83">
        <f>(IF(AND($C$1&lt;&gt;"", $C$2&lt;&gt;"", $C$3&lt;&gt;""),
 IF($C$1="All Fieldwork Services Teams",
  IF($C$2="All Social Workers",
   IF($C$3="Full Time", SUMIFS('SW Data'!$F:$F, 'SW Data'!$A:$A, J$8, 'SW Data'!$B:$B, $A37), IF($C$3="Part Time", SUMIFS('SW Data'!$G:$G, 'SW Data'!$A:$A, J$8, 'SW Data'!$B:$B, $A37),SUMIFS('SW Data'!$J:$J, 'SW Data'!$A:$A, J$8, 'SW Data'!$B:$B, $A37))),
   IF($C$3="Full Time", SUMIFS('SW Data'!$F:$F, 'SW Data'!$A:$A, J$8, 'SW Data'!$B:$B, $A37, 'SW Data'!$D:$D, $C$2), IF($C$3="Part Time", SUMIFS('SW Data'!$G:$G, 'SW Data'!$A:$A, J$8, 'SW Data'!$B:$B, $A37, 'SW Data'!$D:$D, $C$2), SUMIFS('SW Data'!$J:$J, 'SW Data'!$A:$A, J$8, 'SW Data'!$B:$B, $A37, 'SW Data'!$D:$D, $C$2)))),
  IF($C$2="All Social Workers",
   IF($C$3="Full Time", SUMIFS('SW Data'!$F:$F, 'SW Data'!$A:$A, J$8, 'SW Data'!$E:$E, $C$1, 'SW Data'!$B:$B, $A37), IF($C$3="Part Time", SUMIFS('SW Data'!$G:$G, 'SW Data'!$A:$A, J$8, 'SW Data'!$E:$E, $C$1, 'SW Data'!$B:$B, $A37), SUMIFS('SW Data'!$J:$J, 'SW Data'!$A:$A, J$8, 'SW Data'!$E:$E, $C$1, 'SW Data'!$B:$B, $A37))),
   IF($C$3="Full Time", SUMIFS('SW Data'!$F:$F, 'SW Data'!$A:$A, J$8, 'SW Data'!$E:$E, $C$1, 'SW Data'!$B:$B, $A37, 'SW Data'!$D:$D, $C$2), IF($C$3="Part Time", SUMIFS('SW Data'!$G:$G, 'SW Data'!$A:$A, J$8, 'SW Data'!$E:$E, $C$1, 'SW Data'!$B:$B, $A37, 'SW Data'!$D:$D, $C$2), SUMIFS('SW Data'!$J:$J, 'SW Data'!$A:$A, J$8, 'SW Data'!$E:$E, $C$1, 'SW Data'!$B:$B, $A37, 'SW Data'!$D:$D, $C$2))))),
 0)/IF($C$1="Fieldwork Service (Children)", VLOOKUP($A37,'Population MYE'!$A$43:$K$76,MATCH(J$8,'Population MYE'!$A$43:$K$43, FALSE),FALSE), IF(OR($C$1="Fieldwork Service (Adults)",$C$1="Fieldwork Service (Offenders)"),VLOOKUP($A37,'Population MYE'!$A$81:$K$114,MATCH(J$8,'Population MYE'!$A$81:$K$81, FALSE),FALSE),VLOOKUP($A37,'Population MYE'!$A$5:$K$38,MATCH(J$8,'Population MYE'!$A$5:$K$5, FALSE),FALSE))))*100000</f>
        <v>98.07631661936297</v>
      </c>
      <c r="K37" s="83">
        <f>(IF(AND($C$1&lt;&gt;"", $C$2&lt;&gt;"", $C$3&lt;&gt;""),
 IF($C$1="All Fieldwork Services Teams",
  IF($C$2="All Social Workers",
   IF($C$3="Full Time", SUMIFS('SW Data'!$F:$F, 'SW Data'!$A:$A, K$8, 'SW Data'!$B:$B, $A37), IF($C$3="Part Time", SUMIFS('SW Data'!$G:$G, 'SW Data'!$A:$A, K$8, 'SW Data'!$B:$B, $A37),SUMIFS('SW Data'!$J:$J, 'SW Data'!$A:$A, K$8, 'SW Data'!$B:$B, $A37))),
   IF($C$3="Full Time", SUMIFS('SW Data'!$F:$F, 'SW Data'!$A:$A, K$8, 'SW Data'!$B:$B, $A37, 'SW Data'!$D:$D, $C$2), IF($C$3="Part Time", SUMIFS('SW Data'!$G:$G, 'SW Data'!$A:$A, K$8, 'SW Data'!$B:$B, $A37, 'SW Data'!$D:$D, $C$2), SUMIFS('SW Data'!$J:$J, 'SW Data'!$A:$A, K$8, 'SW Data'!$B:$B, $A37, 'SW Data'!$D:$D, $C$2)))),
  IF($C$2="All Social Workers",
   IF($C$3="Full Time", SUMIFS('SW Data'!$F:$F, 'SW Data'!$A:$A, K$8, 'SW Data'!$E:$E, $C$1, 'SW Data'!$B:$B, $A37), IF($C$3="Part Time", SUMIFS('SW Data'!$G:$G, 'SW Data'!$A:$A, K$8, 'SW Data'!$E:$E, $C$1, 'SW Data'!$B:$B, $A37), SUMIFS('SW Data'!$J:$J, 'SW Data'!$A:$A, K$8, 'SW Data'!$E:$E, $C$1, 'SW Data'!$B:$B, $A37))),
   IF($C$3="Full Time", SUMIFS('SW Data'!$F:$F, 'SW Data'!$A:$A, K$8, 'SW Data'!$E:$E, $C$1, 'SW Data'!$B:$B, $A37, 'SW Data'!$D:$D, $C$2), IF($C$3="Part Time", SUMIFS('SW Data'!$G:$G, 'SW Data'!$A:$A, K$8, 'SW Data'!$E:$E, $C$1, 'SW Data'!$B:$B, $A37, 'SW Data'!$D:$D, $C$2), SUMIFS('SW Data'!$J:$J, 'SW Data'!$A:$A, K$8, 'SW Data'!$E:$E, $C$1, 'SW Data'!$B:$B, $A37, 'SW Data'!$D:$D, $C$2))))),
 0)/IF($C$1="Fieldwork Service (Children)", VLOOKUP($A37,'Population MYE'!$A$43:$K$76,MATCH(K$8,'Population MYE'!$A$43:$K$43, FALSE),FALSE), IF(OR($C$1="Fieldwork Service (Adults)",$C$1="Fieldwork Service (Offenders)"),VLOOKUP($A37,'Population MYE'!$A$81:$K$114,MATCH(K$8,'Population MYE'!$A$81:$K$81, FALSE),FALSE),VLOOKUP($A37,'Population MYE'!$A$5:$K$38,MATCH(K$8,'Population MYE'!$A$5:$K$5, FALSE),FALSE))))*100000</f>
        <v>100.88946160857404</v>
      </c>
      <c r="L37" s="55"/>
      <c r="U37" s="74"/>
    </row>
    <row r="38" spans="1:21" x14ac:dyDescent="0.25">
      <c r="A38" s="53" t="s">
        <v>45</v>
      </c>
      <c r="B38" s="83">
        <f>(IF(AND($C$1&lt;&gt;"", $C$2&lt;&gt;"", $C$3&lt;&gt;""),
 IF($C$1="All Fieldwork Services Teams",
  IF($C$2="All Social Workers",
   IF($C$3="Full Time", SUMIFS('SW Data'!$F:$F, 'SW Data'!$A:$A, B$8, 'SW Data'!$B:$B, $A38), IF($C$3="Part Time", SUMIFS('SW Data'!$G:$G, 'SW Data'!$A:$A, B$8, 'SW Data'!$B:$B, $A38),SUMIFS('SW Data'!$J:$J, 'SW Data'!$A:$A, B$8, 'SW Data'!$B:$B, $A38))),
   IF($C$3="Full Time", SUMIFS('SW Data'!$F:$F, 'SW Data'!$A:$A, B$8, 'SW Data'!$B:$B, $A38, 'SW Data'!$D:$D, $C$2), IF($C$3="Part Time", SUMIFS('SW Data'!$G:$G, 'SW Data'!$A:$A, B$8, 'SW Data'!$B:$B, $A38, 'SW Data'!$D:$D, $C$2), SUMIFS('SW Data'!$J:$J, 'SW Data'!$A:$A, B$8, 'SW Data'!$B:$B, $A38, 'SW Data'!$D:$D, $C$2)))),
  IF($C$2="All Social Workers",
   IF($C$3="Full Time", SUMIFS('SW Data'!$F:$F, 'SW Data'!$A:$A, B$8, 'SW Data'!$E:$E, $C$1, 'SW Data'!$B:$B, $A38), IF($C$3="Part Time", SUMIFS('SW Data'!$G:$G, 'SW Data'!$A:$A, B$8, 'SW Data'!$E:$E, $C$1, 'SW Data'!$B:$B, $A38), SUMIFS('SW Data'!$J:$J, 'SW Data'!$A:$A, B$8, 'SW Data'!$E:$E, $C$1, 'SW Data'!$B:$B, $A38))),
   IF($C$3="Full Time", SUMIFS('SW Data'!$F:$F, 'SW Data'!$A:$A, B$8, 'SW Data'!$E:$E, $C$1, 'SW Data'!$B:$B, $A38, 'SW Data'!$D:$D, $C$2), IF($C$3="Part Time", SUMIFS('SW Data'!$G:$G, 'SW Data'!$A:$A, B$8, 'SW Data'!$E:$E, $C$1, 'SW Data'!$B:$B, $A38, 'SW Data'!$D:$D, $C$2), SUMIFS('SW Data'!$J:$J, 'SW Data'!$A:$A, B$8, 'SW Data'!$E:$E, $C$1, 'SW Data'!$B:$B, $A38, 'SW Data'!$D:$D, $C$2))))),
 0)/IF($C$1="Fieldwork Service (Children)", VLOOKUP($A38,'Population MYE'!$A$43:$K$76,MATCH(B$8,'Population MYE'!$A$43:$K$43, FALSE),FALSE), IF(OR($C$1="Fieldwork Service (Adults)",$C$1="Fieldwork Service (Offenders)"),VLOOKUP($A38,'Population MYE'!$A$81:$K$114,MATCH(B$8,'Population MYE'!$A$81:$K$81, FALSE),FALSE),VLOOKUP($A38,'Population MYE'!$A$5:$K$38,MATCH(B$8,'Population MYE'!$A$5:$K$5, FALSE),FALSE))))*100000</f>
        <v>105.03727128981252</v>
      </c>
      <c r="C38" s="83">
        <f>(IF(AND($C$1&lt;&gt;"", $C$2&lt;&gt;"", $C$3&lt;&gt;""),
 IF($C$1="All Fieldwork Services Teams",
  IF($C$2="All Social Workers",
   IF($C$3="Full Time", SUMIFS('SW Data'!$F:$F, 'SW Data'!$A:$A, C$8, 'SW Data'!$B:$B, $A38), IF($C$3="Part Time", SUMIFS('SW Data'!$G:$G, 'SW Data'!$A:$A, C$8, 'SW Data'!$B:$B, $A38),SUMIFS('SW Data'!$J:$J, 'SW Data'!$A:$A, C$8, 'SW Data'!$B:$B, $A38))),
   IF($C$3="Full Time", SUMIFS('SW Data'!$F:$F, 'SW Data'!$A:$A, C$8, 'SW Data'!$B:$B, $A38, 'SW Data'!$D:$D, $C$2), IF($C$3="Part Time", SUMIFS('SW Data'!$G:$G, 'SW Data'!$A:$A, C$8, 'SW Data'!$B:$B, $A38, 'SW Data'!$D:$D, $C$2), SUMIFS('SW Data'!$J:$J, 'SW Data'!$A:$A, C$8, 'SW Data'!$B:$B, $A38, 'SW Data'!$D:$D, $C$2)))),
  IF($C$2="All Social Workers",
   IF($C$3="Full Time", SUMIFS('SW Data'!$F:$F, 'SW Data'!$A:$A, C$8, 'SW Data'!$E:$E, $C$1, 'SW Data'!$B:$B, $A38), IF($C$3="Part Time", SUMIFS('SW Data'!$G:$G, 'SW Data'!$A:$A, C$8, 'SW Data'!$E:$E, $C$1, 'SW Data'!$B:$B, $A38), SUMIFS('SW Data'!$J:$J, 'SW Data'!$A:$A, C$8, 'SW Data'!$E:$E, $C$1, 'SW Data'!$B:$B, $A38))),
   IF($C$3="Full Time", SUMIFS('SW Data'!$F:$F, 'SW Data'!$A:$A, C$8, 'SW Data'!$E:$E, $C$1, 'SW Data'!$B:$B, $A38, 'SW Data'!$D:$D, $C$2), IF($C$3="Part Time", SUMIFS('SW Data'!$G:$G, 'SW Data'!$A:$A, C$8, 'SW Data'!$E:$E, $C$1, 'SW Data'!$B:$B, $A38, 'SW Data'!$D:$D, $C$2), SUMIFS('SW Data'!$J:$J, 'SW Data'!$A:$A, C$8, 'SW Data'!$E:$E, $C$1, 'SW Data'!$B:$B, $A38, 'SW Data'!$D:$D, $C$2))))),
 0)/IF($C$1="Fieldwork Service (Children)", VLOOKUP($A38,'Population MYE'!$A$43:$K$76,MATCH(C$8,'Population MYE'!$A$43:$K$43, FALSE),FALSE), IF(OR($C$1="Fieldwork Service (Adults)",$C$1="Fieldwork Service (Offenders)"),VLOOKUP($A38,'Population MYE'!$A$81:$K$114,MATCH(C$8,'Population MYE'!$A$81:$K$81, FALSE),FALSE),VLOOKUP($A38,'Population MYE'!$A$5:$K$38,MATCH(C$8,'Population MYE'!$A$5:$K$5, FALSE),FALSE))))*100000</f>
        <v>120.64494306009696</v>
      </c>
      <c r="D38" s="83">
        <f>(IF(AND($C$1&lt;&gt;"", $C$2&lt;&gt;"", $C$3&lt;&gt;""),
 IF($C$1="All Fieldwork Services Teams",
  IF($C$2="All Social Workers",
   IF($C$3="Full Time", SUMIFS('SW Data'!$F:$F, 'SW Data'!$A:$A, D$8, 'SW Data'!$B:$B, $A38), IF($C$3="Part Time", SUMIFS('SW Data'!$G:$G, 'SW Data'!$A:$A, D$8, 'SW Data'!$B:$B, $A38),SUMIFS('SW Data'!$J:$J, 'SW Data'!$A:$A, D$8, 'SW Data'!$B:$B, $A38))),
   IF($C$3="Full Time", SUMIFS('SW Data'!$F:$F, 'SW Data'!$A:$A, D$8, 'SW Data'!$B:$B, $A38, 'SW Data'!$D:$D, $C$2), IF($C$3="Part Time", SUMIFS('SW Data'!$G:$G, 'SW Data'!$A:$A, D$8, 'SW Data'!$B:$B, $A38, 'SW Data'!$D:$D, $C$2), SUMIFS('SW Data'!$J:$J, 'SW Data'!$A:$A, D$8, 'SW Data'!$B:$B, $A38, 'SW Data'!$D:$D, $C$2)))),
  IF($C$2="All Social Workers",
   IF($C$3="Full Time", SUMIFS('SW Data'!$F:$F, 'SW Data'!$A:$A, D$8, 'SW Data'!$E:$E, $C$1, 'SW Data'!$B:$B, $A38), IF($C$3="Part Time", SUMIFS('SW Data'!$G:$G, 'SW Data'!$A:$A, D$8, 'SW Data'!$E:$E, $C$1, 'SW Data'!$B:$B, $A38), SUMIFS('SW Data'!$J:$J, 'SW Data'!$A:$A, D$8, 'SW Data'!$E:$E, $C$1, 'SW Data'!$B:$B, $A38))),
   IF($C$3="Full Time", SUMIFS('SW Data'!$F:$F, 'SW Data'!$A:$A, D$8, 'SW Data'!$E:$E, $C$1, 'SW Data'!$B:$B, $A38, 'SW Data'!$D:$D, $C$2), IF($C$3="Part Time", SUMIFS('SW Data'!$G:$G, 'SW Data'!$A:$A, D$8, 'SW Data'!$E:$E, $C$1, 'SW Data'!$B:$B, $A38, 'SW Data'!$D:$D, $C$2), SUMIFS('SW Data'!$J:$J, 'SW Data'!$A:$A, D$8, 'SW Data'!$E:$E, $C$1, 'SW Data'!$B:$B, $A38, 'SW Data'!$D:$D, $C$2))))),
 0)/IF($C$1="Fieldwork Service (Children)", VLOOKUP($A38,'Population MYE'!$A$43:$K$76,MATCH(D$8,'Population MYE'!$A$43:$K$43, FALSE),FALSE), IF(OR($C$1="Fieldwork Service (Adults)",$C$1="Fieldwork Service (Offenders)"),VLOOKUP($A38,'Population MYE'!$A$81:$K$114,MATCH(D$8,'Population MYE'!$A$81:$K$81, FALSE),FALSE),VLOOKUP($A38,'Population MYE'!$A$5:$K$38,MATCH(D$8,'Population MYE'!$A$5:$K$5, FALSE),FALSE))))*100000</f>
        <v>116.13623673925181</v>
      </c>
      <c r="E38" s="83">
        <f>(IF(AND($C$1&lt;&gt;"", $C$2&lt;&gt;"", $C$3&lt;&gt;""),
 IF($C$1="All Fieldwork Services Teams",
  IF($C$2="All Social Workers",
   IF($C$3="Full Time", SUMIFS('SW Data'!$F:$F, 'SW Data'!$A:$A, E$8, 'SW Data'!$B:$B, $A38), IF($C$3="Part Time", SUMIFS('SW Data'!$G:$G, 'SW Data'!$A:$A, E$8, 'SW Data'!$B:$B, $A38),SUMIFS('SW Data'!$J:$J, 'SW Data'!$A:$A, E$8, 'SW Data'!$B:$B, $A38))),
   IF($C$3="Full Time", SUMIFS('SW Data'!$F:$F, 'SW Data'!$A:$A, E$8, 'SW Data'!$B:$B, $A38, 'SW Data'!$D:$D, $C$2), IF($C$3="Part Time", SUMIFS('SW Data'!$G:$G, 'SW Data'!$A:$A, E$8, 'SW Data'!$B:$B, $A38, 'SW Data'!$D:$D, $C$2), SUMIFS('SW Data'!$J:$J, 'SW Data'!$A:$A, E$8, 'SW Data'!$B:$B, $A38, 'SW Data'!$D:$D, $C$2)))),
  IF($C$2="All Social Workers",
   IF($C$3="Full Time", SUMIFS('SW Data'!$F:$F, 'SW Data'!$A:$A, E$8, 'SW Data'!$E:$E, $C$1, 'SW Data'!$B:$B, $A38), IF($C$3="Part Time", SUMIFS('SW Data'!$G:$G, 'SW Data'!$A:$A, E$8, 'SW Data'!$E:$E, $C$1, 'SW Data'!$B:$B, $A38), SUMIFS('SW Data'!$J:$J, 'SW Data'!$A:$A, E$8, 'SW Data'!$E:$E, $C$1, 'SW Data'!$B:$B, $A38))),
   IF($C$3="Full Time", SUMIFS('SW Data'!$F:$F, 'SW Data'!$A:$A, E$8, 'SW Data'!$E:$E, $C$1, 'SW Data'!$B:$B, $A38, 'SW Data'!$D:$D, $C$2), IF($C$3="Part Time", SUMIFS('SW Data'!$G:$G, 'SW Data'!$A:$A, E$8, 'SW Data'!$E:$E, $C$1, 'SW Data'!$B:$B, $A38, 'SW Data'!$D:$D, $C$2), SUMIFS('SW Data'!$J:$J, 'SW Data'!$A:$A, E$8, 'SW Data'!$E:$E, $C$1, 'SW Data'!$B:$B, $A38, 'SW Data'!$D:$D, $C$2))))),
 0)/IF($C$1="Fieldwork Service (Children)", VLOOKUP($A38,'Population MYE'!$A$43:$K$76,MATCH(E$8,'Population MYE'!$A$43:$K$43, FALSE),FALSE), IF(OR($C$1="Fieldwork Service (Adults)",$C$1="Fieldwork Service (Offenders)"),VLOOKUP($A38,'Population MYE'!$A$81:$K$114,MATCH(E$8,'Population MYE'!$A$81:$K$81, FALSE),FALSE),VLOOKUP($A38,'Population MYE'!$A$5:$K$38,MATCH(E$8,'Population MYE'!$A$5:$K$5, FALSE),FALSE))))*100000</f>
        <v>88.564153658806603</v>
      </c>
      <c r="F38" s="83">
        <f>(IF(AND($C$1&lt;&gt;"", $C$2&lt;&gt;"", $C$3&lt;&gt;""),
 IF($C$1="All Fieldwork Services Teams",
  IF($C$2="All Social Workers",
   IF($C$3="Full Time", SUMIFS('SW Data'!$F:$F, 'SW Data'!$A:$A, F$8, 'SW Data'!$B:$B, $A38), IF($C$3="Part Time", SUMIFS('SW Data'!$G:$G, 'SW Data'!$A:$A, F$8, 'SW Data'!$B:$B, $A38),SUMIFS('SW Data'!$J:$J, 'SW Data'!$A:$A, F$8, 'SW Data'!$B:$B, $A38))),
   IF($C$3="Full Time", SUMIFS('SW Data'!$F:$F, 'SW Data'!$A:$A, F$8, 'SW Data'!$B:$B, $A38, 'SW Data'!$D:$D, $C$2), IF($C$3="Part Time", SUMIFS('SW Data'!$G:$G, 'SW Data'!$A:$A, F$8, 'SW Data'!$B:$B, $A38, 'SW Data'!$D:$D, $C$2), SUMIFS('SW Data'!$J:$J, 'SW Data'!$A:$A, F$8, 'SW Data'!$B:$B, $A38, 'SW Data'!$D:$D, $C$2)))),
  IF($C$2="All Social Workers",
   IF($C$3="Full Time", SUMIFS('SW Data'!$F:$F, 'SW Data'!$A:$A, F$8, 'SW Data'!$E:$E, $C$1, 'SW Data'!$B:$B, $A38), IF($C$3="Part Time", SUMIFS('SW Data'!$G:$G, 'SW Data'!$A:$A, F$8, 'SW Data'!$E:$E, $C$1, 'SW Data'!$B:$B, $A38), SUMIFS('SW Data'!$J:$J, 'SW Data'!$A:$A, F$8, 'SW Data'!$E:$E, $C$1, 'SW Data'!$B:$B, $A38))),
   IF($C$3="Full Time", SUMIFS('SW Data'!$F:$F, 'SW Data'!$A:$A, F$8, 'SW Data'!$E:$E, $C$1, 'SW Data'!$B:$B, $A38, 'SW Data'!$D:$D, $C$2), IF($C$3="Part Time", SUMIFS('SW Data'!$G:$G, 'SW Data'!$A:$A, F$8, 'SW Data'!$E:$E, $C$1, 'SW Data'!$B:$B, $A38, 'SW Data'!$D:$D, $C$2), SUMIFS('SW Data'!$J:$J, 'SW Data'!$A:$A, F$8, 'SW Data'!$E:$E, $C$1, 'SW Data'!$B:$B, $A38, 'SW Data'!$D:$D, $C$2))))),
 0)/IF($C$1="Fieldwork Service (Children)", VLOOKUP($A38,'Population MYE'!$A$43:$K$76,MATCH(F$8,'Population MYE'!$A$43:$K$43, FALSE),FALSE), IF(OR($C$1="Fieldwork Service (Adults)",$C$1="Fieldwork Service (Offenders)"),VLOOKUP($A38,'Population MYE'!$A$81:$K$114,MATCH(F$8,'Population MYE'!$A$81:$K$81, FALSE),FALSE),VLOOKUP($A38,'Population MYE'!$A$5:$K$38,MATCH(F$8,'Population MYE'!$A$5:$K$5, FALSE),FALSE))))*100000</f>
        <v>90.09998901219646</v>
      </c>
      <c r="G38" s="83">
        <f>(IF(AND($C$1&lt;&gt;"", $C$2&lt;&gt;"", $C$3&lt;&gt;""),
 IF($C$1="All Fieldwork Services Teams",
  IF($C$2="All Social Workers",
   IF($C$3="Full Time", SUMIFS('SW Data'!$F:$F, 'SW Data'!$A:$A, G$8, 'SW Data'!$B:$B, $A38), IF($C$3="Part Time", SUMIFS('SW Data'!$G:$G, 'SW Data'!$A:$A, G$8, 'SW Data'!$B:$B, $A38),SUMIFS('SW Data'!$J:$J, 'SW Data'!$A:$A, G$8, 'SW Data'!$B:$B, $A38))),
   IF($C$3="Full Time", SUMIFS('SW Data'!$F:$F, 'SW Data'!$A:$A, G$8, 'SW Data'!$B:$B, $A38, 'SW Data'!$D:$D, $C$2), IF($C$3="Part Time", SUMIFS('SW Data'!$G:$G, 'SW Data'!$A:$A, G$8, 'SW Data'!$B:$B, $A38, 'SW Data'!$D:$D, $C$2), SUMIFS('SW Data'!$J:$J, 'SW Data'!$A:$A, G$8, 'SW Data'!$B:$B, $A38, 'SW Data'!$D:$D, $C$2)))),
  IF($C$2="All Social Workers",
   IF($C$3="Full Time", SUMIFS('SW Data'!$F:$F, 'SW Data'!$A:$A, G$8, 'SW Data'!$E:$E, $C$1, 'SW Data'!$B:$B, $A38), IF($C$3="Part Time", SUMIFS('SW Data'!$G:$G, 'SW Data'!$A:$A, G$8, 'SW Data'!$E:$E, $C$1, 'SW Data'!$B:$B, $A38), SUMIFS('SW Data'!$J:$J, 'SW Data'!$A:$A, G$8, 'SW Data'!$E:$E, $C$1, 'SW Data'!$B:$B, $A38))),
   IF($C$3="Full Time", SUMIFS('SW Data'!$F:$F, 'SW Data'!$A:$A, G$8, 'SW Data'!$E:$E, $C$1, 'SW Data'!$B:$B, $A38, 'SW Data'!$D:$D, $C$2), IF($C$3="Part Time", SUMIFS('SW Data'!$G:$G, 'SW Data'!$A:$A, G$8, 'SW Data'!$E:$E, $C$1, 'SW Data'!$B:$B, $A38, 'SW Data'!$D:$D, $C$2), SUMIFS('SW Data'!$J:$J, 'SW Data'!$A:$A, G$8, 'SW Data'!$E:$E, $C$1, 'SW Data'!$B:$B, $A38, 'SW Data'!$D:$D, $C$2))))),
 0)/IF($C$1="Fieldwork Service (Children)", VLOOKUP($A38,'Population MYE'!$A$43:$K$76,MATCH(G$8,'Population MYE'!$A$43:$K$43, FALSE),FALSE), IF(OR($C$1="Fieldwork Service (Adults)",$C$1="Fieldwork Service (Offenders)"),VLOOKUP($A38,'Population MYE'!$A$81:$K$114,MATCH(G$8,'Population MYE'!$A$81:$K$81, FALSE),FALSE),VLOOKUP($A38,'Population MYE'!$A$5:$K$38,MATCH(G$8,'Population MYE'!$A$5:$K$5, FALSE),FALSE))))*100000</f>
        <v>77.825276772991344</v>
      </c>
      <c r="H38" s="83">
        <f>(IF(AND($C$1&lt;&gt;"", $C$2&lt;&gt;"", $C$3&lt;&gt;""),
 IF($C$1="All Fieldwork Services Teams",
  IF($C$2="All Social Workers",
   IF($C$3="Full Time", SUMIFS('SW Data'!$F:$F, 'SW Data'!$A:$A, H$8, 'SW Data'!$B:$B, $A38), IF($C$3="Part Time", SUMIFS('SW Data'!$G:$G, 'SW Data'!$A:$A, H$8, 'SW Data'!$B:$B, $A38),SUMIFS('SW Data'!$J:$J, 'SW Data'!$A:$A, H$8, 'SW Data'!$B:$B, $A38))),
   IF($C$3="Full Time", SUMIFS('SW Data'!$F:$F, 'SW Data'!$A:$A, H$8, 'SW Data'!$B:$B, $A38, 'SW Data'!$D:$D, $C$2), IF($C$3="Part Time", SUMIFS('SW Data'!$G:$G, 'SW Data'!$A:$A, H$8, 'SW Data'!$B:$B, $A38, 'SW Data'!$D:$D, $C$2), SUMIFS('SW Data'!$J:$J, 'SW Data'!$A:$A, H$8, 'SW Data'!$B:$B, $A38, 'SW Data'!$D:$D, $C$2)))),
  IF($C$2="All Social Workers",
   IF($C$3="Full Time", SUMIFS('SW Data'!$F:$F, 'SW Data'!$A:$A, H$8, 'SW Data'!$E:$E, $C$1, 'SW Data'!$B:$B, $A38), IF($C$3="Part Time", SUMIFS('SW Data'!$G:$G, 'SW Data'!$A:$A, H$8, 'SW Data'!$E:$E, $C$1, 'SW Data'!$B:$B, $A38), SUMIFS('SW Data'!$J:$J, 'SW Data'!$A:$A, H$8, 'SW Data'!$E:$E, $C$1, 'SW Data'!$B:$B, $A38))),
   IF($C$3="Full Time", SUMIFS('SW Data'!$F:$F, 'SW Data'!$A:$A, H$8, 'SW Data'!$E:$E, $C$1, 'SW Data'!$B:$B, $A38, 'SW Data'!$D:$D, $C$2), IF($C$3="Part Time", SUMIFS('SW Data'!$G:$G, 'SW Data'!$A:$A, H$8, 'SW Data'!$E:$E, $C$1, 'SW Data'!$B:$B, $A38, 'SW Data'!$D:$D, $C$2), SUMIFS('SW Data'!$J:$J, 'SW Data'!$A:$A, H$8, 'SW Data'!$E:$E, $C$1, 'SW Data'!$B:$B, $A38, 'SW Data'!$D:$D, $C$2))))),
 0)/IF($C$1="Fieldwork Service (Children)", VLOOKUP($A38,'Population MYE'!$A$43:$K$76,MATCH(H$8,'Population MYE'!$A$43:$K$43, FALSE),FALSE), IF(OR($C$1="Fieldwork Service (Adults)",$C$1="Fieldwork Service (Offenders)"),VLOOKUP($A38,'Population MYE'!$A$81:$K$114,MATCH(H$8,'Population MYE'!$A$81:$K$81, FALSE),FALSE),VLOOKUP($A38,'Population MYE'!$A$5:$K$38,MATCH(H$8,'Population MYE'!$A$5:$K$5, FALSE),FALSE))))*100000</f>
        <v>81.949300699300693</v>
      </c>
      <c r="I38" s="83">
        <f>(IF(AND($C$1&lt;&gt;"", $C$2&lt;&gt;"", $C$3&lt;&gt;""),
 IF($C$1="All Fieldwork Services Teams",
  IF($C$2="All Social Workers",
   IF($C$3="Full Time", SUMIFS('SW Data'!$F:$F, 'SW Data'!$A:$A, I$8, 'SW Data'!$B:$B, $A38), IF($C$3="Part Time", SUMIFS('SW Data'!$G:$G, 'SW Data'!$A:$A, I$8, 'SW Data'!$B:$B, $A38),SUMIFS('SW Data'!$J:$J, 'SW Data'!$A:$A, I$8, 'SW Data'!$B:$B, $A38))),
   IF($C$3="Full Time", SUMIFS('SW Data'!$F:$F, 'SW Data'!$A:$A, I$8, 'SW Data'!$B:$B, $A38, 'SW Data'!$D:$D, $C$2), IF($C$3="Part Time", SUMIFS('SW Data'!$G:$G, 'SW Data'!$A:$A, I$8, 'SW Data'!$B:$B, $A38, 'SW Data'!$D:$D, $C$2), SUMIFS('SW Data'!$J:$J, 'SW Data'!$A:$A, I$8, 'SW Data'!$B:$B, $A38, 'SW Data'!$D:$D, $C$2)))),
  IF($C$2="All Social Workers",
   IF($C$3="Full Time", SUMIFS('SW Data'!$F:$F, 'SW Data'!$A:$A, I$8, 'SW Data'!$E:$E, $C$1, 'SW Data'!$B:$B, $A38), IF($C$3="Part Time", SUMIFS('SW Data'!$G:$G, 'SW Data'!$A:$A, I$8, 'SW Data'!$E:$E, $C$1, 'SW Data'!$B:$B, $A38), SUMIFS('SW Data'!$J:$J, 'SW Data'!$A:$A, I$8, 'SW Data'!$E:$E, $C$1, 'SW Data'!$B:$B, $A38))),
   IF($C$3="Full Time", SUMIFS('SW Data'!$F:$F, 'SW Data'!$A:$A, I$8, 'SW Data'!$E:$E, $C$1, 'SW Data'!$B:$B, $A38, 'SW Data'!$D:$D, $C$2), IF($C$3="Part Time", SUMIFS('SW Data'!$G:$G, 'SW Data'!$A:$A, I$8, 'SW Data'!$E:$E, $C$1, 'SW Data'!$B:$B, $A38, 'SW Data'!$D:$D, $C$2), SUMIFS('SW Data'!$J:$J, 'SW Data'!$A:$A, I$8, 'SW Data'!$E:$E, $C$1, 'SW Data'!$B:$B, $A38, 'SW Data'!$D:$D, $C$2))))),
 0)/IF($C$1="Fieldwork Service (Children)", VLOOKUP($A38,'Population MYE'!$A$43:$K$76,MATCH(I$8,'Population MYE'!$A$43:$K$43, FALSE),FALSE), IF(OR($C$1="Fieldwork Service (Adults)",$C$1="Fieldwork Service (Offenders)"),VLOOKUP($A38,'Population MYE'!$A$81:$K$114,MATCH(I$8,'Population MYE'!$A$81:$K$81, FALSE),FALSE),VLOOKUP($A38,'Population MYE'!$A$5:$K$38,MATCH(I$8,'Population MYE'!$A$5:$K$5, FALSE),FALSE))))*100000</f>
        <v>78.638371216201662</v>
      </c>
      <c r="J38" s="83">
        <f>(IF(AND($C$1&lt;&gt;"", $C$2&lt;&gt;"", $C$3&lt;&gt;""),
 IF($C$1="All Fieldwork Services Teams",
  IF($C$2="All Social Workers",
   IF($C$3="Full Time", SUMIFS('SW Data'!$F:$F, 'SW Data'!$A:$A, J$8, 'SW Data'!$B:$B, $A38), IF($C$3="Part Time", SUMIFS('SW Data'!$G:$G, 'SW Data'!$A:$A, J$8, 'SW Data'!$B:$B, $A38),SUMIFS('SW Data'!$J:$J, 'SW Data'!$A:$A, J$8, 'SW Data'!$B:$B, $A38))),
   IF($C$3="Full Time", SUMIFS('SW Data'!$F:$F, 'SW Data'!$A:$A, J$8, 'SW Data'!$B:$B, $A38, 'SW Data'!$D:$D, $C$2), IF($C$3="Part Time", SUMIFS('SW Data'!$G:$G, 'SW Data'!$A:$A, J$8, 'SW Data'!$B:$B, $A38, 'SW Data'!$D:$D, $C$2), SUMIFS('SW Data'!$J:$J, 'SW Data'!$A:$A, J$8, 'SW Data'!$B:$B, $A38, 'SW Data'!$D:$D, $C$2)))),
  IF($C$2="All Social Workers",
   IF($C$3="Full Time", SUMIFS('SW Data'!$F:$F, 'SW Data'!$A:$A, J$8, 'SW Data'!$E:$E, $C$1, 'SW Data'!$B:$B, $A38), IF($C$3="Part Time", SUMIFS('SW Data'!$G:$G, 'SW Data'!$A:$A, J$8, 'SW Data'!$E:$E, $C$1, 'SW Data'!$B:$B, $A38), SUMIFS('SW Data'!$J:$J, 'SW Data'!$A:$A, J$8, 'SW Data'!$E:$E, $C$1, 'SW Data'!$B:$B, $A38))),
   IF($C$3="Full Time", SUMIFS('SW Data'!$F:$F, 'SW Data'!$A:$A, J$8, 'SW Data'!$E:$E, $C$1, 'SW Data'!$B:$B, $A38, 'SW Data'!$D:$D, $C$2), IF($C$3="Part Time", SUMIFS('SW Data'!$G:$G, 'SW Data'!$A:$A, J$8, 'SW Data'!$E:$E, $C$1, 'SW Data'!$B:$B, $A38, 'SW Data'!$D:$D, $C$2), SUMIFS('SW Data'!$J:$J, 'SW Data'!$A:$A, J$8, 'SW Data'!$E:$E, $C$1, 'SW Data'!$B:$B, $A38, 'SW Data'!$D:$D, $C$2))))),
 0)/IF($C$1="Fieldwork Service (Children)", VLOOKUP($A38,'Population MYE'!$A$43:$K$76,MATCH(J$8,'Population MYE'!$A$43:$K$43, FALSE),FALSE), IF(OR($C$1="Fieldwork Service (Adults)",$C$1="Fieldwork Service (Offenders)"),VLOOKUP($A38,'Population MYE'!$A$81:$K$114,MATCH(J$8,'Population MYE'!$A$81:$K$81, FALSE),FALSE),VLOOKUP($A38,'Population MYE'!$A$5:$K$38,MATCH(J$8,'Population MYE'!$A$5:$K$5, FALSE),FALSE))))*100000</f>
        <v>75.733333333333334</v>
      </c>
      <c r="K38" s="83">
        <f>(IF(AND($C$1&lt;&gt;"", $C$2&lt;&gt;"", $C$3&lt;&gt;""),
 IF($C$1="All Fieldwork Services Teams",
  IF($C$2="All Social Workers",
   IF($C$3="Full Time", SUMIFS('SW Data'!$F:$F, 'SW Data'!$A:$A, K$8, 'SW Data'!$B:$B, $A38), IF($C$3="Part Time", SUMIFS('SW Data'!$G:$G, 'SW Data'!$A:$A, K$8, 'SW Data'!$B:$B, $A38),SUMIFS('SW Data'!$J:$J, 'SW Data'!$A:$A, K$8, 'SW Data'!$B:$B, $A38))),
   IF($C$3="Full Time", SUMIFS('SW Data'!$F:$F, 'SW Data'!$A:$A, K$8, 'SW Data'!$B:$B, $A38, 'SW Data'!$D:$D, $C$2), IF($C$3="Part Time", SUMIFS('SW Data'!$G:$G, 'SW Data'!$A:$A, K$8, 'SW Data'!$B:$B, $A38, 'SW Data'!$D:$D, $C$2), SUMIFS('SW Data'!$J:$J, 'SW Data'!$A:$A, K$8, 'SW Data'!$B:$B, $A38, 'SW Data'!$D:$D, $C$2)))),
  IF($C$2="All Social Workers",
   IF($C$3="Full Time", SUMIFS('SW Data'!$F:$F, 'SW Data'!$A:$A, K$8, 'SW Data'!$E:$E, $C$1, 'SW Data'!$B:$B, $A38), IF($C$3="Part Time", SUMIFS('SW Data'!$G:$G, 'SW Data'!$A:$A, K$8, 'SW Data'!$E:$E, $C$1, 'SW Data'!$B:$B, $A38), SUMIFS('SW Data'!$J:$J, 'SW Data'!$A:$A, K$8, 'SW Data'!$E:$E, $C$1, 'SW Data'!$B:$B, $A38))),
   IF($C$3="Full Time", SUMIFS('SW Data'!$F:$F, 'SW Data'!$A:$A, K$8, 'SW Data'!$E:$E, $C$1, 'SW Data'!$B:$B, $A38, 'SW Data'!$D:$D, $C$2), IF($C$3="Part Time", SUMIFS('SW Data'!$G:$G, 'SW Data'!$A:$A, K$8, 'SW Data'!$E:$E, $C$1, 'SW Data'!$B:$B, $A38, 'SW Data'!$D:$D, $C$2), SUMIFS('SW Data'!$J:$J, 'SW Data'!$A:$A, K$8, 'SW Data'!$E:$E, $C$1, 'SW Data'!$B:$B, $A38, 'SW Data'!$D:$D, $C$2))))),
 0)/IF($C$1="Fieldwork Service (Children)", VLOOKUP($A38,'Population MYE'!$A$43:$K$76,MATCH(K$8,'Population MYE'!$A$43:$K$43, FALSE),FALSE), IF(OR($C$1="Fieldwork Service (Adults)",$C$1="Fieldwork Service (Offenders)"),VLOOKUP($A38,'Population MYE'!$A$81:$K$114,MATCH(K$8,'Population MYE'!$A$81:$K$81, FALSE),FALSE),VLOOKUP($A38,'Population MYE'!$A$5:$K$38,MATCH(K$8,'Population MYE'!$A$5:$K$5, FALSE),FALSE))))*100000</f>
        <v>79.78723404255318</v>
      </c>
      <c r="L38" s="55"/>
      <c r="U38" s="74"/>
    </row>
    <row r="39" spans="1:21" x14ac:dyDescent="0.25">
      <c r="A39" s="53" t="s">
        <v>46</v>
      </c>
      <c r="B39" s="83">
        <f>(IF(AND($C$1&lt;&gt;"", $C$2&lt;&gt;"", $C$3&lt;&gt;""),
 IF($C$1="All Fieldwork Services Teams",
  IF($C$2="All Social Workers",
   IF($C$3="Full Time", SUMIFS('SW Data'!$F:$F, 'SW Data'!$A:$A, B$8, 'SW Data'!$B:$B, $A39), IF($C$3="Part Time", SUMIFS('SW Data'!$G:$G, 'SW Data'!$A:$A, B$8, 'SW Data'!$B:$B, $A39),SUMIFS('SW Data'!$J:$J, 'SW Data'!$A:$A, B$8, 'SW Data'!$B:$B, $A39))),
   IF($C$3="Full Time", SUMIFS('SW Data'!$F:$F, 'SW Data'!$A:$A, B$8, 'SW Data'!$B:$B, $A39, 'SW Data'!$D:$D, $C$2), IF($C$3="Part Time", SUMIFS('SW Data'!$G:$G, 'SW Data'!$A:$A, B$8, 'SW Data'!$B:$B, $A39, 'SW Data'!$D:$D, $C$2), SUMIFS('SW Data'!$J:$J, 'SW Data'!$A:$A, B$8, 'SW Data'!$B:$B, $A39, 'SW Data'!$D:$D, $C$2)))),
  IF($C$2="All Social Workers",
   IF($C$3="Full Time", SUMIFS('SW Data'!$F:$F, 'SW Data'!$A:$A, B$8, 'SW Data'!$E:$E, $C$1, 'SW Data'!$B:$B, $A39), IF($C$3="Part Time", SUMIFS('SW Data'!$G:$G, 'SW Data'!$A:$A, B$8, 'SW Data'!$E:$E, $C$1, 'SW Data'!$B:$B, $A39), SUMIFS('SW Data'!$J:$J, 'SW Data'!$A:$A, B$8, 'SW Data'!$E:$E, $C$1, 'SW Data'!$B:$B, $A39))),
   IF($C$3="Full Time", SUMIFS('SW Data'!$F:$F, 'SW Data'!$A:$A, B$8, 'SW Data'!$E:$E, $C$1, 'SW Data'!$B:$B, $A39, 'SW Data'!$D:$D, $C$2), IF($C$3="Part Time", SUMIFS('SW Data'!$G:$G, 'SW Data'!$A:$A, B$8, 'SW Data'!$E:$E, $C$1, 'SW Data'!$B:$B, $A39, 'SW Data'!$D:$D, $C$2), SUMIFS('SW Data'!$J:$J, 'SW Data'!$A:$A, B$8, 'SW Data'!$E:$E, $C$1, 'SW Data'!$B:$B, $A39, 'SW Data'!$D:$D, $C$2))))),
 0)/IF($C$1="Fieldwork Service (Children)", VLOOKUP($A39,'Population MYE'!$A$43:$K$76,MATCH(B$8,'Population MYE'!$A$43:$K$43, FALSE),FALSE), IF(OR($C$1="Fieldwork Service (Adults)",$C$1="Fieldwork Service (Offenders)"),VLOOKUP($A39,'Population MYE'!$A$81:$K$114,MATCH(B$8,'Population MYE'!$A$81:$K$81, FALSE),FALSE),VLOOKUP($A39,'Population MYE'!$A$5:$K$38,MATCH(B$8,'Population MYE'!$A$5:$K$5, FALSE),FALSE))))*100000</f>
        <v>138.17304529005372</v>
      </c>
      <c r="C39" s="83">
        <f>(IF(AND($C$1&lt;&gt;"", $C$2&lt;&gt;"", $C$3&lt;&gt;""),
 IF($C$1="All Fieldwork Services Teams",
  IF($C$2="All Social Workers",
   IF($C$3="Full Time", SUMIFS('SW Data'!$F:$F, 'SW Data'!$A:$A, C$8, 'SW Data'!$B:$B, $A39), IF($C$3="Part Time", SUMIFS('SW Data'!$G:$G, 'SW Data'!$A:$A, C$8, 'SW Data'!$B:$B, $A39),SUMIFS('SW Data'!$J:$J, 'SW Data'!$A:$A, C$8, 'SW Data'!$B:$B, $A39))),
   IF($C$3="Full Time", SUMIFS('SW Data'!$F:$F, 'SW Data'!$A:$A, C$8, 'SW Data'!$B:$B, $A39, 'SW Data'!$D:$D, $C$2), IF($C$3="Part Time", SUMIFS('SW Data'!$G:$G, 'SW Data'!$A:$A, C$8, 'SW Data'!$B:$B, $A39, 'SW Data'!$D:$D, $C$2), SUMIFS('SW Data'!$J:$J, 'SW Data'!$A:$A, C$8, 'SW Data'!$B:$B, $A39, 'SW Data'!$D:$D, $C$2)))),
  IF($C$2="All Social Workers",
   IF($C$3="Full Time", SUMIFS('SW Data'!$F:$F, 'SW Data'!$A:$A, C$8, 'SW Data'!$E:$E, $C$1, 'SW Data'!$B:$B, $A39), IF($C$3="Part Time", SUMIFS('SW Data'!$G:$G, 'SW Data'!$A:$A, C$8, 'SW Data'!$E:$E, $C$1, 'SW Data'!$B:$B, $A39), SUMIFS('SW Data'!$J:$J, 'SW Data'!$A:$A, C$8, 'SW Data'!$E:$E, $C$1, 'SW Data'!$B:$B, $A39))),
   IF($C$3="Full Time", SUMIFS('SW Data'!$F:$F, 'SW Data'!$A:$A, C$8, 'SW Data'!$E:$E, $C$1, 'SW Data'!$B:$B, $A39, 'SW Data'!$D:$D, $C$2), IF($C$3="Part Time", SUMIFS('SW Data'!$G:$G, 'SW Data'!$A:$A, C$8, 'SW Data'!$E:$E, $C$1, 'SW Data'!$B:$B, $A39, 'SW Data'!$D:$D, $C$2), SUMIFS('SW Data'!$J:$J, 'SW Data'!$A:$A, C$8, 'SW Data'!$E:$E, $C$1, 'SW Data'!$B:$B, $A39, 'SW Data'!$D:$D, $C$2))))),
 0)/IF($C$1="Fieldwork Service (Children)", VLOOKUP($A39,'Population MYE'!$A$43:$K$76,MATCH(C$8,'Population MYE'!$A$43:$K$43, FALSE),FALSE), IF(OR($C$1="Fieldwork Service (Adults)",$C$1="Fieldwork Service (Offenders)"),VLOOKUP($A39,'Population MYE'!$A$81:$K$114,MATCH(C$8,'Population MYE'!$A$81:$K$81, FALSE),FALSE),VLOOKUP($A39,'Population MYE'!$A$5:$K$38,MATCH(C$8,'Population MYE'!$A$5:$K$5, FALSE),FALSE))))*100000</f>
        <v>132.85024154589374</v>
      </c>
      <c r="D39" s="83">
        <f>(IF(AND($C$1&lt;&gt;"", $C$2&lt;&gt;"", $C$3&lt;&gt;""),
 IF($C$1="All Fieldwork Services Teams",
  IF($C$2="All Social Workers",
   IF($C$3="Full Time", SUMIFS('SW Data'!$F:$F, 'SW Data'!$A:$A, D$8, 'SW Data'!$B:$B, $A39), IF($C$3="Part Time", SUMIFS('SW Data'!$G:$G, 'SW Data'!$A:$A, D$8, 'SW Data'!$B:$B, $A39),SUMIFS('SW Data'!$J:$J, 'SW Data'!$A:$A, D$8, 'SW Data'!$B:$B, $A39))),
   IF($C$3="Full Time", SUMIFS('SW Data'!$F:$F, 'SW Data'!$A:$A, D$8, 'SW Data'!$B:$B, $A39, 'SW Data'!$D:$D, $C$2), IF($C$3="Part Time", SUMIFS('SW Data'!$G:$G, 'SW Data'!$A:$A, D$8, 'SW Data'!$B:$B, $A39, 'SW Data'!$D:$D, $C$2), SUMIFS('SW Data'!$J:$J, 'SW Data'!$A:$A, D$8, 'SW Data'!$B:$B, $A39, 'SW Data'!$D:$D, $C$2)))),
  IF($C$2="All Social Workers",
   IF($C$3="Full Time", SUMIFS('SW Data'!$F:$F, 'SW Data'!$A:$A, D$8, 'SW Data'!$E:$E, $C$1, 'SW Data'!$B:$B, $A39), IF($C$3="Part Time", SUMIFS('SW Data'!$G:$G, 'SW Data'!$A:$A, D$8, 'SW Data'!$E:$E, $C$1, 'SW Data'!$B:$B, $A39), SUMIFS('SW Data'!$J:$J, 'SW Data'!$A:$A, D$8, 'SW Data'!$E:$E, $C$1, 'SW Data'!$B:$B, $A39))),
   IF($C$3="Full Time", SUMIFS('SW Data'!$F:$F, 'SW Data'!$A:$A, D$8, 'SW Data'!$E:$E, $C$1, 'SW Data'!$B:$B, $A39, 'SW Data'!$D:$D, $C$2), IF($C$3="Part Time", SUMIFS('SW Data'!$G:$G, 'SW Data'!$A:$A, D$8, 'SW Data'!$E:$E, $C$1, 'SW Data'!$B:$B, $A39, 'SW Data'!$D:$D, $C$2), SUMIFS('SW Data'!$J:$J, 'SW Data'!$A:$A, D$8, 'SW Data'!$E:$E, $C$1, 'SW Data'!$B:$B, $A39, 'SW Data'!$D:$D, $C$2))))),
 0)/IF($C$1="Fieldwork Service (Children)", VLOOKUP($A39,'Population MYE'!$A$43:$K$76,MATCH(D$8,'Population MYE'!$A$43:$K$43, FALSE),FALSE), IF(OR($C$1="Fieldwork Service (Adults)",$C$1="Fieldwork Service (Offenders)"),VLOOKUP($A39,'Population MYE'!$A$81:$K$114,MATCH(D$8,'Population MYE'!$A$81:$K$81, FALSE),FALSE),VLOOKUP($A39,'Population MYE'!$A$5:$K$38,MATCH(D$8,'Population MYE'!$A$5:$K$5, FALSE),FALSE))))*100000</f>
        <v>124.44933920704845</v>
      </c>
      <c r="E39" s="83">
        <f>(IF(AND($C$1&lt;&gt;"", $C$2&lt;&gt;"", $C$3&lt;&gt;""),
 IF($C$1="All Fieldwork Services Teams",
  IF($C$2="All Social Workers",
   IF($C$3="Full Time", SUMIFS('SW Data'!$F:$F, 'SW Data'!$A:$A, E$8, 'SW Data'!$B:$B, $A39), IF($C$3="Part Time", SUMIFS('SW Data'!$G:$G, 'SW Data'!$A:$A, E$8, 'SW Data'!$B:$B, $A39),SUMIFS('SW Data'!$J:$J, 'SW Data'!$A:$A, E$8, 'SW Data'!$B:$B, $A39))),
   IF($C$3="Full Time", SUMIFS('SW Data'!$F:$F, 'SW Data'!$A:$A, E$8, 'SW Data'!$B:$B, $A39, 'SW Data'!$D:$D, $C$2), IF($C$3="Part Time", SUMIFS('SW Data'!$G:$G, 'SW Data'!$A:$A, E$8, 'SW Data'!$B:$B, $A39, 'SW Data'!$D:$D, $C$2), SUMIFS('SW Data'!$J:$J, 'SW Data'!$A:$A, E$8, 'SW Data'!$B:$B, $A39, 'SW Data'!$D:$D, $C$2)))),
  IF($C$2="All Social Workers",
   IF($C$3="Full Time", SUMIFS('SW Data'!$F:$F, 'SW Data'!$A:$A, E$8, 'SW Data'!$E:$E, $C$1, 'SW Data'!$B:$B, $A39), IF($C$3="Part Time", SUMIFS('SW Data'!$G:$G, 'SW Data'!$A:$A, E$8, 'SW Data'!$E:$E, $C$1, 'SW Data'!$B:$B, $A39), SUMIFS('SW Data'!$J:$J, 'SW Data'!$A:$A, E$8, 'SW Data'!$E:$E, $C$1, 'SW Data'!$B:$B, $A39))),
   IF($C$3="Full Time", SUMIFS('SW Data'!$F:$F, 'SW Data'!$A:$A, E$8, 'SW Data'!$E:$E, $C$1, 'SW Data'!$B:$B, $A39, 'SW Data'!$D:$D, $C$2), IF($C$3="Part Time", SUMIFS('SW Data'!$G:$G, 'SW Data'!$A:$A, E$8, 'SW Data'!$E:$E, $C$1, 'SW Data'!$B:$B, $A39, 'SW Data'!$D:$D, $C$2), SUMIFS('SW Data'!$J:$J, 'SW Data'!$A:$A, E$8, 'SW Data'!$E:$E, $C$1, 'SW Data'!$B:$B, $A39, 'SW Data'!$D:$D, $C$2))))),
 0)/IF($C$1="Fieldwork Service (Children)", VLOOKUP($A39,'Population MYE'!$A$43:$K$76,MATCH(E$8,'Population MYE'!$A$43:$K$43, FALSE),FALSE), IF(OR($C$1="Fieldwork Service (Adults)",$C$1="Fieldwork Service (Offenders)"),VLOOKUP($A39,'Population MYE'!$A$81:$K$114,MATCH(E$8,'Population MYE'!$A$81:$K$81, FALSE),FALSE),VLOOKUP($A39,'Population MYE'!$A$5:$K$38,MATCH(E$8,'Population MYE'!$A$5:$K$5, FALSE),FALSE))))*100000</f>
        <v>123.60666593091271</v>
      </c>
      <c r="F39" s="83">
        <f>(IF(AND($C$1&lt;&gt;"", $C$2&lt;&gt;"", $C$3&lt;&gt;""),
 IF($C$1="All Fieldwork Services Teams",
  IF($C$2="All Social Workers",
   IF($C$3="Full Time", SUMIFS('SW Data'!$F:$F, 'SW Data'!$A:$A, F$8, 'SW Data'!$B:$B, $A39), IF($C$3="Part Time", SUMIFS('SW Data'!$G:$G, 'SW Data'!$A:$A, F$8, 'SW Data'!$B:$B, $A39),SUMIFS('SW Data'!$J:$J, 'SW Data'!$A:$A, F$8, 'SW Data'!$B:$B, $A39))),
   IF($C$3="Full Time", SUMIFS('SW Data'!$F:$F, 'SW Data'!$A:$A, F$8, 'SW Data'!$B:$B, $A39, 'SW Data'!$D:$D, $C$2), IF($C$3="Part Time", SUMIFS('SW Data'!$G:$G, 'SW Data'!$A:$A, F$8, 'SW Data'!$B:$B, $A39, 'SW Data'!$D:$D, $C$2), SUMIFS('SW Data'!$J:$J, 'SW Data'!$A:$A, F$8, 'SW Data'!$B:$B, $A39, 'SW Data'!$D:$D, $C$2)))),
  IF($C$2="All Social Workers",
   IF($C$3="Full Time", SUMIFS('SW Data'!$F:$F, 'SW Data'!$A:$A, F$8, 'SW Data'!$E:$E, $C$1, 'SW Data'!$B:$B, $A39), IF($C$3="Part Time", SUMIFS('SW Data'!$G:$G, 'SW Data'!$A:$A, F$8, 'SW Data'!$E:$E, $C$1, 'SW Data'!$B:$B, $A39), SUMIFS('SW Data'!$J:$J, 'SW Data'!$A:$A, F$8, 'SW Data'!$E:$E, $C$1, 'SW Data'!$B:$B, $A39))),
   IF($C$3="Full Time", SUMIFS('SW Data'!$F:$F, 'SW Data'!$A:$A, F$8, 'SW Data'!$E:$E, $C$1, 'SW Data'!$B:$B, $A39, 'SW Data'!$D:$D, $C$2), IF($C$3="Part Time", SUMIFS('SW Data'!$G:$G, 'SW Data'!$A:$A, F$8, 'SW Data'!$E:$E, $C$1, 'SW Data'!$B:$B, $A39, 'SW Data'!$D:$D, $C$2), SUMIFS('SW Data'!$J:$J, 'SW Data'!$A:$A, F$8, 'SW Data'!$E:$E, $C$1, 'SW Data'!$B:$B, $A39, 'SW Data'!$D:$D, $C$2))))),
 0)/IF($C$1="Fieldwork Service (Children)", VLOOKUP($A39,'Population MYE'!$A$43:$K$76,MATCH(F$8,'Population MYE'!$A$43:$K$43, FALSE),FALSE), IF(OR($C$1="Fieldwork Service (Adults)",$C$1="Fieldwork Service (Offenders)"),VLOOKUP($A39,'Population MYE'!$A$81:$K$114,MATCH(F$8,'Population MYE'!$A$81:$K$81, FALSE),FALSE),VLOOKUP($A39,'Population MYE'!$A$5:$K$38,MATCH(F$8,'Population MYE'!$A$5:$K$5, FALSE),FALSE))))*100000</f>
        <v>135.04538410449413</v>
      </c>
      <c r="G39" s="83">
        <f>(IF(AND($C$1&lt;&gt;"", $C$2&lt;&gt;"", $C$3&lt;&gt;""),
 IF($C$1="All Fieldwork Services Teams",
  IF($C$2="All Social Workers",
   IF($C$3="Full Time", SUMIFS('SW Data'!$F:$F, 'SW Data'!$A:$A, G$8, 'SW Data'!$B:$B, $A39), IF($C$3="Part Time", SUMIFS('SW Data'!$G:$G, 'SW Data'!$A:$A, G$8, 'SW Data'!$B:$B, $A39),SUMIFS('SW Data'!$J:$J, 'SW Data'!$A:$A, G$8, 'SW Data'!$B:$B, $A39))),
   IF($C$3="Full Time", SUMIFS('SW Data'!$F:$F, 'SW Data'!$A:$A, G$8, 'SW Data'!$B:$B, $A39, 'SW Data'!$D:$D, $C$2), IF($C$3="Part Time", SUMIFS('SW Data'!$G:$G, 'SW Data'!$A:$A, G$8, 'SW Data'!$B:$B, $A39, 'SW Data'!$D:$D, $C$2), SUMIFS('SW Data'!$J:$J, 'SW Data'!$A:$A, G$8, 'SW Data'!$B:$B, $A39, 'SW Data'!$D:$D, $C$2)))),
  IF($C$2="All Social Workers",
   IF($C$3="Full Time", SUMIFS('SW Data'!$F:$F, 'SW Data'!$A:$A, G$8, 'SW Data'!$E:$E, $C$1, 'SW Data'!$B:$B, $A39), IF($C$3="Part Time", SUMIFS('SW Data'!$G:$G, 'SW Data'!$A:$A, G$8, 'SW Data'!$E:$E, $C$1, 'SW Data'!$B:$B, $A39), SUMIFS('SW Data'!$J:$J, 'SW Data'!$A:$A, G$8, 'SW Data'!$E:$E, $C$1, 'SW Data'!$B:$B, $A39))),
   IF($C$3="Full Time", SUMIFS('SW Data'!$F:$F, 'SW Data'!$A:$A, G$8, 'SW Data'!$E:$E, $C$1, 'SW Data'!$B:$B, $A39, 'SW Data'!$D:$D, $C$2), IF($C$3="Part Time", SUMIFS('SW Data'!$G:$G, 'SW Data'!$A:$A, G$8, 'SW Data'!$E:$E, $C$1, 'SW Data'!$B:$B, $A39, 'SW Data'!$D:$D, $C$2), SUMIFS('SW Data'!$J:$J, 'SW Data'!$A:$A, G$8, 'SW Data'!$E:$E, $C$1, 'SW Data'!$B:$B, $A39, 'SW Data'!$D:$D, $C$2))))),
 0)/IF($C$1="Fieldwork Service (Children)", VLOOKUP($A39,'Population MYE'!$A$43:$K$76,MATCH(G$8,'Population MYE'!$A$43:$K$43, FALSE),FALSE), IF(OR($C$1="Fieldwork Service (Adults)",$C$1="Fieldwork Service (Offenders)"),VLOOKUP($A39,'Population MYE'!$A$81:$K$114,MATCH(G$8,'Population MYE'!$A$81:$K$81, FALSE),FALSE),VLOOKUP($A39,'Population MYE'!$A$5:$K$38,MATCH(G$8,'Population MYE'!$A$5:$K$5, FALSE),FALSE))))*100000</f>
        <v>135.85746102449889</v>
      </c>
      <c r="H39" s="83">
        <f>(IF(AND($C$1&lt;&gt;"", $C$2&lt;&gt;"", $C$3&lt;&gt;""),
 IF($C$1="All Fieldwork Services Teams",
  IF($C$2="All Social Workers",
   IF($C$3="Full Time", SUMIFS('SW Data'!$F:$F, 'SW Data'!$A:$A, H$8, 'SW Data'!$B:$B, $A39), IF($C$3="Part Time", SUMIFS('SW Data'!$G:$G, 'SW Data'!$A:$A, H$8, 'SW Data'!$B:$B, $A39),SUMIFS('SW Data'!$J:$J, 'SW Data'!$A:$A, H$8, 'SW Data'!$B:$B, $A39))),
   IF($C$3="Full Time", SUMIFS('SW Data'!$F:$F, 'SW Data'!$A:$A, H$8, 'SW Data'!$B:$B, $A39, 'SW Data'!$D:$D, $C$2), IF($C$3="Part Time", SUMIFS('SW Data'!$G:$G, 'SW Data'!$A:$A, H$8, 'SW Data'!$B:$B, $A39, 'SW Data'!$D:$D, $C$2), SUMIFS('SW Data'!$J:$J, 'SW Data'!$A:$A, H$8, 'SW Data'!$B:$B, $A39, 'SW Data'!$D:$D, $C$2)))),
  IF($C$2="All Social Workers",
   IF($C$3="Full Time", SUMIFS('SW Data'!$F:$F, 'SW Data'!$A:$A, H$8, 'SW Data'!$E:$E, $C$1, 'SW Data'!$B:$B, $A39), IF($C$3="Part Time", SUMIFS('SW Data'!$G:$G, 'SW Data'!$A:$A, H$8, 'SW Data'!$E:$E, $C$1, 'SW Data'!$B:$B, $A39), SUMIFS('SW Data'!$J:$J, 'SW Data'!$A:$A, H$8, 'SW Data'!$E:$E, $C$1, 'SW Data'!$B:$B, $A39))),
   IF($C$3="Full Time", SUMIFS('SW Data'!$F:$F, 'SW Data'!$A:$A, H$8, 'SW Data'!$E:$E, $C$1, 'SW Data'!$B:$B, $A39, 'SW Data'!$D:$D, $C$2), IF($C$3="Part Time", SUMIFS('SW Data'!$G:$G, 'SW Data'!$A:$A, H$8, 'SW Data'!$E:$E, $C$1, 'SW Data'!$B:$B, $A39, 'SW Data'!$D:$D, $C$2), SUMIFS('SW Data'!$J:$J, 'SW Data'!$A:$A, H$8, 'SW Data'!$E:$E, $C$1, 'SW Data'!$B:$B, $A39, 'SW Data'!$D:$D, $C$2))))),
 0)/IF($C$1="Fieldwork Service (Children)", VLOOKUP($A39,'Population MYE'!$A$43:$K$76,MATCH(H$8,'Population MYE'!$A$43:$K$43, FALSE),FALSE), IF(OR($C$1="Fieldwork Service (Adults)",$C$1="Fieldwork Service (Offenders)"),VLOOKUP($A39,'Population MYE'!$A$81:$K$114,MATCH(H$8,'Population MYE'!$A$81:$K$81, FALSE),FALSE),VLOOKUP($A39,'Population MYE'!$A$5:$K$38,MATCH(H$8,'Population MYE'!$A$5:$K$5, FALSE),FALSE))))*100000</f>
        <v>141.5672723219262</v>
      </c>
      <c r="I39" s="83">
        <f>(IF(AND($C$1&lt;&gt;"", $C$2&lt;&gt;"", $C$3&lt;&gt;""),
 IF($C$1="All Fieldwork Services Teams",
  IF($C$2="All Social Workers",
   IF($C$3="Full Time", SUMIFS('SW Data'!$F:$F, 'SW Data'!$A:$A, I$8, 'SW Data'!$B:$B, $A39), IF($C$3="Part Time", SUMIFS('SW Data'!$G:$G, 'SW Data'!$A:$A, I$8, 'SW Data'!$B:$B, $A39),SUMIFS('SW Data'!$J:$J, 'SW Data'!$A:$A, I$8, 'SW Data'!$B:$B, $A39))),
   IF($C$3="Full Time", SUMIFS('SW Data'!$F:$F, 'SW Data'!$A:$A, I$8, 'SW Data'!$B:$B, $A39, 'SW Data'!$D:$D, $C$2), IF($C$3="Part Time", SUMIFS('SW Data'!$G:$G, 'SW Data'!$A:$A, I$8, 'SW Data'!$B:$B, $A39, 'SW Data'!$D:$D, $C$2), SUMIFS('SW Data'!$J:$J, 'SW Data'!$A:$A, I$8, 'SW Data'!$B:$B, $A39, 'SW Data'!$D:$D, $C$2)))),
  IF($C$2="All Social Workers",
   IF($C$3="Full Time", SUMIFS('SW Data'!$F:$F, 'SW Data'!$A:$A, I$8, 'SW Data'!$E:$E, $C$1, 'SW Data'!$B:$B, $A39), IF($C$3="Part Time", SUMIFS('SW Data'!$G:$G, 'SW Data'!$A:$A, I$8, 'SW Data'!$E:$E, $C$1, 'SW Data'!$B:$B, $A39), SUMIFS('SW Data'!$J:$J, 'SW Data'!$A:$A, I$8, 'SW Data'!$E:$E, $C$1, 'SW Data'!$B:$B, $A39))),
   IF($C$3="Full Time", SUMIFS('SW Data'!$F:$F, 'SW Data'!$A:$A, I$8, 'SW Data'!$E:$E, $C$1, 'SW Data'!$B:$B, $A39, 'SW Data'!$D:$D, $C$2), IF($C$3="Part Time", SUMIFS('SW Data'!$G:$G, 'SW Data'!$A:$A, I$8, 'SW Data'!$E:$E, $C$1, 'SW Data'!$B:$B, $A39, 'SW Data'!$D:$D, $C$2), SUMIFS('SW Data'!$J:$J, 'SW Data'!$A:$A, I$8, 'SW Data'!$E:$E, $C$1, 'SW Data'!$B:$B, $A39, 'SW Data'!$D:$D, $C$2))))),
 0)/IF($C$1="Fieldwork Service (Children)", VLOOKUP($A39,'Population MYE'!$A$43:$K$76,MATCH(I$8,'Population MYE'!$A$43:$K$43, FALSE),FALSE), IF(OR($C$1="Fieldwork Service (Adults)",$C$1="Fieldwork Service (Offenders)"),VLOOKUP($A39,'Population MYE'!$A$81:$K$114,MATCH(I$8,'Population MYE'!$A$81:$K$81, FALSE),FALSE),VLOOKUP($A39,'Population MYE'!$A$5:$K$38,MATCH(I$8,'Population MYE'!$A$5:$K$5, FALSE),FALSE))))*100000</f>
        <v>141.7568925103248</v>
      </c>
      <c r="J39" s="83">
        <f>(IF(AND($C$1&lt;&gt;"", $C$2&lt;&gt;"", $C$3&lt;&gt;""),
 IF($C$1="All Fieldwork Services Teams",
  IF($C$2="All Social Workers",
   IF($C$3="Full Time", SUMIFS('SW Data'!$F:$F, 'SW Data'!$A:$A, J$8, 'SW Data'!$B:$B, $A39), IF($C$3="Part Time", SUMIFS('SW Data'!$G:$G, 'SW Data'!$A:$A, J$8, 'SW Data'!$B:$B, $A39),SUMIFS('SW Data'!$J:$J, 'SW Data'!$A:$A, J$8, 'SW Data'!$B:$B, $A39))),
   IF($C$3="Full Time", SUMIFS('SW Data'!$F:$F, 'SW Data'!$A:$A, J$8, 'SW Data'!$B:$B, $A39, 'SW Data'!$D:$D, $C$2), IF($C$3="Part Time", SUMIFS('SW Data'!$G:$G, 'SW Data'!$A:$A, J$8, 'SW Data'!$B:$B, $A39, 'SW Data'!$D:$D, $C$2), SUMIFS('SW Data'!$J:$J, 'SW Data'!$A:$A, J$8, 'SW Data'!$B:$B, $A39, 'SW Data'!$D:$D, $C$2)))),
  IF($C$2="All Social Workers",
   IF($C$3="Full Time", SUMIFS('SW Data'!$F:$F, 'SW Data'!$A:$A, J$8, 'SW Data'!$E:$E, $C$1, 'SW Data'!$B:$B, $A39), IF($C$3="Part Time", SUMIFS('SW Data'!$G:$G, 'SW Data'!$A:$A, J$8, 'SW Data'!$E:$E, $C$1, 'SW Data'!$B:$B, $A39), SUMIFS('SW Data'!$J:$J, 'SW Data'!$A:$A, J$8, 'SW Data'!$E:$E, $C$1, 'SW Data'!$B:$B, $A39))),
   IF($C$3="Full Time", SUMIFS('SW Data'!$F:$F, 'SW Data'!$A:$A, J$8, 'SW Data'!$E:$E, $C$1, 'SW Data'!$B:$B, $A39, 'SW Data'!$D:$D, $C$2), IF($C$3="Part Time", SUMIFS('SW Data'!$G:$G, 'SW Data'!$A:$A, J$8, 'SW Data'!$E:$E, $C$1, 'SW Data'!$B:$B, $A39, 'SW Data'!$D:$D, $C$2), SUMIFS('SW Data'!$J:$J, 'SW Data'!$A:$A, J$8, 'SW Data'!$E:$E, $C$1, 'SW Data'!$B:$B, $A39, 'SW Data'!$D:$D, $C$2))))),
 0)/IF($C$1="Fieldwork Service (Children)", VLOOKUP($A39,'Population MYE'!$A$43:$K$76,MATCH(J$8,'Population MYE'!$A$43:$K$43, FALSE),FALSE), IF(OR($C$1="Fieldwork Service (Adults)",$C$1="Fieldwork Service (Offenders)"),VLOOKUP($A39,'Population MYE'!$A$81:$K$114,MATCH(J$8,'Population MYE'!$A$81:$K$81, FALSE),FALSE),VLOOKUP($A39,'Population MYE'!$A$5:$K$38,MATCH(J$8,'Population MYE'!$A$5:$K$5, FALSE),FALSE))))*100000</f>
        <v>144.66948586690407</v>
      </c>
      <c r="K39" s="83">
        <f>(IF(AND($C$1&lt;&gt;"", $C$2&lt;&gt;"", $C$3&lt;&gt;""),
 IF($C$1="All Fieldwork Services Teams",
  IF($C$2="All Social Workers",
   IF($C$3="Full Time", SUMIFS('SW Data'!$F:$F, 'SW Data'!$A:$A, K$8, 'SW Data'!$B:$B, $A39), IF($C$3="Part Time", SUMIFS('SW Data'!$G:$G, 'SW Data'!$A:$A, K$8, 'SW Data'!$B:$B, $A39),SUMIFS('SW Data'!$J:$J, 'SW Data'!$A:$A, K$8, 'SW Data'!$B:$B, $A39))),
   IF($C$3="Full Time", SUMIFS('SW Data'!$F:$F, 'SW Data'!$A:$A, K$8, 'SW Data'!$B:$B, $A39, 'SW Data'!$D:$D, $C$2), IF($C$3="Part Time", SUMIFS('SW Data'!$G:$G, 'SW Data'!$A:$A, K$8, 'SW Data'!$B:$B, $A39, 'SW Data'!$D:$D, $C$2), SUMIFS('SW Data'!$J:$J, 'SW Data'!$A:$A, K$8, 'SW Data'!$B:$B, $A39, 'SW Data'!$D:$D, $C$2)))),
  IF($C$2="All Social Workers",
   IF($C$3="Full Time", SUMIFS('SW Data'!$F:$F, 'SW Data'!$A:$A, K$8, 'SW Data'!$E:$E, $C$1, 'SW Data'!$B:$B, $A39), IF($C$3="Part Time", SUMIFS('SW Data'!$G:$G, 'SW Data'!$A:$A, K$8, 'SW Data'!$E:$E, $C$1, 'SW Data'!$B:$B, $A39), SUMIFS('SW Data'!$J:$J, 'SW Data'!$A:$A, K$8, 'SW Data'!$E:$E, $C$1, 'SW Data'!$B:$B, $A39))),
   IF($C$3="Full Time", SUMIFS('SW Data'!$F:$F, 'SW Data'!$A:$A, K$8, 'SW Data'!$E:$E, $C$1, 'SW Data'!$B:$B, $A39, 'SW Data'!$D:$D, $C$2), IF($C$3="Part Time", SUMIFS('SW Data'!$G:$G, 'SW Data'!$A:$A, K$8, 'SW Data'!$E:$E, $C$1, 'SW Data'!$B:$B, $A39, 'SW Data'!$D:$D, $C$2), SUMIFS('SW Data'!$J:$J, 'SW Data'!$A:$A, K$8, 'SW Data'!$E:$E, $C$1, 'SW Data'!$B:$B, $A39, 'SW Data'!$D:$D, $C$2))))),
 0)/IF($C$1="Fieldwork Service (Children)", VLOOKUP($A39,'Population MYE'!$A$43:$K$76,MATCH(K$8,'Population MYE'!$A$43:$K$43, FALSE),FALSE), IF(OR($C$1="Fieldwork Service (Adults)",$C$1="Fieldwork Service (Offenders)"),VLOOKUP($A39,'Population MYE'!$A$81:$K$114,MATCH(K$8,'Population MYE'!$A$81:$K$81, FALSE),FALSE),VLOOKUP($A39,'Population MYE'!$A$5:$K$38,MATCH(K$8,'Population MYE'!$A$5:$K$5, FALSE),FALSE))))*100000</f>
        <v>143.95714763977236</v>
      </c>
      <c r="L39" s="55"/>
      <c r="U39" s="74"/>
    </row>
    <row r="40" spans="1:21" x14ac:dyDescent="0.25">
      <c r="A40" s="56" t="s">
        <v>47</v>
      </c>
      <c r="B40" s="84">
        <f>(IF(AND($C$1&lt;&gt;"", $C$2&lt;&gt;"", $C$3&lt;&gt;""),
 IF($C$1="All Fieldwork Services Teams",
  IF($C$2="All Social Workers",
   IF($C$3="Full Time", SUMIFS('SW Data'!$F:$F, 'SW Data'!$A:$A, B$8, 'SW Data'!$B:$B, $A40), IF($C$3="Part Time", SUMIFS('SW Data'!$G:$G, 'SW Data'!$A:$A, B$8, 'SW Data'!$B:$B, $A40),SUMIFS('SW Data'!$J:$J, 'SW Data'!$A:$A, B$8, 'SW Data'!$B:$B, $A40))),
   IF($C$3="Full Time", SUMIFS('SW Data'!$F:$F, 'SW Data'!$A:$A, B$8, 'SW Data'!$B:$B, $A40, 'SW Data'!$D:$D, $C$2), IF($C$3="Part Time", SUMIFS('SW Data'!$G:$G, 'SW Data'!$A:$A, B$8, 'SW Data'!$B:$B, $A40, 'SW Data'!$D:$D, $C$2), SUMIFS('SW Data'!$J:$J, 'SW Data'!$A:$A, B$8, 'SW Data'!$B:$B, $A40, 'SW Data'!$D:$D, $C$2)))),
  IF($C$2="All Social Workers",
   IF($C$3="Full Time", SUMIFS('SW Data'!$F:$F, 'SW Data'!$A:$A, B$8, 'SW Data'!$E:$E, $C$1, 'SW Data'!$B:$B, $A40), IF($C$3="Part Time", SUMIFS('SW Data'!$G:$G, 'SW Data'!$A:$A, B$8, 'SW Data'!$E:$E, $C$1, 'SW Data'!$B:$B, $A40), SUMIFS('SW Data'!$J:$J, 'SW Data'!$A:$A, B$8, 'SW Data'!$E:$E, $C$1, 'SW Data'!$B:$B, $A40))),
   IF($C$3="Full Time", SUMIFS('SW Data'!$F:$F, 'SW Data'!$A:$A, B$8, 'SW Data'!$E:$E, $C$1, 'SW Data'!$B:$B, $A40, 'SW Data'!$D:$D, $C$2), IF($C$3="Part Time", SUMIFS('SW Data'!$G:$G, 'SW Data'!$A:$A, B$8, 'SW Data'!$E:$E, $C$1, 'SW Data'!$B:$B, $A40, 'SW Data'!$D:$D, $C$2), SUMIFS('SW Data'!$J:$J, 'SW Data'!$A:$A, B$8, 'SW Data'!$E:$E, $C$1, 'SW Data'!$B:$B, $A40, 'SW Data'!$D:$D, $C$2))))),
 0)/IF($C$1="Fieldwork Service (Children)", VLOOKUP($A40,'Population MYE'!$A$43:$K$76,MATCH(B$8,'Population MYE'!$A$43:$K$43, FALSE),FALSE), IF(OR($C$1="Fieldwork Service (Adults)",$C$1="Fieldwork Service (Offenders)"),VLOOKUP($A40,'Population MYE'!$A$81:$K$114,MATCH(B$8,'Population MYE'!$A$81:$K$81, FALSE),FALSE),VLOOKUP($A40,'Population MYE'!$A$5:$K$38,MATCH(B$8,'Population MYE'!$A$5:$K$5, FALSE),FALSE))))*100000</f>
        <v>107.36375306336795</v>
      </c>
      <c r="C40" s="84">
        <f>(IF(AND($C$1&lt;&gt;"", $C$2&lt;&gt;"", $C$3&lt;&gt;""),
 IF($C$1="All Fieldwork Services Teams",
  IF($C$2="All Social Workers",
   IF($C$3="Full Time", SUMIFS('SW Data'!$F:$F, 'SW Data'!$A:$A, C$8, 'SW Data'!$B:$B, $A40), IF($C$3="Part Time", SUMIFS('SW Data'!$G:$G, 'SW Data'!$A:$A, C$8, 'SW Data'!$B:$B, $A40),SUMIFS('SW Data'!$J:$J, 'SW Data'!$A:$A, C$8, 'SW Data'!$B:$B, $A40))),
   IF($C$3="Full Time", SUMIFS('SW Data'!$F:$F, 'SW Data'!$A:$A, C$8, 'SW Data'!$B:$B, $A40, 'SW Data'!$D:$D, $C$2), IF($C$3="Part Time", SUMIFS('SW Data'!$G:$G, 'SW Data'!$A:$A, C$8, 'SW Data'!$B:$B, $A40, 'SW Data'!$D:$D, $C$2), SUMIFS('SW Data'!$J:$J, 'SW Data'!$A:$A, C$8, 'SW Data'!$B:$B, $A40, 'SW Data'!$D:$D, $C$2)))),
  IF($C$2="All Social Workers",
   IF($C$3="Full Time", SUMIFS('SW Data'!$F:$F, 'SW Data'!$A:$A, C$8, 'SW Data'!$E:$E, $C$1, 'SW Data'!$B:$B, $A40), IF($C$3="Part Time", SUMIFS('SW Data'!$G:$G, 'SW Data'!$A:$A, C$8, 'SW Data'!$E:$E, $C$1, 'SW Data'!$B:$B, $A40), SUMIFS('SW Data'!$J:$J, 'SW Data'!$A:$A, C$8, 'SW Data'!$E:$E, $C$1, 'SW Data'!$B:$B, $A40))),
   IF($C$3="Full Time", SUMIFS('SW Data'!$F:$F, 'SW Data'!$A:$A, C$8, 'SW Data'!$E:$E, $C$1, 'SW Data'!$B:$B, $A40, 'SW Data'!$D:$D, $C$2), IF($C$3="Part Time", SUMIFS('SW Data'!$G:$G, 'SW Data'!$A:$A, C$8, 'SW Data'!$E:$E, $C$1, 'SW Data'!$B:$B, $A40, 'SW Data'!$D:$D, $C$2), SUMIFS('SW Data'!$J:$J, 'SW Data'!$A:$A, C$8, 'SW Data'!$E:$E, $C$1, 'SW Data'!$B:$B, $A40, 'SW Data'!$D:$D, $C$2))))),
 0)/IF($C$1="Fieldwork Service (Children)", VLOOKUP($A40,'Population MYE'!$A$43:$K$76,MATCH(C$8,'Population MYE'!$A$43:$K$43, FALSE),FALSE), IF(OR($C$1="Fieldwork Service (Adults)",$C$1="Fieldwork Service (Offenders)"),VLOOKUP($A40,'Population MYE'!$A$81:$K$114,MATCH(C$8,'Population MYE'!$A$81:$K$81, FALSE),FALSE),VLOOKUP($A40,'Population MYE'!$A$5:$K$38,MATCH(C$8,'Population MYE'!$A$5:$K$5, FALSE),FALSE))))*100000</f>
        <v>107.48959778085992</v>
      </c>
      <c r="D40" s="84">
        <f>(IF(AND($C$1&lt;&gt;"", $C$2&lt;&gt;"", $C$3&lt;&gt;""),
 IF($C$1="All Fieldwork Services Teams",
  IF($C$2="All Social Workers",
   IF($C$3="Full Time", SUMIFS('SW Data'!$F:$F, 'SW Data'!$A:$A, D$8, 'SW Data'!$B:$B, $A40), IF($C$3="Part Time", SUMIFS('SW Data'!$G:$G, 'SW Data'!$A:$A, D$8, 'SW Data'!$B:$B, $A40),SUMIFS('SW Data'!$J:$J, 'SW Data'!$A:$A, D$8, 'SW Data'!$B:$B, $A40))),
   IF($C$3="Full Time", SUMIFS('SW Data'!$F:$F, 'SW Data'!$A:$A, D$8, 'SW Data'!$B:$B, $A40, 'SW Data'!$D:$D, $C$2), IF($C$3="Part Time", SUMIFS('SW Data'!$G:$G, 'SW Data'!$A:$A, D$8, 'SW Data'!$B:$B, $A40, 'SW Data'!$D:$D, $C$2), SUMIFS('SW Data'!$J:$J, 'SW Data'!$A:$A, D$8, 'SW Data'!$B:$B, $A40, 'SW Data'!$D:$D, $C$2)))),
  IF($C$2="All Social Workers",
   IF($C$3="Full Time", SUMIFS('SW Data'!$F:$F, 'SW Data'!$A:$A, D$8, 'SW Data'!$E:$E, $C$1, 'SW Data'!$B:$B, $A40), IF($C$3="Part Time", SUMIFS('SW Data'!$G:$G, 'SW Data'!$A:$A, D$8, 'SW Data'!$E:$E, $C$1, 'SW Data'!$B:$B, $A40), SUMIFS('SW Data'!$J:$J, 'SW Data'!$A:$A, D$8, 'SW Data'!$E:$E, $C$1, 'SW Data'!$B:$B, $A40))),
   IF($C$3="Full Time", SUMIFS('SW Data'!$F:$F, 'SW Data'!$A:$A, D$8, 'SW Data'!$E:$E, $C$1, 'SW Data'!$B:$B, $A40, 'SW Data'!$D:$D, $C$2), IF($C$3="Part Time", SUMIFS('SW Data'!$G:$G, 'SW Data'!$A:$A, D$8, 'SW Data'!$E:$E, $C$1, 'SW Data'!$B:$B, $A40, 'SW Data'!$D:$D, $C$2), SUMIFS('SW Data'!$J:$J, 'SW Data'!$A:$A, D$8, 'SW Data'!$E:$E, $C$1, 'SW Data'!$B:$B, $A40, 'SW Data'!$D:$D, $C$2))))),
 0)/IF($C$1="Fieldwork Service (Children)", VLOOKUP($A40,'Population MYE'!$A$43:$K$76,MATCH(D$8,'Population MYE'!$A$43:$K$43, FALSE),FALSE), IF(OR($C$1="Fieldwork Service (Adults)",$C$1="Fieldwork Service (Offenders)"),VLOOKUP($A40,'Population MYE'!$A$81:$K$114,MATCH(D$8,'Population MYE'!$A$81:$K$81, FALSE),FALSE),VLOOKUP($A40,'Population MYE'!$A$5:$K$38,MATCH(D$8,'Population MYE'!$A$5:$K$5, FALSE),FALSE))))*100000</f>
        <v>109.71336664943421</v>
      </c>
      <c r="E40" s="84">
        <f>(IF(AND($C$1&lt;&gt;"", $C$2&lt;&gt;"", $C$3&lt;&gt;""),
 IF($C$1="All Fieldwork Services Teams",
  IF($C$2="All Social Workers",
   IF($C$3="Full Time", SUMIFS('SW Data'!$F:$F, 'SW Data'!$A:$A, E$8, 'SW Data'!$B:$B, $A40), IF($C$3="Part Time", SUMIFS('SW Data'!$G:$G, 'SW Data'!$A:$A, E$8, 'SW Data'!$B:$B, $A40),SUMIFS('SW Data'!$J:$J, 'SW Data'!$A:$A, E$8, 'SW Data'!$B:$B, $A40))),
   IF($C$3="Full Time", SUMIFS('SW Data'!$F:$F, 'SW Data'!$A:$A, E$8, 'SW Data'!$B:$B, $A40, 'SW Data'!$D:$D, $C$2), IF($C$3="Part Time", SUMIFS('SW Data'!$G:$G, 'SW Data'!$A:$A, E$8, 'SW Data'!$B:$B, $A40, 'SW Data'!$D:$D, $C$2), SUMIFS('SW Data'!$J:$J, 'SW Data'!$A:$A, E$8, 'SW Data'!$B:$B, $A40, 'SW Data'!$D:$D, $C$2)))),
  IF($C$2="All Social Workers",
   IF($C$3="Full Time", SUMIFS('SW Data'!$F:$F, 'SW Data'!$A:$A, E$8, 'SW Data'!$E:$E, $C$1, 'SW Data'!$B:$B, $A40), IF($C$3="Part Time", SUMIFS('SW Data'!$G:$G, 'SW Data'!$A:$A, E$8, 'SW Data'!$E:$E, $C$1, 'SW Data'!$B:$B, $A40), SUMIFS('SW Data'!$J:$J, 'SW Data'!$A:$A, E$8, 'SW Data'!$E:$E, $C$1, 'SW Data'!$B:$B, $A40))),
   IF($C$3="Full Time", SUMIFS('SW Data'!$F:$F, 'SW Data'!$A:$A, E$8, 'SW Data'!$E:$E, $C$1, 'SW Data'!$B:$B, $A40, 'SW Data'!$D:$D, $C$2), IF($C$3="Part Time", SUMIFS('SW Data'!$G:$G, 'SW Data'!$A:$A, E$8, 'SW Data'!$E:$E, $C$1, 'SW Data'!$B:$B, $A40, 'SW Data'!$D:$D, $C$2), SUMIFS('SW Data'!$J:$J, 'SW Data'!$A:$A, E$8, 'SW Data'!$E:$E, $C$1, 'SW Data'!$B:$B, $A40, 'SW Data'!$D:$D, $C$2))))),
 0)/IF($C$1="Fieldwork Service (Children)", VLOOKUP($A40,'Population MYE'!$A$43:$K$76,MATCH(E$8,'Population MYE'!$A$43:$K$43, FALSE),FALSE), IF(OR($C$1="Fieldwork Service (Adults)",$C$1="Fieldwork Service (Offenders)"),VLOOKUP($A40,'Population MYE'!$A$81:$K$114,MATCH(E$8,'Population MYE'!$A$81:$K$81, FALSE),FALSE),VLOOKUP($A40,'Population MYE'!$A$5:$K$38,MATCH(E$8,'Population MYE'!$A$5:$K$5, FALSE),FALSE))))*100000</f>
        <v>84.997147746719904</v>
      </c>
      <c r="F40" s="84">
        <f>(IF(AND($C$1&lt;&gt;"", $C$2&lt;&gt;"", $C$3&lt;&gt;""),
 IF($C$1="All Fieldwork Services Teams",
  IF($C$2="All Social Workers",
   IF($C$3="Full Time", SUMIFS('SW Data'!$F:$F, 'SW Data'!$A:$A, F$8, 'SW Data'!$B:$B, $A40), IF($C$3="Part Time", SUMIFS('SW Data'!$G:$G, 'SW Data'!$A:$A, F$8, 'SW Data'!$B:$B, $A40),SUMIFS('SW Data'!$J:$J, 'SW Data'!$A:$A, F$8, 'SW Data'!$B:$B, $A40))),
   IF($C$3="Full Time", SUMIFS('SW Data'!$F:$F, 'SW Data'!$A:$A, F$8, 'SW Data'!$B:$B, $A40, 'SW Data'!$D:$D, $C$2), IF($C$3="Part Time", SUMIFS('SW Data'!$G:$G, 'SW Data'!$A:$A, F$8, 'SW Data'!$B:$B, $A40, 'SW Data'!$D:$D, $C$2), SUMIFS('SW Data'!$J:$J, 'SW Data'!$A:$A, F$8, 'SW Data'!$B:$B, $A40, 'SW Data'!$D:$D, $C$2)))),
  IF($C$2="All Social Workers",
   IF($C$3="Full Time", SUMIFS('SW Data'!$F:$F, 'SW Data'!$A:$A, F$8, 'SW Data'!$E:$E, $C$1, 'SW Data'!$B:$B, $A40), IF($C$3="Part Time", SUMIFS('SW Data'!$G:$G, 'SW Data'!$A:$A, F$8, 'SW Data'!$E:$E, $C$1, 'SW Data'!$B:$B, $A40), SUMIFS('SW Data'!$J:$J, 'SW Data'!$A:$A, F$8, 'SW Data'!$E:$E, $C$1, 'SW Data'!$B:$B, $A40))),
   IF($C$3="Full Time", SUMIFS('SW Data'!$F:$F, 'SW Data'!$A:$A, F$8, 'SW Data'!$E:$E, $C$1, 'SW Data'!$B:$B, $A40, 'SW Data'!$D:$D, $C$2), IF($C$3="Part Time", SUMIFS('SW Data'!$G:$G, 'SW Data'!$A:$A, F$8, 'SW Data'!$E:$E, $C$1, 'SW Data'!$B:$B, $A40, 'SW Data'!$D:$D, $C$2), SUMIFS('SW Data'!$J:$J, 'SW Data'!$A:$A, F$8, 'SW Data'!$E:$E, $C$1, 'SW Data'!$B:$B, $A40, 'SW Data'!$D:$D, $C$2))))),
 0)/IF($C$1="Fieldwork Service (Children)", VLOOKUP($A40,'Population MYE'!$A$43:$K$76,MATCH(F$8,'Population MYE'!$A$43:$K$43, FALSE),FALSE), IF(OR($C$1="Fieldwork Service (Adults)",$C$1="Fieldwork Service (Offenders)"),VLOOKUP($A40,'Population MYE'!$A$81:$K$114,MATCH(F$8,'Population MYE'!$A$81:$K$81, FALSE),FALSE),VLOOKUP($A40,'Population MYE'!$A$5:$K$38,MATCH(F$8,'Population MYE'!$A$5:$K$5, FALSE),FALSE))))*100000</f>
        <v>92.040224987216632</v>
      </c>
      <c r="G40" s="84">
        <f>(IF(AND($C$1&lt;&gt;"", $C$2&lt;&gt;"", $C$3&lt;&gt;""),
 IF($C$1="All Fieldwork Services Teams",
  IF($C$2="All Social Workers",
   IF($C$3="Full Time", SUMIFS('SW Data'!$F:$F, 'SW Data'!$A:$A, G$8, 'SW Data'!$B:$B, $A40), IF($C$3="Part Time", SUMIFS('SW Data'!$G:$G, 'SW Data'!$A:$A, G$8, 'SW Data'!$B:$B, $A40),SUMIFS('SW Data'!$J:$J, 'SW Data'!$A:$A, G$8, 'SW Data'!$B:$B, $A40))),
   IF($C$3="Full Time", SUMIFS('SW Data'!$F:$F, 'SW Data'!$A:$A, G$8, 'SW Data'!$B:$B, $A40, 'SW Data'!$D:$D, $C$2), IF($C$3="Part Time", SUMIFS('SW Data'!$G:$G, 'SW Data'!$A:$A, G$8, 'SW Data'!$B:$B, $A40, 'SW Data'!$D:$D, $C$2), SUMIFS('SW Data'!$J:$J, 'SW Data'!$A:$A, G$8, 'SW Data'!$B:$B, $A40, 'SW Data'!$D:$D, $C$2)))),
  IF($C$2="All Social Workers",
   IF($C$3="Full Time", SUMIFS('SW Data'!$F:$F, 'SW Data'!$A:$A, G$8, 'SW Data'!$E:$E, $C$1, 'SW Data'!$B:$B, $A40), IF($C$3="Part Time", SUMIFS('SW Data'!$G:$G, 'SW Data'!$A:$A, G$8, 'SW Data'!$E:$E, $C$1, 'SW Data'!$B:$B, $A40), SUMIFS('SW Data'!$J:$J, 'SW Data'!$A:$A, G$8, 'SW Data'!$E:$E, $C$1, 'SW Data'!$B:$B, $A40))),
   IF($C$3="Full Time", SUMIFS('SW Data'!$F:$F, 'SW Data'!$A:$A, G$8, 'SW Data'!$E:$E, $C$1, 'SW Data'!$B:$B, $A40, 'SW Data'!$D:$D, $C$2), IF($C$3="Part Time", SUMIFS('SW Data'!$G:$G, 'SW Data'!$A:$A, G$8, 'SW Data'!$E:$E, $C$1, 'SW Data'!$B:$B, $A40, 'SW Data'!$D:$D, $C$2), SUMIFS('SW Data'!$J:$J, 'SW Data'!$A:$A, G$8, 'SW Data'!$E:$E, $C$1, 'SW Data'!$B:$B, $A40, 'SW Data'!$D:$D, $C$2))))),
 0)/IF($C$1="Fieldwork Service (Children)", VLOOKUP($A40,'Population MYE'!$A$43:$K$76,MATCH(G$8,'Population MYE'!$A$43:$K$43, FALSE),FALSE), IF(OR($C$1="Fieldwork Service (Adults)",$C$1="Fieldwork Service (Offenders)"),VLOOKUP($A40,'Population MYE'!$A$81:$K$114,MATCH(G$8,'Population MYE'!$A$81:$K$81, FALSE),FALSE),VLOOKUP($A40,'Population MYE'!$A$5:$K$38,MATCH(G$8,'Population MYE'!$A$5:$K$5, FALSE),FALSE))))*100000</f>
        <v>101.04450499545867</v>
      </c>
      <c r="H40" s="84">
        <f>(IF(AND($C$1&lt;&gt;"", $C$2&lt;&gt;"", $C$3&lt;&gt;""),
 IF($C$1="All Fieldwork Services Teams",
  IF($C$2="All Social Workers",
   IF($C$3="Full Time", SUMIFS('SW Data'!$F:$F, 'SW Data'!$A:$A, H$8, 'SW Data'!$B:$B, $A40), IF($C$3="Part Time", SUMIFS('SW Data'!$G:$G, 'SW Data'!$A:$A, H$8, 'SW Data'!$B:$B, $A40),SUMIFS('SW Data'!$J:$J, 'SW Data'!$A:$A, H$8, 'SW Data'!$B:$B, $A40))),
   IF($C$3="Full Time", SUMIFS('SW Data'!$F:$F, 'SW Data'!$A:$A, H$8, 'SW Data'!$B:$B, $A40, 'SW Data'!$D:$D, $C$2), IF($C$3="Part Time", SUMIFS('SW Data'!$G:$G, 'SW Data'!$A:$A, H$8, 'SW Data'!$B:$B, $A40, 'SW Data'!$D:$D, $C$2), SUMIFS('SW Data'!$J:$J, 'SW Data'!$A:$A, H$8, 'SW Data'!$B:$B, $A40, 'SW Data'!$D:$D, $C$2)))),
  IF($C$2="All Social Workers",
   IF($C$3="Full Time", SUMIFS('SW Data'!$F:$F, 'SW Data'!$A:$A, H$8, 'SW Data'!$E:$E, $C$1, 'SW Data'!$B:$B, $A40), IF($C$3="Part Time", SUMIFS('SW Data'!$G:$G, 'SW Data'!$A:$A, H$8, 'SW Data'!$E:$E, $C$1, 'SW Data'!$B:$B, $A40), SUMIFS('SW Data'!$J:$J, 'SW Data'!$A:$A, H$8, 'SW Data'!$E:$E, $C$1, 'SW Data'!$B:$B, $A40))),
   IF($C$3="Full Time", SUMIFS('SW Data'!$F:$F, 'SW Data'!$A:$A, H$8, 'SW Data'!$E:$E, $C$1, 'SW Data'!$B:$B, $A40, 'SW Data'!$D:$D, $C$2), IF($C$3="Part Time", SUMIFS('SW Data'!$G:$G, 'SW Data'!$A:$A, H$8, 'SW Data'!$E:$E, $C$1, 'SW Data'!$B:$B, $A40, 'SW Data'!$D:$D, $C$2), SUMIFS('SW Data'!$J:$J, 'SW Data'!$A:$A, H$8, 'SW Data'!$E:$E, $C$1, 'SW Data'!$B:$B, $A40, 'SW Data'!$D:$D, $C$2))))),
 0)/IF($C$1="Fieldwork Service (Children)", VLOOKUP($A40,'Population MYE'!$A$43:$K$76,MATCH(H$8,'Population MYE'!$A$43:$K$43, FALSE),FALSE), IF(OR($C$1="Fieldwork Service (Adults)",$C$1="Fieldwork Service (Offenders)"),VLOOKUP($A40,'Population MYE'!$A$81:$K$114,MATCH(H$8,'Population MYE'!$A$81:$K$81, FALSE),FALSE),VLOOKUP($A40,'Population MYE'!$A$5:$K$38,MATCH(H$8,'Population MYE'!$A$5:$K$5, FALSE),FALSE))))*100000</f>
        <v>100.45146726862302</v>
      </c>
      <c r="I40" s="84">
        <f>(IF(AND($C$1&lt;&gt;"", $C$2&lt;&gt;"", $C$3&lt;&gt;""),
 IF($C$1="All Fieldwork Services Teams",
  IF($C$2="All Social Workers",
   IF($C$3="Full Time", SUMIFS('SW Data'!$F:$F, 'SW Data'!$A:$A, I$8, 'SW Data'!$B:$B, $A40), IF($C$3="Part Time", SUMIFS('SW Data'!$G:$G, 'SW Data'!$A:$A, I$8, 'SW Data'!$B:$B, $A40),SUMIFS('SW Data'!$J:$J, 'SW Data'!$A:$A, I$8, 'SW Data'!$B:$B, $A40))),
   IF($C$3="Full Time", SUMIFS('SW Data'!$F:$F, 'SW Data'!$A:$A, I$8, 'SW Data'!$B:$B, $A40, 'SW Data'!$D:$D, $C$2), IF($C$3="Part Time", SUMIFS('SW Data'!$G:$G, 'SW Data'!$A:$A, I$8, 'SW Data'!$B:$B, $A40, 'SW Data'!$D:$D, $C$2), SUMIFS('SW Data'!$J:$J, 'SW Data'!$A:$A, I$8, 'SW Data'!$B:$B, $A40, 'SW Data'!$D:$D, $C$2)))),
  IF($C$2="All Social Workers",
   IF($C$3="Full Time", SUMIFS('SW Data'!$F:$F, 'SW Data'!$A:$A, I$8, 'SW Data'!$E:$E, $C$1, 'SW Data'!$B:$B, $A40), IF($C$3="Part Time", SUMIFS('SW Data'!$G:$G, 'SW Data'!$A:$A, I$8, 'SW Data'!$E:$E, $C$1, 'SW Data'!$B:$B, $A40), SUMIFS('SW Data'!$J:$J, 'SW Data'!$A:$A, I$8, 'SW Data'!$E:$E, $C$1, 'SW Data'!$B:$B, $A40))),
   IF($C$3="Full Time", SUMIFS('SW Data'!$F:$F, 'SW Data'!$A:$A, I$8, 'SW Data'!$E:$E, $C$1, 'SW Data'!$B:$B, $A40, 'SW Data'!$D:$D, $C$2), IF($C$3="Part Time", SUMIFS('SW Data'!$G:$G, 'SW Data'!$A:$A, I$8, 'SW Data'!$E:$E, $C$1, 'SW Data'!$B:$B, $A40, 'SW Data'!$D:$D, $C$2), SUMIFS('SW Data'!$J:$J, 'SW Data'!$A:$A, I$8, 'SW Data'!$E:$E, $C$1, 'SW Data'!$B:$B, $A40, 'SW Data'!$D:$D, $C$2))))),
 0)/IF($C$1="Fieldwork Service (Children)", VLOOKUP($A40,'Population MYE'!$A$43:$K$76,MATCH(I$8,'Population MYE'!$A$43:$K$43, FALSE),FALSE), IF(OR($C$1="Fieldwork Service (Adults)",$C$1="Fieldwork Service (Offenders)"),VLOOKUP($A40,'Population MYE'!$A$81:$K$114,MATCH(I$8,'Population MYE'!$A$81:$K$81, FALSE),FALSE),VLOOKUP($A40,'Population MYE'!$A$5:$K$38,MATCH(I$8,'Population MYE'!$A$5:$K$5, FALSE),FALSE))))*100000</f>
        <v>100.81209745169421</v>
      </c>
      <c r="J40" s="84">
        <f>(IF(AND($C$1&lt;&gt;"", $C$2&lt;&gt;"", $C$3&lt;&gt;""),
 IF($C$1="All Fieldwork Services Teams",
  IF($C$2="All Social Workers",
   IF($C$3="Full Time", SUMIFS('SW Data'!$F:$F, 'SW Data'!$A:$A, J$8, 'SW Data'!$B:$B, $A40), IF($C$3="Part Time", SUMIFS('SW Data'!$G:$G, 'SW Data'!$A:$A, J$8, 'SW Data'!$B:$B, $A40),SUMIFS('SW Data'!$J:$J, 'SW Data'!$A:$A, J$8, 'SW Data'!$B:$B, $A40))),
   IF($C$3="Full Time", SUMIFS('SW Data'!$F:$F, 'SW Data'!$A:$A, J$8, 'SW Data'!$B:$B, $A40, 'SW Data'!$D:$D, $C$2), IF($C$3="Part Time", SUMIFS('SW Data'!$G:$G, 'SW Data'!$A:$A, J$8, 'SW Data'!$B:$B, $A40, 'SW Data'!$D:$D, $C$2), SUMIFS('SW Data'!$J:$J, 'SW Data'!$A:$A, J$8, 'SW Data'!$B:$B, $A40, 'SW Data'!$D:$D, $C$2)))),
  IF($C$2="All Social Workers",
   IF($C$3="Full Time", SUMIFS('SW Data'!$F:$F, 'SW Data'!$A:$A, J$8, 'SW Data'!$E:$E, $C$1, 'SW Data'!$B:$B, $A40), IF($C$3="Part Time", SUMIFS('SW Data'!$G:$G, 'SW Data'!$A:$A, J$8, 'SW Data'!$E:$E, $C$1, 'SW Data'!$B:$B, $A40), SUMIFS('SW Data'!$J:$J, 'SW Data'!$A:$A, J$8, 'SW Data'!$E:$E, $C$1, 'SW Data'!$B:$B, $A40))),
   IF($C$3="Full Time", SUMIFS('SW Data'!$F:$F, 'SW Data'!$A:$A, J$8, 'SW Data'!$E:$E, $C$1, 'SW Data'!$B:$B, $A40, 'SW Data'!$D:$D, $C$2), IF($C$3="Part Time", SUMIFS('SW Data'!$G:$G, 'SW Data'!$A:$A, J$8, 'SW Data'!$E:$E, $C$1, 'SW Data'!$B:$B, $A40, 'SW Data'!$D:$D, $C$2), SUMIFS('SW Data'!$J:$J, 'SW Data'!$A:$A, J$8, 'SW Data'!$E:$E, $C$1, 'SW Data'!$B:$B, $A40, 'SW Data'!$D:$D, $C$2))))),
 0)/IF($C$1="Fieldwork Service (Children)", VLOOKUP($A40,'Population MYE'!$A$43:$K$76,MATCH(J$8,'Population MYE'!$A$43:$K$43, FALSE),FALSE), IF(OR($C$1="Fieldwork Service (Adults)",$C$1="Fieldwork Service (Offenders)"),VLOOKUP($A40,'Population MYE'!$A$81:$K$114,MATCH(J$8,'Population MYE'!$A$81:$K$81, FALSE),FALSE),VLOOKUP($A40,'Population MYE'!$A$5:$K$38,MATCH(J$8,'Population MYE'!$A$5:$K$5, FALSE),FALSE))))*100000</f>
        <v>102.70360295342253</v>
      </c>
      <c r="K40" s="84">
        <f>(IF(AND($C$1&lt;&gt;"", $C$2&lt;&gt;"", $C$3&lt;&gt;""),
 IF($C$1="All Fieldwork Services Teams",
  IF($C$2="All Social Workers",
   IF($C$3="Full Time", SUMIFS('SW Data'!$F:$F, 'SW Data'!$A:$A, K$8, 'SW Data'!$B:$B, $A40), IF($C$3="Part Time", SUMIFS('SW Data'!$G:$G, 'SW Data'!$A:$A, K$8, 'SW Data'!$B:$B, $A40),SUMIFS('SW Data'!$J:$J, 'SW Data'!$A:$A, K$8, 'SW Data'!$B:$B, $A40))),
   IF($C$3="Full Time", SUMIFS('SW Data'!$F:$F, 'SW Data'!$A:$A, K$8, 'SW Data'!$B:$B, $A40, 'SW Data'!$D:$D, $C$2), IF($C$3="Part Time", SUMIFS('SW Data'!$G:$G, 'SW Data'!$A:$A, K$8, 'SW Data'!$B:$B, $A40, 'SW Data'!$D:$D, $C$2), SUMIFS('SW Data'!$J:$J, 'SW Data'!$A:$A, K$8, 'SW Data'!$B:$B, $A40, 'SW Data'!$D:$D, $C$2)))),
  IF($C$2="All Social Workers",
   IF($C$3="Full Time", SUMIFS('SW Data'!$F:$F, 'SW Data'!$A:$A, K$8, 'SW Data'!$E:$E, $C$1, 'SW Data'!$B:$B, $A40), IF($C$3="Part Time", SUMIFS('SW Data'!$G:$G, 'SW Data'!$A:$A, K$8, 'SW Data'!$E:$E, $C$1, 'SW Data'!$B:$B, $A40), SUMIFS('SW Data'!$J:$J, 'SW Data'!$A:$A, K$8, 'SW Data'!$E:$E, $C$1, 'SW Data'!$B:$B, $A40))),
   IF($C$3="Full Time", SUMIFS('SW Data'!$F:$F, 'SW Data'!$A:$A, K$8, 'SW Data'!$E:$E, $C$1, 'SW Data'!$B:$B, $A40, 'SW Data'!$D:$D, $C$2), IF($C$3="Part Time", SUMIFS('SW Data'!$G:$G, 'SW Data'!$A:$A, K$8, 'SW Data'!$E:$E, $C$1, 'SW Data'!$B:$B, $A40, 'SW Data'!$D:$D, $C$2), SUMIFS('SW Data'!$J:$J, 'SW Data'!$A:$A, K$8, 'SW Data'!$E:$E, $C$1, 'SW Data'!$B:$B, $A40, 'SW Data'!$D:$D, $C$2))))),
 0)/IF($C$1="Fieldwork Service (Children)", VLOOKUP($A40,'Population MYE'!$A$43:$K$76,MATCH(K$8,'Population MYE'!$A$43:$K$43, FALSE),FALSE), IF(OR($C$1="Fieldwork Service (Adults)",$C$1="Fieldwork Service (Offenders)"),VLOOKUP($A40,'Population MYE'!$A$81:$K$114,MATCH(K$8,'Population MYE'!$A$81:$K$81, FALSE),FALSE),VLOOKUP($A40,'Population MYE'!$A$5:$K$38,MATCH(K$8,'Population MYE'!$A$5:$K$5, FALSE),FALSE))))*100000</f>
        <v>97.071314323534281</v>
      </c>
      <c r="L40" s="58"/>
      <c r="U40" s="74"/>
    </row>
    <row r="41" spans="1:21" ht="15.75" thickBot="1" x14ac:dyDescent="0.3">
      <c r="A41" s="16" t="s">
        <v>0</v>
      </c>
      <c r="B41" s="48">
        <f>(IF(AND($C$1&lt;&gt;"", $C$2&lt;&gt;"", $C$3&lt;&gt;""),
 IF($C$1="All Fieldwork Services Teams",
  IF($C$2="All Social Workers",
   IF($C$3="Full Time", SUMIFS('SW Data'!$F:$F, 'SW Data'!$A:$A, B$8), IF($C$3="Part Time", SUMIFS('SW Data'!$G:$G, 'SW Data'!$A:$A, B$8),SUMIFS('SW Data'!$J:$J, 'SW Data'!$A:$A, B$8))),
   IF($C$3="Full Time", SUMIFS('SW Data'!$F:$F, 'SW Data'!$A:$A, B$8, 'SW Data'!$D:$D, $C$2), IF($C$3="Part Time", SUMIFS('SW Data'!$G:$G, 'SW Data'!$A:$A, B$8, 'SW Data'!$D:$D, $C$2), SUMIFS('SW Data'!$J:$J, 'SW Data'!$A:$A, B$8, 'SW Data'!$D:$D, $C$2)))),
  IF($C$2="All Social Workers",
   IF($C$3="Full Time", SUMIFS('SW Data'!$F:$F, 'SW Data'!$A:$A, B$8, 'SW Data'!$E:$E, $C$1), IF($C$3="Part Time", SUMIFS('SW Data'!$G:$G, 'SW Data'!$A:$A, B$8, 'SW Data'!$E:$E, $C$1), SUMIFS('SW Data'!$J:$J, 'SW Data'!$A:$A, B$8, 'SW Data'!$E:$E, $C$1))),
   IF($C$3="Full Time", SUMIFS('SW Data'!$F:$F, 'SW Data'!$A:$A, B$8, 'SW Data'!$E:$E, $C$1, 'SW Data'!$D:$D, $C$2), IF($C$3="Part Time", SUMIFS('SW Data'!$G:$G, 'SW Data'!$A:$A, B$8, 'SW Data'!$E:$E, $C$1, 'SW Data'!$D:$D, $C$2), SUMIFS('SW Data'!$J:$J, 'SW Data'!$A:$A, B$8, 'SW Data'!$E:$E, $C$1, 'SW Data'!$D:$D, $C$2))))),
 0)/IF($C$1="Fieldwork Service (Children)", VLOOKUP($A41,'Population MYE'!$A$43:$K$76,MATCH(B$8,'Population MYE'!$A$43:$K$43, FALSE),FALSE), IF(OR($C$1="Fieldwork Service (Adults)",$C$1="Fieldwork Service (Offenders)"),VLOOKUP($A41,'Population MYE'!$A$81:$K$114,MATCH(B$8,'Population MYE'!$A$81:$K$81, FALSE),FALSE),VLOOKUP($A41,'Population MYE'!$A$5:$K$38,MATCH(B$8,'Population MYE'!$A$5:$K$5, FALSE),FALSE))))*100000</f>
        <v>107.6130619462223</v>
      </c>
      <c r="C41" s="48">
        <f>(IF(AND($C$1&lt;&gt;"", $C$2&lt;&gt;"", $C$3&lt;&gt;""),
 IF($C$1="All Fieldwork Services Teams",
  IF($C$2="All Social Workers",
   IF($C$3="Full Time", SUMIFS('SW Data'!$F:$F, 'SW Data'!$A:$A, C$8), IF($C$3="Part Time", SUMIFS('SW Data'!$G:$G, 'SW Data'!$A:$A, C$8),SUMIFS('SW Data'!$J:$J, 'SW Data'!$A:$A, C$8))),
   IF($C$3="Full Time", SUMIFS('SW Data'!$F:$F, 'SW Data'!$A:$A, C$8, 'SW Data'!$D:$D, $C$2), IF($C$3="Part Time", SUMIFS('SW Data'!$G:$G, 'SW Data'!$A:$A, C$8, 'SW Data'!$D:$D, $C$2), SUMIFS('SW Data'!$J:$J, 'SW Data'!$A:$A, C$8, 'SW Data'!$D:$D, $C$2)))),
  IF($C$2="All Social Workers",
   IF($C$3="Full Time", SUMIFS('SW Data'!$F:$F, 'SW Data'!$A:$A, C$8, 'SW Data'!$E:$E, $C$1), IF($C$3="Part Time", SUMIFS('SW Data'!$G:$G, 'SW Data'!$A:$A, C$8, 'SW Data'!$E:$E, $C$1), SUMIFS('SW Data'!$J:$J, 'SW Data'!$A:$A, C$8, 'SW Data'!$E:$E, $C$1))),
   IF($C$3="Full Time", SUMIFS('SW Data'!$F:$F, 'SW Data'!$A:$A, C$8, 'SW Data'!$E:$E, $C$1, 'SW Data'!$D:$D, $C$2), IF($C$3="Part Time", SUMIFS('SW Data'!$G:$G, 'SW Data'!$A:$A, C$8, 'SW Data'!$E:$E, $C$1, 'SW Data'!$D:$D, $C$2), SUMIFS('SW Data'!$J:$J, 'SW Data'!$A:$A, C$8, 'SW Data'!$E:$E, $C$1, 'SW Data'!$D:$D, $C$2))))),
 0)/IF($C$1="Fieldwork Service (Children)", VLOOKUP($A41,'Population MYE'!$A$43:$K$76,MATCH(C$8,'Population MYE'!$A$43:$K$43, FALSE),FALSE), IF(OR($C$1="Fieldwork Service (Adults)",$C$1="Fieldwork Service (Offenders)"),VLOOKUP($A41,'Population MYE'!$A$81:$K$114,MATCH(C$8,'Population MYE'!$A$81:$K$81, FALSE),FALSE),VLOOKUP($A41,'Population MYE'!$A$5:$K$38,MATCH(C$8,'Population MYE'!$A$5:$K$5, FALSE),FALSE))))*100000</f>
        <v>110.55257172346566</v>
      </c>
      <c r="D41" s="48">
        <f>(IF(AND($C$1&lt;&gt;"", $C$2&lt;&gt;"", $C$3&lt;&gt;""),
 IF($C$1="All Fieldwork Services Teams",
  IF($C$2="All Social Workers",
   IF($C$3="Full Time", SUMIFS('SW Data'!$F:$F, 'SW Data'!$A:$A, D$8), IF($C$3="Part Time", SUMIFS('SW Data'!$G:$G, 'SW Data'!$A:$A, D$8),SUMIFS('SW Data'!$J:$J, 'SW Data'!$A:$A, D$8))),
   IF($C$3="Full Time", SUMIFS('SW Data'!$F:$F, 'SW Data'!$A:$A, D$8, 'SW Data'!$D:$D, $C$2), IF($C$3="Part Time", SUMIFS('SW Data'!$G:$G, 'SW Data'!$A:$A, D$8, 'SW Data'!$D:$D, $C$2), SUMIFS('SW Data'!$J:$J, 'SW Data'!$A:$A, D$8, 'SW Data'!$D:$D, $C$2)))),
  IF($C$2="All Social Workers",
   IF($C$3="Full Time", SUMIFS('SW Data'!$F:$F, 'SW Data'!$A:$A, D$8, 'SW Data'!$E:$E, $C$1), IF($C$3="Part Time", SUMIFS('SW Data'!$G:$G, 'SW Data'!$A:$A, D$8, 'SW Data'!$E:$E, $C$1), SUMIFS('SW Data'!$J:$J, 'SW Data'!$A:$A, D$8, 'SW Data'!$E:$E, $C$1))),
   IF($C$3="Full Time", SUMIFS('SW Data'!$F:$F, 'SW Data'!$A:$A, D$8, 'SW Data'!$E:$E, $C$1, 'SW Data'!$D:$D, $C$2), IF($C$3="Part Time", SUMIFS('SW Data'!$G:$G, 'SW Data'!$A:$A, D$8, 'SW Data'!$E:$E, $C$1, 'SW Data'!$D:$D, $C$2), SUMIFS('SW Data'!$J:$J, 'SW Data'!$A:$A, D$8, 'SW Data'!$E:$E, $C$1, 'SW Data'!$D:$D, $C$2))))),
 0)/IF($C$1="Fieldwork Service (Children)", VLOOKUP($A41,'Population MYE'!$A$43:$K$76,MATCH(D$8,'Population MYE'!$A$43:$K$43, FALSE),FALSE), IF(OR($C$1="Fieldwork Service (Adults)",$C$1="Fieldwork Service (Offenders)"),VLOOKUP($A41,'Population MYE'!$A$81:$K$114,MATCH(D$8,'Population MYE'!$A$81:$K$81, FALSE),FALSE),VLOOKUP($A41,'Population MYE'!$A$5:$K$38,MATCH(D$8,'Population MYE'!$A$5:$K$5, FALSE),FALSE))))*100000</f>
        <v>108.58576260879479</v>
      </c>
      <c r="E41" s="48">
        <f>(IF(AND($C$1&lt;&gt;"", $C$2&lt;&gt;"", $C$3&lt;&gt;""),
 IF($C$1="All Fieldwork Services Teams",
  IF($C$2="All Social Workers",
   IF($C$3="Full Time", SUMIFS('SW Data'!$F:$F, 'SW Data'!$A:$A, E$8), IF($C$3="Part Time", SUMIFS('SW Data'!$G:$G, 'SW Data'!$A:$A, E$8),SUMIFS('SW Data'!$J:$J, 'SW Data'!$A:$A, E$8))),
   IF($C$3="Full Time", SUMIFS('SW Data'!$F:$F, 'SW Data'!$A:$A, E$8, 'SW Data'!$D:$D, $C$2), IF($C$3="Part Time", SUMIFS('SW Data'!$G:$G, 'SW Data'!$A:$A, E$8, 'SW Data'!$D:$D, $C$2), SUMIFS('SW Data'!$J:$J, 'SW Data'!$A:$A, E$8, 'SW Data'!$D:$D, $C$2)))),
  IF($C$2="All Social Workers",
   IF($C$3="Full Time", SUMIFS('SW Data'!$F:$F, 'SW Data'!$A:$A, E$8, 'SW Data'!$E:$E, $C$1), IF($C$3="Part Time", SUMIFS('SW Data'!$G:$G, 'SW Data'!$A:$A, E$8, 'SW Data'!$E:$E, $C$1), SUMIFS('SW Data'!$J:$J, 'SW Data'!$A:$A, E$8, 'SW Data'!$E:$E, $C$1))),
   IF($C$3="Full Time", SUMIFS('SW Data'!$F:$F, 'SW Data'!$A:$A, E$8, 'SW Data'!$E:$E, $C$1, 'SW Data'!$D:$D, $C$2), IF($C$3="Part Time", SUMIFS('SW Data'!$G:$G, 'SW Data'!$A:$A, E$8, 'SW Data'!$E:$E, $C$1, 'SW Data'!$D:$D, $C$2), SUMIFS('SW Data'!$J:$J, 'SW Data'!$A:$A, E$8, 'SW Data'!$E:$E, $C$1, 'SW Data'!$D:$D, $C$2))))),
 0)/IF($C$1="Fieldwork Service (Children)", VLOOKUP($A41,'Population MYE'!$A$43:$K$76,MATCH(E$8,'Population MYE'!$A$43:$K$43, FALSE),FALSE), IF(OR($C$1="Fieldwork Service (Adults)",$C$1="Fieldwork Service (Offenders)"),VLOOKUP($A41,'Population MYE'!$A$81:$K$114,MATCH(E$8,'Population MYE'!$A$81:$K$81, FALSE),FALSE),VLOOKUP($A41,'Population MYE'!$A$5:$K$38,MATCH(E$8,'Population MYE'!$A$5:$K$5, FALSE),FALSE))))*100000</f>
        <v>107.86995981056248</v>
      </c>
      <c r="F41" s="48">
        <f>(IF(AND($C$1&lt;&gt;"", $C$2&lt;&gt;"", $C$3&lt;&gt;""),
 IF($C$1="All Fieldwork Services Teams",
  IF($C$2="All Social Workers",
   IF($C$3="Full Time", SUMIFS('SW Data'!$F:$F, 'SW Data'!$A:$A, F$8), IF($C$3="Part Time", SUMIFS('SW Data'!$G:$G, 'SW Data'!$A:$A, F$8),SUMIFS('SW Data'!$J:$J, 'SW Data'!$A:$A, F$8))),
   IF($C$3="Full Time", SUMIFS('SW Data'!$F:$F, 'SW Data'!$A:$A, F$8, 'SW Data'!$D:$D, $C$2), IF($C$3="Part Time", SUMIFS('SW Data'!$G:$G, 'SW Data'!$A:$A, F$8, 'SW Data'!$D:$D, $C$2), SUMIFS('SW Data'!$J:$J, 'SW Data'!$A:$A, F$8, 'SW Data'!$D:$D, $C$2)))),
  IF($C$2="All Social Workers",
   IF($C$3="Full Time", SUMIFS('SW Data'!$F:$F, 'SW Data'!$A:$A, F$8, 'SW Data'!$E:$E, $C$1), IF($C$3="Part Time", SUMIFS('SW Data'!$G:$G, 'SW Data'!$A:$A, F$8, 'SW Data'!$E:$E, $C$1), SUMIFS('SW Data'!$J:$J, 'SW Data'!$A:$A, F$8, 'SW Data'!$E:$E, $C$1))),
   IF($C$3="Full Time", SUMIFS('SW Data'!$F:$F, 'SW Data'!$A:$A, F$8, 'SW Data'!$E:$E, $C$1, 'SW Data'!$D:$D, $C$2), IF($C$3="Part Time", SUMIFS('SW Data'!$G:$G, 'SW Data'!$A:$A, F$8, 'SW Data'!$E:$E, $C$1, 'SW Data'!$D:$D, $C$2), SUMIFS('SW Data'!$J:$J, 'SW Data'!$A:$A, F$8, 'SW Data'!$E:$E, $C$1, 'SW Data'!$D:$D, $C$2))))),
 0)/IF($C$1="Fieldwork Service (Children)", VLOOKUP($A41,'Population MYE'!$A$43:$K$76,MATCH(F$8,'Population MYE'!$A$43:$K$43, FALSE),FALSE), IF(OR($C$1="Fieldwork Service (Adults)",$C$1="Fieldwork Service (Offenders)"),VLOOKUP($A41,'Population MYE'!$A$81:$K$114,MATCH(F$8,'Population MYE'!$A$81:$K$81, FALSE),FALSE),VLOOKUP($A41,'Population MYE'!$A$5:$K$38,MATCH(F$8,'Population MYE'!$A$5:$K$5, FALSE),FALSE))))*100000</f>
        <v>106.82023486901537</v>
      </c>
      <c r="G41" s="48">
        <f>(IF(AND($C$1&lt;&gt;"", $C$2&lt;&gt;"", $C$3&lt;&gt;""),
 IF($C$1="All Fieldwork Services Teams",
  IF($C$2="All Social Workers",
   IF($C$3="Full Time", SUMIFS('SW Data'!$F:$F, 'SW Data'!$A:$A, G$8), IF($C$3="Part Time", SUMIFS('SW Data'!$G:$G, 'SW Data'!$A:$A, G$8),SUMIFS('SW Data'!$J:$J, 'SW Data'!$A:$A, G$8))),
   IF($C$3="Full Time", SUMIFS('SW Data'!$F:$F, 'SW Data'!$A:$A, G$8, 'SW Data'!$D:$D, $C$2), IF($C$3="Part Time", SUMIFS('SW Data'!$G:$G, 'SW Data'!$A:$A, G$8, 'SW Data'!$D:$D, $C$2), SUMIFS('SW Data'!$J:$J, 'SW Data'!$A:$A, G$8, 'SW Data'!$D:$D, $C$2)))),
  IF($C$2="All Social Workers",
   IF($C$3="Full Time", SUMIFS('SW Data'!$F:$F, 'SW Data'!$A:$A, G$8, 'SW Data'!$E:$E, $C$1), IF($C$3="Part Time", SUMIFS('SW Data'!$G:$G, 'SW Data'!$A:$A, G$8, 'SW Data'!$E:$E, $C$1), SUMIFS('SW Data'!$J:$J, 'SW Data'!$A:$A, G$8, 'SW Data'!$E:$E, $C$1))),
   IF($C$3="Full Time", SUMIFS('SW Data'!$F:$F, 'SW Data'!$A:$A, G$8, 'SW Data'!$E:$E, $C$1, 'SW Data'!$D:$D, $C$2), IF($C$3="Part Time", SUMIFS('SW Data'!$G:$G, 'SW Data'!$A:$A, G$8, 'SW Data'!$E:$E, $C$1, 'SW Data'!$D:$D, $C$2), SUMIFS('SW Data'!$J:$J, 'SW Data'!$A:$A, G$8, 'SW Data'!$E:$E, $C$1, 'SW Data'!$D:$D, $C$2))))),
 0)/IF($C$1="Fieldwork Service (Children)", VLOOKUP($A41,'Population MYE'!$A$43:$K$76,MATCH(G$8,'Population MYE'!$A$43:$K$43, FALSE),FALSE), IF(OR($C$1="Fieldwork Service (Adults)",$C$1="Fieldwork Service (Offenders)"),VLOOKUP($A41,'Population MYE'!$A$81:$K$114,MATCH(G$8,'Population MYE'!$A$81:$K$81, FALSE),FALSE),VLOOKUP($A41,'Population MYE'!$A$5:$K$38,MATCH(G$8,'Population MYE'!$A$5:$K$5, FALSE),FALSE))))*100000</f>
        <v>110.91089963774236</v>
      </c>
      <c r="H41" s="48">
        <f>(IF(AND($C$1&lt;&gt;"", $C$2&lt;&gt;"", $C$3&lt;&gt;""),
 IF($C$1="All Fieldwork Services Teams",
  IF($C$2="All Social Workers",
   IF($C$3="Full Time", SUMIFS('SW Data'!$F:$F, 'SW Data'!$A:$A, H$8), IF($C$3="Part Time", SUMIFS('SW Data'!$G:$G, 'SW Data'!$A:$A, H$8),SUMIFS('SW Data'!$J:$J, 'SW Data'!$A:$A, H$8))),
   IF($C$3="Full Time", SUMIFS('SW Data'!$F:$F, 'SW Data'!$A:$A, H$8, 'SW Data'!$D:$D, $C$2), IF($C$3="Part Time", SUMIFS('SW Data'!$G:$G, 'SW Data'!$A:$A, H$8, 'SW Data'!$D:$D, $C$2), SUMIFS('SW Data'!$J:$J, 'SW Data'!$A:$A, H$8, 'SW Data'!$D:$D, $C$2)))),
  IF($C$2="All Social Workers",
   IF($C$3="Full Time", SUMIFS('SW Data'!$F:$F, 'SW Data'!$A:$A, H$8, 'SW Data'!$E:$E, $C$1), IF($C$3="Part Time", SUMIFS('SW Data'!$G:$G, 'SW Data'!$A:$A, H$8, 'SW Data'!$E:$E, $C$1), SUMIFS('SW Data'!$J:$J, 'SW Data'!$A:$A, H$8, 'SW Data'!$E:$E, $C$1))),
   IF($C$3="Full Time", SUMIFS('SW Data'!$F:$F, 'SW Data'!$A:$A, H$8, 'SW Data'!$E:$E, $C$1, 'SW Data'!$D:$D, $C$2), IF($C$3="Part Time", SUMIFS('SW Data'!$G:$G, 'SW Data'!$A:$A, H$8, 'SW Data'!$E:$E, $C$1, 'SW Data'!$D:$D, $C$2), SUMIFS('SW Data'!$J:$J, 'SW Data'!$A:$A, H$8, 'SW Data'!$E:$E, $C$1, 'SW Data'!$D:$D, $C$2))))),
 0)/IF($C$1="Fieldwork Service (Children)", VLOOKUP($A41,'Population MYE'!$A$43:$K$76,MATCH(H$8,'Population MYE'!$A$43:$K$43, FALSE),FALSE), IF(OR($C$1="Fieldwork Service (Adults)",$C$1="Fieldwork Service (Offenders)"),VLOOKUP($A41,'Population MYE'!$A$81:$K$114,MATCH(H$8,'Population MYE'!$A$81:$K$81, FALSE),FALSE),VLOOKUP($A41,'Population MYE'!$A$5:$K$38,MATCH(H$8,'Population MYE'!$A$5:$K$5, FALSE),FALSE))))*100000</f>
        <v>110.72256713291944</v>
      </c>
      <c r="I41" s="48">
        <f>(IF(AND($C$1&lt;&gt;"", $C$2&lt;&gt;"", $C$3&lt;&gt;""),
 IF($C$1="All Fieldwork Services Teams",
  IF($C$2="All Social Workers",
   IF($C$3="Full Time", SUMIFS('SW Data'!$F:$F, 'SW Data'!$A:$A, I$8), IF($C$3="Part Time", SUMIFS('SW Data'!$G:$G, 'SW Data'!$A:$A, I$8),SUMIFS('SW Data'!$J:$J, 'SW Data'!$A:$A, I$8))),
   IF($C$3="Full Time", SUMIFS('SW Data'!$F:$F, 'SW Data'!$A:$A, I$8, 'SW Data'!$D:$D, $C$2), IF($C$3="Part Time", SUMIFS('SW Data'!$G:$G, 'SW Data'!$A:$A, I$8, 'SW Data'!$D:$D, $C$2), SUMIFS('SW Data'!$J:$J, 'SW Data'!$A:$A, I$8, 'SW Data'!$D:$D, $C$2)))),
  IF($C$2="All Social Workers",
   IF($C$3="Full Time", SUMIFS('SW Data'!$F:$F, 'SW Data'!$A:$A, I$8, 'SW Data'!$E:$E, $C$1), IF($C$3="Part Time", SUMIFS('SW Data'!$G:$G, 'SW Data'!$A:$A, I$8, 'SW Data'!$E:$E, $C$1), SUMIFS('SW Data'!$J:$J, 'SW Data'!$A:$A, I$8, 'SW Data'!$E:$E, $C$1))),
   IF($C$3="Full Time", SUMIFS('SW Data'!$F:$F, 'SW Data'!$A:$A, I$8, 'SW Data'!$E:$E, $C$1, 'SW Data'!$D:$D, $C$2), IF($C$3="Part Time", SUMIFS('SW Data'!$G:$G, 'SW Data'!$A:$A, I$8, 'SW Data'!$E:$E, $C$1, 'SW Data'!$D:$D, $C$2), SUMIFS('SW Data'!$J:$J, 'SW Data'!$A:$A, I$8, 'SW Data'!$E:$E, $C$1, 'SW Data'!$D:$D, $C$2))))),
 0)/IF($C$1="Fieldwork Service (Children)", VLOOKUP($A41,'Population MYE'!$A$43:$K$76,MATCH(I$8,'Population MYE'!$A$43:$K$43, FALSE),FALSE), IF(OR($C$1="Fieldwork Service (Adults)",$C$1="Fieldwork Service (Offenders)"),VLOOKUP($A41,'Population MYE'!$A$81:$K$114,MATCH(I$8,'Population MYE'!$A$81:$K$81, FALSE),FALSE),VLOOKUP($A41,'Population MYE'!$A$5:$K$38,MATCH(I$8,'Population MYE'!$A$5:$K$5, FALSE),FALSE))))*100000</f>
        <v>111.42750790991997</v>
      </c>
      <c r="J41" s="48">
        <f>(IF(AND($C$1&lt;&gt;"", $C$2&lt;&gt;"", $C$3&lt;&gt;""),
 IF($C$1="All Fieldwork Services Teams",
  IF($C$2="All Social Workers",
   IF($C$3="Full Time", SUMIFS('SW Data'!$F:$F, 'SW Data'!$A:$A, J$8), IF($C$3="Part Time", SUMIFS('SW Data'!$G:$G, 'SW Data'!$A:$A, J$8),SUMIFS('SW Data'!$J:$J, 'SW Data'!$A:$A, J$8))),
   IF($C$3="Full Time", SUMIFS('SW Data'!$F:$F, 'SW Data'!$A:$A, J$8, 'SW Data'!$D:$D, $C$2), IF($C$3="Part Time", SUMIFS('SW Data'!$G:$G, 'SW Data'!$A:$A, J$8, 'SW Data'!$D:$D, $C$2), SUMIFS('SW Data'!$J:$J, 'SW Data'!$A:$A, J$8, 'SW Data'!$D:$D, $C$2)))),
  IF($C$2="All Social Workers",
   IF($C$3="Full Time", SUMIFS('SW Data'!$F:$F, 'SW Data'!$A:$A, J$8, 'SW Data'!$E:$E, $C$1), IF($C$3="Part Time", SUMIFS('SW Data'!$G:$G, 'SW Data'!$A:$A, J$8, 'SW Data'!$E:$E, $C$1), SUMIFS('SW Data'!$J:$J, 'SW Data'!$A:$A, J$8, 'SW Data'!$E:$E, $C$1))),
   IF($C$3="Full Time", SUMIFS('SW Data'!$F:$F, 'SW Data'!$A:$A, J$8, 'SW Data'!$E:$E, $C$1, 'SW Data'!$D:$D, $C$2), IF($C$3="Part Time", SUMIFS('SW Data'!$G:$G, 'SW Data'!$A:$A, J$8, 'SW Data'!$E:$E, $C$1, 'SW Data'!$D:$D, $C$2), SUMIFS('SW Data'!$J:$J, 'SW Data'!$A:$A, J$8, 'SW Data'!$E:$E, $C$1, 'SW Data'!$D:$D, $C$2))))),
 0)/IF($C$1="Fieldwork Service (Children)", VLOOKUP($A41,'Population MYE'!$A$43:$K$76,MATCH(J$8,'Population MYE'!$A$43:$K$43, FALSE),FALSE), IF(OR($C$1="Fieldwork Service (Adults)",$C$1="Fieldwork Service (Offenders)"),VLOOKUP($A41,'Population MYE'!$A$81:$K$114,MATCH(J$8,'Population MYE'!$A$81:$K$81, FALSE),FALSE),VLOOKUP($A41,'Population MYE'!$A$5:$K$38,MATCH(J$8,'Population MYE'!$A$5:$K$5, FALSE),FALSE))))*100000</f>
        <v>107.92458415823266</v>
      </c>
      <c r="K41" s="48">
        <f>(IF(AND($C$1&lt;&gt;"", $C$2&lt;&gt;"", $C$3&lt;&gt;""),
 IF($C$1="All Fieldwork Services Teams",
  IF($C$2="All Social Workers",
   IF($C$3="Full Time", SUMIFS('SW Data'!$F:$F, 'SW Data'!$A:$A, K$8), IF($C$3="Part Time", SUMIFS('SW Data'!$G:$G, 'SW Data'!$A:$A, K$8),SUMIFS('SW Data'!$J:$J, 'SW Data'!$A:$A, K$8))),
   IF($C$3="Full Time", SUMIFS('SW Data'!$F:$F, 'SW Data'!$A:$A, K$8, 'SW Data'!$D:$D, $C$2), IF($C$3="Part Time", SUMIFS('SW Data'!$G:$G, 'SW Data'!$A:$A, K$8, 'SW Data'!$D:$D, $C$2), SUMIFS('SW Data'!$J:$J, 'SW Data'!$A:$A, K$8, 'SW Data'!$D:$D, $C$2)))),
  IF($C$2="All Social Workers",
   IF($C$3="Full Time", SUMIFS('SW Data'!$F:$F, 'SW Data'!$A:$A, K$8, 'SW Data'!$E:$E, $C$1), IF($C$3="Part Time", SUMIFS('SW Data'!$G:$G, 'SW Data'!$A:$A, K$8, 'SW Data'!$E:$E, $C$1), SUMIFS('SW Data'!$J:$J, 'SW Data'!$A:$A, K$8, 'SW Data'!$E:$E, $C$1))),
   IF($C$3="Full Time", SUMIFS('SW Data'!$F:$F, 'SW Data'!$A:$A, K$8, 'SW Data'!$E:$E, $C$1, 'SW Data'!$D:$D, $C$2), IF($C$3="Part Time", SUMIFS('SW Data'!$G:$G, 'SW Data'!$A:$A, K$8, 'SW Data'!$E:$E, $C$1, 'SW Data'!$D:$D, $C$2), SUMIFS('SW Data'!$J:$J, 'SW Data'!$A:$A, K$8, 'SW Data'!$E:$E, $C$1, 'SW Data'!$D:$D, $C$2))))),
 0)/IF($C$1="Fieldwork Service (Children)", VLOOKUP($A41,'Population MYE'!$A$43:$K$76,MATCH(K$8,'Population MYE'!$A$43:$K$43, FALSE),FALSE), IF(OR($C$1="Fieldwork Service (Adults)",$C$1="Fieldwork Service (Offenders)"),VLOOKUP($A41,'Population MYE'!$A$81:$K$114,MATCH(K$8,'Population MYE'!$A$81:$K$81, FALSE),FALSE),VLOOKUP($A41,'Population MYE'!$A$5:$K$38,MATCH(K$8,'Population MYE'!$A$5:$K$5, FALSE),FALSE))))*100000</f>
        <v>108.85193924199972</v>
      </c>
      <c r="L41" s="31"/>
    </row>
    <row r="42" spans="1:21" ht="15.75" thickTop="1" x14ac:dyDescent="0.25">
      <c r="A42" s="25"/>
      <c r="B42" s="25"/>
      <c r="C42" s="25"/>
      <c r="D42" s="25"/>
      <c r="E42" s="25"/>
      <c r="F42" s="25"/>
      <c r="G42" s="25"/>
      <c r="H42" s="25"/>
      <c r="I42" s="25"/>
      <c r="J42" s="25"/>
      <c r="K42" s="25"/>
      <c r="L42" s="25"/>
    </row>
    <row r="44" spans="1:21" x14ac:dyDescent="0.25">
      <c r="A44" s="96" t="str">
        <f>$A$5 &amp; " in " &amp; $B$8</f>
        <v>Number of social workers in fieldwork services per 100,000 population in 2008</v>
      </c>
      <c r="B44" s="96"/>
      <c r="C44" s="96"/>
      <c r="D44" s="96"/>
      <c r="E44" s="96"/>
      <c r="F44" s="96"/>
      <c r="G44" s="96"/>
      <c r="H44" s="96"/>
      <c r="I44" s="96"/>
      <c r="J44" s="96"/>
      <c r="K44" s="96"/>
      <c r="L44" s="96"/>
      <c r="M44" s="96"/>
      <c r="N44" s="96"/>
    </row>
    <row r="45" spans="1:21" x14ac:dyDescent="0.25">
      <c r="A45" s="40" t="s">
        <v>88</v>
      </c>
      <c r="B45" s="40" t="s">
        <v>89</v>
      </c>
      <c r="C45" s="40" t="s">
        <v>90</v>
      </c>
      <c r="D45" s="40" t="s">
        <v>85</v>
      </c>
      <c r="E45" s="40" t="s">
        <v>86</v>
      </c>
      <c r="F45" s="40" t="s">
        <v>87</v>
      </c>
      <c r="G45" s="40"/>
      <c r="H45" s="40"/>
      <c r="I45" s="40"/>
      <c r="J45" s="40"/>
      <c r="K45" s="40"/>
      <c r="L45" s="40"/>
      <c r="M45" s="40"/>
      <c r="N45" s="40"/>
    </row>
    <row r="46" spans="1:21" x14ac:dyDescent="0.25">
      <c r="A46" s="40">
        <f>RANK($B$9, $B$9:$B$40,1)</f>
        <v>31</v>
      </c>
      <c r="B46" s="40">
        <f>COUNTIF($A46:$A46, $A46)</f>
        <v>1</v>
      </c>
      <c r="C46" s="40">
        <f>A46+(B46-1)</f>
        <v>31</v>
      </c>
      <c r="D46" s="40">
        <v>1</v>
      </c>
      <c r="E46" s="40" t="str">
        <f>INDEX($A$9:$A$40,MATCH(D46,C46:C77,0),1)</f>
        <v>East Dunbartonshire</v>
      </c>
      <c r="F46" s="76">
        <f>INDEX($B$9:$B$40,MATCH(D46,C46:C77,0),1)</f>
        <v>47.646274061368402</v>
      </c>
      <c r="G46" s="40"/>
      <c r="H46" s="40"/>
      <c r="I46" s="40"/>
      <c r="J46" s="40"/>
      <c r="K46" s="40"/>
      <c r="L46" s="40"/>
      <c r="M46" s="40"/>
      <c r="N46" s="40"/>
    </row>
    <row r="47" spans="1:21" x14ac:dyDescent="0.25">
      <c r="A47" s="40">
        <f>RANK($B$10, $B$9:$B$40,1)</f>
        <v>14</v>
      </c>
      <c r="B47" s="40">
        <f>COUNTIF($A46:$A47, $A47)</f>
        <v>1</v>
      </c>
      <c r="C47" s="40">
        <f t="shared" ref="C47:C77" si="0">A47+(B47-1)</f>
        <v>14</v>
      </c>
      <c r="D47" s="40">
        <v>2</v>
      </c>
      <c r="E47" s="40" t="str">
        <f>INDEX($A$9:$A$40,MATCH(D47,C46:C77,0),1)</f>
        <v>Angus</v>
      </c>
      <c r="F47" s="76">
        <f>INDEX($B$9:$B$40,MATCH(D47,C46:C77,0),1)</f>
        <v>63.761027163944448</v>
      </c>
      <c r="G47" s="40"/>
      <c r="H47" s="40"/>
      <c r="I47" s="40"/>
      <c r="J47" s="40"/>
      <c r="K47" s="40"/>
      <c r="L47" s="40"/>
      <c r="M47" s="40"/>
      <c r="N47" s="40"/>
    </row>
    <row r="48" spans="1:21" x14ac:dyDescent="0.25">
      <c r="A48" s="40">
        <f>RANK($B$11, $B$9:$B$40,1)</f>
        <v>2</v>
      </c>
      <c r="B48" s="40">
        <f>COUNTIF($A46:$A48, $A48)</f>
        <v>1</v>
      </c>
      <c r="C48" s="40">
        <f t="shared" si="0"/>
        <v>2</v>
      </c>
      <c r="D48" s="40">
        <v>3</v>
      </c>
      <c r="E48" s="40" t="str">
        <f>INDEX($A$9:$A$40,MATCH(D48,C46:C77,0),1)</f>
        <v>Na h-Eileanan Siar</v>
      </c>
      <c r="F48" s="76">
        <f>INDEX($B$9:$B$40,MATCH(D48,C46:C77,0),1)</f>
        <v>73.313782991202345</v>
      </c>
      <c r="G48" s="40"/>
      <c r="H48" s="40"/>
      <c r="I48" s="40"/>
      <c r="J48" s="40"/>
      <c r="K48" s="40"/>
      <c r="L48" s="40"/>
      <c r="M48" s="40"/>
      <c r="N48" s="40"/>
    </row>
    <row r="49" spans="1:14" x14ac:dyDescent="0.25">
      <c r="A49" s="40">
        <f>RANK($B$12, $B$9:$B$40,1)</f>
        <v>6</v>
      </c>
      <c r="B49" s="40">
        <f>COUNTIF($A46:$A49, $A49)</f>
        <v>1</v>
      </c>
      <c r="C49" s="40">
        <f t="shared" si="0"/>
        <v>6</v>
      </c>
      <c r="D49" s="40">
        <v>4</v>
      </c>
      <c r="E49" s="40" t="str">
        <f>INDEX($A$9:$A$40,MATCH(D49,C46:C77,0),1)</f>
        <v>North Lanarkshire</v>
      </c>
      <c r="F49" s="76">
        <f>INDEX($B$9:$B$40,MATCH(D49,C46:C77,0),1)</f>
        <v>81.610609379219298</v>
      </c>
      <c r="G49" s="40"/>
      <c r="H49" s="40"/>
      <c r="I49" s="40"/>
      <c r="J49" s="40"/>
      <c r="K49" s="40"/>
      <c r="L49" s="40"/>
      <c r="M49" s="40"/>
      <c r="N49" s="40"/>
    </row>
    <row r="50" spans="1:14" x14ac:dyDescent="0.25">
      <c r="A50" s="40">
        <f>RANK($B$13, $B$9:$B$40,1)</f>
        <v>12</v>
      </c>
      <c r="B50" s="40">
        <f>COUNTIF($A46:$A50, $A50)</f>
        <v>1</v>
      </c>
      <c r="C50" s="40">
        <f t="shared" si="0"/>
        <v>12</v>
      </c>
      <c r="D50" s="40">
        <v>5</v>
      </c>
      <c r="E50" s="40" t="str">
        <f>INDEX($A$9:$A$40,MATCH(D50,C46:C77,0),1)</f>
        <v>Fife</v>
      </c>
      <c r="F50" s="76">
        <f>INDEX($B$9:$B$40,MATCH(D50,C46:C77,0),1)</f>
        <v>85.821413692542706</v>
      </c>
      <c r="G50" s="40"/>
      <c r="H50" s="40"/>
      <c r="I50" s="40"/>
      <c r="J50" s="40"/>
      <c r="K50" s="40"/>
      <c r="L50" s="40"/>
      <c r="M50" s="40"/>
      <c r="N50" s="40"/>
    </row>
    <row r="51" spans="1:14" x14ac:dyDescent="0.25">
      <c r="A51" s="40">
        <f>RANK($B$14, $B$9:$B$40,1)</f>
        <v>17</v>
      </c>
      <c r="B51" s="40">
        <f>COUNTIF($A46:$A51, $A51)</f>
        <v>1</v>
      </c>
      <c r="C51" s="40">
        <f t="shared" si="0"/>
        <v>17</v>
      </c>
      <c r="D51" s="40">
        <v>6</v>
      </c>
      <c r="E51" s="40" t="str">
        <f>INDEX($A$9:$A$40,MATCH(D51,C46:C77,0),1)</f>
        <v>Argyll &amp; Bute</v>
      </c>
      <c r="F51" s="76">
        <f>INDEX($B$9:$B$40,MATCH(D51,C46:C77,0),1)</f>
        <v>88.977866755644541</v>
      </c>
      <c r="G51" s="40"/>
      <c r="H51" s="40"/>
      <c r="I51" s="40"/>
      <c r="J51" s="40"/>
      <c r="K51" s="40"/>
      <c r="L51" s="40"/>
      <c r="M51" s="40"/>
      <c r="N51" s="40"/>
    </row>
    <row r="52" spans="1:14" x14ac:dyDescent="0.25">
      <c r="A52" s="40">
        <f>RANK($B$15, $B$9:$B$40,1)</f>
        <v>26</v>
      </c>
      <c r="B52" s="40">
        <f>COUNTIF($A46:$A52, $A52)</f>
        <v>1</v>
      </c>
      <c r="C52" s="40">
        <f t="shared" si="0"/>
        <v>26</v>
      </c>
      <c r="D52" s="40">
        <v>7</v>
      </c>
      <c r="E52" s="40" t="str">
        <f>INDEX($A$9:$A$40,MATCH(D52,C46:C77,0),1)</f>
        <v>East Renfrewshire</v>
      </c>
      <c r="F52" s="76">
        <f>INDEX($B$9:$B$40,MATCH(D52,C46:C77,0),1)</f>
        <v>90.130188049404694</v>
      </c>
      <c r="G52" s="40"/>
      <c r="H52" s="40"/>
      <c r="I52" s="40"/>
      <c r="J52" s="40"/>
      <c r="K52" s="40"/>
      <c r="L52" s="40"/>
      <c r="M52" s="40"/>
      <c r="N52" s="40"/>
    </row>
    <row r="53" spans="1:14" x14ac:dyDescent="0.25">
      <c r="A53" s="40">
        <f>RANK($B$16, $B$9:$B$40,1)</f>
        <v>20</v>
      </c>
      <c r="B53" s="40">
        <f>COUNTIF($A46:$A53, $A53)</f>
        <v>1</v>
      </c>
      <c r="C53" s="40">
        <f t="shared" si="0"/>
        <v>20</v>
      </c>
      <c r="D53" s="40">
        <v>8</v>
      </c>
      <c r="E53" s="40" t="str">
        <f>INDEX($A$9:$A$40,MATCH(D53,C46:C77,0),1)</f>
        <v>Highland</v>
      </c>
      <c r="F53" s="76">
        <f>INDEX($B$9:$B$40,MATCH(D53,C46:C77,0),1)</f>
        <v>90.316327429729498</v>
      </c>
      <c r="G53" s="40"/>
      <c r="H53" s="40"/>
      <c r="I53" s="40"/>
      <c r="J53" s="40"/>
      <c r="K53" s="40"/>
      <c r="L53" s="40"/>
      <c r="M53" s="40"/>
      <c r="N53" s="40"/>
    </row>
    <row r="54" spans="1:14" x14ac:dyDescent="0.25">
      <c r="A54" s="40">
        <f>RANK($B$17, $B$9:$B$40,1)</f>
        <v>1</v>
      </c>
      <c r="B54" s="40">
        <f>COUNTIF($A46:$A54, $A54)</f>
        <v>1</v>
      </c>
      <c r="C54" s="40">
        <f t="shared" si="0"/>
        <v>1</v>
      </c>
      <c r="D54" s="40">
        <v>9</v>
      </c>
      <c r="E54" s="40" t="str">
        <f>INDEX($A$9:$A$40,MATCH(D54,C46:C77,0),1)</f>
        <v>Renfrewshire</v>
      </c>
      <c r="F54" s="76">
        <f>INDEX($B$9:$B$40,MATCH(D54,C46:C77,0),1)</f>
        <v>90.361445783132538</v>
      </c>
      <c r="G54" s="40"/>
      <c r="H54" s="40"/>
      <c r="I54" s="40"/>
      <c r="J54" s="40"/>
      <c r="K54" s="40"/>
      <c r="L54" s="40"/>
      <c r="M54" s="40"/>
      <c r="N54" s="40"/>
    </row>
    <row r="55" spans="1:14" x14ac:dyDescent="0.25">
      <c r="A55" s="40">
        <f>RANK($B$18, $B$9:$B$40,1)</f>
        <v>10</v>
      </c>
      <c r="B55" s="40">
        <f>COUNTIF($A46:$A55, $A55)</f>
        <v>1</v>
      </c>
      <c r="C55" s="40">
        <f t="shared" si="0"/>
        <v>10</v>
      </c>
      <c r="D55" s="40">
        <v>10</v>
      </c>
      <c r="E55" s="40" t="str">
        <f>INDEX($A$9:$A$40,MATCH(D55,C46:C77,0),1)</f>
        <v>East Lothian</v>
      </c>
      <c r="F55" s="76">
        <f>INDEX($B$9:$B$40,MATCH(D55,C46:C77,0),1)</f>
        <v>91.31014671180877</v>
      </c>
      <c r="G55" s="40"/>
      <c r="H55" s="40"/>
      <c r="I55" s="40"/>
      <c r="J55" s="40"/>
      <c r="K55" s="40"/>
      <c r="L55" s="40"/>
      <c r="M55" s="40"/>
      <c r="N55" s="40"/>
    </row>
    <row r="56" spans="1:14" x14ac:dyDescent="0.25">
      <c r="A56" s="40">
        <f>RANK($B$19, $B$9:$B$40,1)</f>
        <v>7</v>
      </c>
      <c r="B56" s="40">
        <f>COUNTIF($A46:$A56, $A56)</f>
        <v>1</v>
      </c>
      <c r="C56" s="40">
        <f t="shared" si="0"/>
        <v>7</v>
      </c>
      <c r="D56" s="40">
        <v>11</v>
      </c>
      <c r="E56" s="40" t="str">
        <f>INDEX($A$9:$A$40,MATCH(D56,C46:C77,0),1)</f>
        <v>Perth &amp; Kinross</v>
      </c>
      <c r="F56" s="76">
        <f>INDEX($B$9:$B$40,MATCH(D56,C46:C77,0),1)</f>
        <v>92.223852441836101</v>
      </c>
      <c r="G56" s="40"/>
      <c r="H56" s="40"/>
      <c r="I56" s="40"/>
      <c r="J56" s="40"/>
      <c r="K56" s="40"/>
      <c r="L56" s="40"/>
      <c r="M56" s="40"/>
      <c r="N56" s="40"/>
    </row>
    <row r="57" spans="1:14" x14ac:dyDescent="0.25">
      <c r="A57" s="40">
        <f>RANK($B$20, $B$9:$B$40,1)</f>
        <v>30</v>
      </c>
      <c r="B57" s="40">
        <f>COUNTIF($A46:$A57, $A57)</f>
        <v>1</v>
      </c>
      <c r="C57" s="40">
        <f t="shared" si="0"/>
        <v>30</v>
      </c>
      <c r="D57" s="40">
        <v>12</v>
      </c>
      <c r="E57" s="40" t="str">
        <f>INDEX($A$9:$A$40,MATCH(D57,C46:C77,0),1)</f>
        <v>Clackmannanshire</v>
      </c>
      <c r="F57" s="76">
        <f>INDEX($B$9:$B$40,MATCH(D57,C46:C77,0),1)</f>
        <v>93.768314123852321</v>
      </c>
      <c r="G57" s="40"/>
      <c r="H57" s="40"/>
      <c r="I57" s="40"/>
      <c r="J57" s="40"/>
      <c r="K57" s="40"/>
      <c r="L57" s="40"/>
      <c r="M57" s="40"/>
      <c r="N57" s="40"/>
    </row>
    <row r="58" spans="1:14" x14ac:dyDescent="0.25">
      <c r="A58" s="40">
        <f>RANK($B$21, $B$9:$B$40,1)</f>
        <v>21</v>
      </c>
      <c r="B58" s="40">
        <f>COUNTIF($A46:$A58, $A58)</f>
        <v>1</v>
      </c>
      <c r="C58" s="40">
        <f t="shared" si="0"/>
        <v>21</v>
      </c>
      <c r="D58" s="40">
        <v>13</v>
      </c>
      <c r="E58" s="40" t="str">
        <f>INDEX($A$9:$A$40,MATCH(D58,C46:C77,0),1)</f>
        <v>North Ayrshire</v>
      </c>
      <c r="F58" s="76">
        <f>INDEX($B$9:$B$40,MATCH(D58,C46:C77,0),1)</f>
        <v>95.714596475962594</v>
      </c>
      <c r="G58" s="40"/>
      <c r="H58" s="40"/>
      <c r="I58" s="40"/>
      <c r="J58" s="40"/>
      <c r="K58" s="40"/>
      <c r="L58" s="40"/>
      <c r="M58" s="40"/>
      <c r="N58" s="40"/>
    </row>
    <row r="59" spans="1:14" x14ac:dyDescent="0.25">
      <c r="A59" s="40">
        <f>RANK($B$22, $B$9:$B$40,1)</f>
        <v>5</v>
      </c>
      <c r="B59" s="40">
        <f>COUNTIF($A46:$A59, $A59)</f>
        <v>1</v>
      </c>
      <c r="C59" s="40">
        <f t="shared" si="0"/>
        <v>5</v>
      </c>
      <c r="D59" s="40">
        <v>14</v>
      </c>
      <c r="E59" s="40" t="str">
        <f>INDEX($A$9:$A$40,MATCH(D59,C46:C77,0),1)</f>
        <v>Aberdeenshire</v>
      </c>
      <c r="F59" s="76">
        <f>INDEX($B$9:$B$40,MATCH(D59,C46:C77,0),1)</f>
        <v>98.444336412250863</v>
      </c>
      <c r="G59" s="40"/>
      <c r="H59" s="40"/>
      <c r="I59" s="40"/>
      <c r="J59" s="40"/>
      <c r="K59" s="40"/>
      <c r="L59" s="40"/>
      <c r="M59" s="40"/>
      <c r="N59" s="40"/>
    </row>
    <row r="60" spans="1:14" x14ac:dyDescent="0.25">
      <c r="A60" s="40">
        <f>RANK($B$23, $B$9:$B$40,1)</f>
        <v>28</v>
      </c>
      <c r="B60" s="40">
        <f>COUNTIF($A46:$A60, $A60)</f>
        <v>1</v>
      </c>
      <c r="C60" s="40">
        <f t="shared" si="0"/>
        <v>28</v>
      </c>
      <c r="D60" s="40">
        <v>15</v>
      </c>
      <c r="E60" s="40" t="str">
        <f>INDEX($A$9:$A$40,MATCH(D60,C46:C77,0),1)</f>
        <v>South Lanarkshire</v>
      </c>
      <c r="F60" s="76">
        <f>INDEX($B$9:$B$40,MATCH(D60,C46:C77,0),1)</f>
        <v>98.933573172298608</v>
      </c>
      <c r="G60" s="40"/>
      <c r="H60" s="40"/>
      <c r="I60" s="40"/>
      <c r="J60" s="40"/>
      <c r="K60" s="40"/>
      <c r="L60" s="40"/>
      <c r="M60" s="40"/>
      <c r="N60" s="40"/>
    </row>
    <row r="61" spans="1:14" x14ac:dyDescent="0.25">
      <c r="A61" s="40">
        <f>RANK($B$24, $B$9:$B$40,1)</f>
        <v>8</v>
      </c>
      <c r="B61" s="40">
        <f>COUNTIF($A46:$A61, $A61)</f>
        <v>1</v>
      </c>
      <c r="C61" s="40">
        <f t="shared" si="0"/>
        <v>8</v>
      </c>
      <c r="D61" s="40">
        <v>16</v>
      </c>
      <c r="E61" s="40" t="str">
        <f>INDEX($A$9:$A$40,MATCH(D61,C46:C77,0),1)</f>
        <v>Orkney Islands</v>
      </c>
      <c r="F61" s="76">
        <f>INDEX($B$9:$B$40,MATCH(D61,C46:C77,0),1)</f>
        <v>101.25361620057858</v>
      </c>
      <c r="G61" s="40"/>
      <c r="H61" s="40"/>
      <c r="I61" s="40"/>
      <c r="J61" s="40"/>
      <c r="K61" s="40"/>
      <c r="L61" s="40"/>
      <c r="M61" s="40"/>
      <c r="N61" s="40"/>
    </row>
    <row r="62" spans="1:14" x14ac:dyDescent="0.25">
      <c r="A62" s="40">
        <f>RANK($B$25, $B$9:$B$40,1)</f>
        <v>27</v>
      </c>
      <c r="B62" s="40">
        <f>COUNTIF($A46:$A62, $A62)</f>
        <v>1</v>
      </c>
      <c r="C62" s="40">
        <f t="shared" si="0"/>
        <v>27</v>
      </c>
      <c r="D62" s="40">
        <v>17</v>
      </c>
      <c r="E62" s="40" t="str">
        <f>INDEX($A$9:$A$40,MATCH(D62,C46:C77,0),1)</f>
        <v>Dumfries &amp; Galloway</v>
      </c>
      <c r="F62" s="76">
        <f>INDEX($B$9:$B$40,MATCH(D62,C46:C77,0),1)</f>
        <v>101.9800013244156</v>
      </c>
      <c r="G62" s="40"/>
      <c r="H62" s="40"/>
      <c r="I62" s="40"/>
      <c r="J62" s="40"/>
      <c r="K62" s="40"/>
      <c r="L62" s="40"/>
      <c r="M62" s="40"/>
      <c r="N62" s="40"/>
    </row>
    <row r="63" spans="1:14" x14ac:dyDescent="0.25">
      <c r="A63" s="40">
        <f>RANK($B$26, $B$9:$B$40,1)</f>
        <v>25</v>
      </c>
      <c r="B63" s="40">
        <f>COUNTIF($A46:$A63, $A63)</f>
        <v>1</v>
      </c>
      <c r="C63" s="40">
        <f t="shared" si="0"/>
        <v>25</v>
      </c>
      <c r="D63" s="40">
        <v>18</v>
      </c>
      <c r="E63" s="40" t="str">
        <f>INDEX($A$9:$A$40,MATCH(D63,C46:C77,0),1)</f>
        <v>Shetland Islands</v>
      </c>
      <c r="F63" s="76">
        <f>INDEX($B$9:$B$40,MATCH(D63,C46:C77,0),1)</f>
        <v>102.31316725978648</v>
      </c>
      <c r="G63" s="40"/>
      <c r="H63" s="40"/>
      <c r="I63" s="40"/>
      <c r="J63" s="40"/>
      <c r="K63" s="40"/>
      <c r="L63" s="40"/>
      <c r="M63" s="40"/>
      <c r="N63" s="40"/>
    </row>
    <row r="64" spans="1:14" x14ac:dyDescent="0.25">
      <c r="A64" s="40">
        <f>RANK($B$27, $B$9:$B$40,1)</f>
        <v>23</v>
      </c>
      <c r="B64" s="40">
        <f>COUNTIF($A46:$A64, $A64)</f>
        <v>1</v>
      </c>
      <c r="C64" s="40">
        <f t="shared" si="0"/>
        <v>23</v>
      </c>
      <c r="D64" s="40">
        <v>19</v>
      </c>
      <c r="E64" s="40" t="str">
        <f>INDEX($A$9:$A$40,MATCH(D64,C46:C77,0),1)</f>
        <v>Stirling</v>
      </c>
      <c r="F64" s="76">
        <f>INDEX($B$9:$B$40,MATCH(D64,C46:C77,0),1)</f>
        <v>105.03727128981252</v>
      </c>
      <c r="G64" s="40"/>
      <c r="H64" s="40"/>
      <c r="I64" s="40"/>
      <c r="J64" s="40"/>
      <c r="K64" s="40"/>
      <c r="L64" s="40"/>
      <c r="M64" s="40"/>
      <c r="N64" s="40"/>
    </row>
    <row r="65" spans="1:14" x14ac:dyDescent="0.25">
      <c r="A65" s="40">
        <f>RANK($B$28, $B$9:$B$40,1)</f>
        <v>3</v>
      </c>
      <c r="B65" s="40">
        <f>COUNTIF($A46:$A65, $A65)</f>
        <v>1</v>
      </c>
      <c r="C65" s="40">
        <f t="shared" si="0"/>
        <v>3</v>
      </c>
      <c r="D65" s="40">
        <v>20</v>
      </c>
      <c r="E65" s="40" t="str">
        <f>INDEX($A$9:$A$40,MATCH(D65,C46:C77,0),1)</f>
        <v>East Ayrshire</v>
      </c>
      <c r="F65" s="76">
        <f>INDEX($B$9:$B$40,MATCH(D65,C46:C77,0),1)</f>
        <v>106.09425117197138</v>
      </c>
      <c r="G65" s="40"/>
      <c r="H65" s="40"/>
      <c r="I65" s="40"/>
      <c r="J65" s="40"/>
      <c r="K65" s="40"/>
      <c r="L65" s="40"/>
      <c r="M65" s="40"/>
      <c r="N65" s="40"/>
    </row>
    <row r="66" spans="1:14" x14ac:dyDescent="0.25">
      <c r="A66" s="40">
        <f>RANK($B$29, $B$9:$B$40,1)</f>
        <v>13</v>
      </c>
      <c r="B66" s="40">
        <f>COUNTIF($A46:$A66, $A66)</f>
        <v>1</v>
      </c>
      <c r="C66" s="40">
        <f t="shared" si="0"/>
        <v>13</v>
      </c>
      <c r="D66" s="40">
        <v>21</v>
      </c>
      <c r="E66" s="40" t="str">
        <f>INDEX($A$9:$A$40,MATCH(D66,C46:C77,0),1)</f>
        <v>Falkirk</v>
      </c>
      <c r="F66" s="76">
        <f>INDEX($B$9:$B$40,MATCH(D66,C46:C77,0),1)</f>
        <v>106.98675712701416</v>
      </c>
      <c r="G66" s="40"/>
      <c r="H66" s="40"/>
      <c r="I66" s="40"/>
      <c r="J66" s="40"/>
      <c r="K66" s="40"/>
      <c r="L66" s="40"/>
      <c r="M66" s="40"/>
      <c r="N66" s="40"/>
    </row>
    <row r="67" spans="1:14" x14ac:dyDescent="0.25">
      <c r="A67" s="40">
        <f>RANK($B$30, $B$9:$B$40,1)</f>
        <v>4</v>
      </c>
      <c r="B67" s="40">
        <f>COUNTIF($A46:$A67, $A67)</f>
        <v>1</v>
      </c>
      <c r="C67" s="40">
        <f t="shared" si="0"/>
        <v>4</v>
      </c>
      <c r="D67" s="40">
        <v>22</v>
      </c>
      <c r="E67" s="40" t="str">
        <f>INDEX($A$9:$A$40,MATCH(D67,C46:C77,0),1)</f>
        <v>West Lothian</v>
      </c>
      <c r="F67" s="76">
        <f>INDEX($B$9:$B$40,MATCH(D67,C46:C77,0),1)</f>
        <v>107.36375306336795</v>
      </c>
      <c r="G67" s="40"/>
      <c r="H67" s="40"/>
      <c r="I67" s="40"/>
      <c r="J67" s="40"/>
      <c r="K67" s="40"/>
      <c r="L67" s="40"/>
      <c r="M67" s="40"/>
      <c r="N67" s="40"/>
    </row>
    <row r="68" spans="1:14" hidden="1" x14ac:dyDescent="0.25">
      <c r="A68" s="40">
        <f>RANK($B$31, $B$9:$B$40,1)</f>
        <v>16</v>
      </c>
      <c r="B68" s="40">
        <f>COUNTIF($A46:$A68, $A68)</f>
        <v>1</v>
      </c>
      <c r="C68" s="40">
        <f t="shared" si="0"/>
        <v>16</v>
      </c>
      <c r="D68" s="40">
        <v>23</v>
      </c>
      <c r="E68" s="40" t="str">
        <f>INDEX($A$9:$A$40,MATCH(D68,C46:C77,0),1)</f>
        <v>Moray</v>
      </c>
      <c r="F68" s="76">
        <f>INDEX($B$9:$B$40,MATCH(D68,C46:C77,0),1)</f>
        <v>116.34169988150383</v>
      </c>
      <c r="G68" s="40"/>
      <c r="H68" s="40"/>
      <c r="I68" s="40"/>
      <c r="J68" s="40"/>
      <c r="K68" s="40"/>
      <c r="L68" s="40"/>
      <c r="M68" s="40"/>
      <c r="N68" s="40"/>
    </row>
    <row r="69" spans="1:14" hidden="1" x14ac:dyDescent="0.25">
      <c r="A69" s="40">
        <f>RANK($B$32, $B$9:$B$40,1)</f>
        <v>11</v>
      </c>
      <c r="B69" s="40">
        <f>COUNTIF($A46:$A69, $A69)</f>
        <v>1</v>
      </c>
      <c r="C69" s="40">
        <f t="shared" si="0"/>
        <v>11</v>
      </c>
      <c r="D69" s="40">
        <v>24</v>
      </c>
      <c r="E69" s="40" t="str">
        <f>INDEX($A$9:$A$40,MATCH(D69,C46:C77,0),1)</f>
        <v>South Ayrshire</v>
      </c>
      <c r="F69" s="76">
        <f>INDEX($B$9:$B$40,MATCH(D69,C46:C77,0),1)</f>
        <v>117.2187194742918</v>
      </c>
      <c r="G69" s="40"/>
      <c r="H69" s="40"/>
      <c r="I69" s="40"/>
      <c r="J69" s="40"/>
      <c r="K69" s="40"/>
      <c r="L69" s="40"/>
      <c r="M69" s="40"/>
      <c r="N69" s="40"/>
    </row>
    <row r="70" spans="1:14" hidden="1" x14ac:dyDescent="0.25">
      <c r="A70" s="40">
        <f>RANK($B$33, $B$9:$B$40,1)</f>
        <v>9</v>
      </c>
      <c r="B70" s="40">
        <f>COUNTIF($A46:$A70, $A70)</f>
        <v>1</v>
      </c>
      <c r="C70" s="40">
        <f t="shared" si="0"/>
        <v>9</v>
      </c>
      <c r="D70" s="40">
        <v>25</v>
      </c>
      <c r="E70" s="40" t="str">
        <f>INDEX($A$9:$A$40,MATCH(D70,C46:C77,0),1)</f>
        <v>Midlothian</v>
      </c>
      <c r="F70" s="76">
        <f>INDEX($B$9:$B$40,MATCH(D70,C46:C77,0),1)</f>
        <v>117.7336276674025</v>
      </c>
      <c r="G70" s="40"/>
      <c r="H70" s="40"/>
      <c r="I70" s="40"/>
      <c r="J70" s="40"/>
      <c r="K70" s="40"/>
      <c r="L70" s="40"/>
      <c r="M70" s="40"/>
      <c r="N70" s="40"/>
    </row>
    <row r="71" spans="1:14" hidden="1" x14ac:dyDescent="0.25">
      <c r="A71" s="40">
        <f>RANK($B$34, $B$9:$B$40,1)</f>
        <v>32</v>
      </c>
      <c r="B71" s="40">
        <f>COUNTIF($A46:$A71, $A71)</f>
        <v>1</v>
      </c>
      <c r="C71" s="40">
        <f t="shared" si="0"/>
        <v>32</v>
      </c>
      <c r="D71" s="40">
        <v>26</v>
      </c>
      <c r="E71" s="40" t="str">
        <f>INDEX($A$9:$A$40,MATCH(D71,C46:C77,0),1)</f>
        <v>Dundee City</v>
      </c>
      <c r="F71" s="76">
        <f>INDEX($B$9:$B$40,MATCH(D71,C46:C77,0),1)</f>
        <v>125.44181855984476</v>
      </c>
      <c r="G71" s="40"/>
      <c r="H71" s="40"/>
      <c r="I71" s="40"/>
      <c r="J71" s="40"/>
      <c r="K71" s="40"/>
      <c r="L71" s="40"/>
      <c r="M71" s="40"/>
      <c r="N71" s="40"/>
    </row>
    <row r="72" spans="1:14" hidden="1" x14ac:dyDescent="0.25">
      <c r="A72" s="40">
        <f>RANK($B$35, $B$9:$B$40,1)</f>
        <v>18</v>
      </c>
      <c r="B72" s="40">
        <f>COUNTIF($A46:$A72, $A72)</f>
        <v>1</v>
      </c>
      <c r="C72" s="40">
        <f t="shared" si="0"/>
        <v>18</v>
      </c>
      <c r="D72" s="40">
        <v>27</v>
      </c>
      <c r="E72" s="40" t="str">
        <f>INDEX($A$9:$A$40,MATCH(D72,C46:C77,0),1)</f>
        <v>Inverclyde</v>
      </c>
      <c r="F72" s="76">
        <f>INDEX($B$9:$B$40,MATCH(D72,C46:C77,0),1)</f>
        <v>134.14634146341464</v>
      </c>
      <c r="G72" s="40"/>
      <c r="H72" s="40"/>
      <c r="I72" s="40"/>
      <c r="J72" s="40"/>
      <c r="K72" s="40"/>
      <c r="L72" s="40"/>
      <c r="M72" s="40"/>
      <c r="N72" s="40"/>
    </row>
    <row r="73" spans="1:14" hidden="1" x14ac:dyDescent="0.25">
      <c r="A73" s="40">
        <f>RANK($B$36, $B$9:$B$40,1)</f>
        <v>24</v>
      </c>
      <c r="B73" s="40">
        <f>COUNTIF($A46:$A73, $A73)</f>
        <v>1</v>
      </c>
      <c r="C73" s="40">
        <f t="shared" si="0"/>
        <v>24</v>
      </c>
      <c r="D73" s="40">
        <v>28</v>
      </c>
      <c r="E73" s="40" t="str">
        <f>INDEX($A$9:$A$40,MATCH(D73,C46:C77,0),1)</f>
        <v>Glasgow City</v>
      </c>
      <c r="F73" s="76">
        <f>INDEX($B$9:$B$40,MATCH(D73,C46:C77,0),1)</f>
        <v>136.41096841374522</v>
      </c>
      <c r="G73" s="40"/>
      <c r="H73" s="40"/>
      <c r="I73" s="40"/>
      <c r="J73" s="40"/>
      <c r="K73" s="40"/>
      <c r="L73" s="40"/>
      <c r="M73" s="40"/>
      <c r="N73" s="40"/>
    </row>
    <row r="74" spans="1:14" hidden="1" x14ac:dyDescent="0.25">
      <c r="A74" s="40">
        <f>RANK($B$37, $B$9:$B$40,1)</f>
        <v>15</v>
      </c>
      <c r="B74" s="40">
        <f>COUNTIF($A46:$A74, $A74)</f>
        <v>1</v>
      </c>
      <c r="C74" s="40">
        <f t="shared" si="0"/>
        <v>15</v>
      </c>
      <c r="D74" s="40">
        <v>29</v>
      </c>
      <c r="E74" s="40" t="str">
        <f>INDEX($A$9:$A$40,MATCH(D74,C46:C77,0),1)</f>
        <v>West Dunbartonshire</v>
      </c>
      <c r="F74" s="76">
        <f>INDEX($B$9:$B$40,MATCH(D74,C46:C77,0),1)</f>
        <v>138.17304529005372</v>
      </c>
      <c r="G74" s="40"/>
      <c r="H74" s="40"/>
      <c r="I74" s="40"/>
      <c r="J74" s="40"/>
      <c r="K74" s="40"/>
      <c r="L74" s="40"/>
      <c r="M74" s="40"/>
      <c r="N74" s="40"/>
    </row>
    <row r="75" spans="1:14" hidden="1" x14ac:dyDescent="0.25">
      <c r="A75" s="40">
        <f>RANK($B$38, $B$9:$B$40,1)</f>
        <v>19</v>
      </c>
      <c r="B75" s="40">
        <f>COUNTIF($A46:$A75, $A75)</f>
        <v>1</v>
      </c>
      <c r="C75" s="40">
        <f t="shared" si="0"/>
        <v>19</v>
      </c>
      <c r="D75" s="40">
        <v>30</v>
      </c>
      <c r="E75" s="40" t="str">
        <f>INDEX($A$9:$A$40,MATCH(D75,C46:C77,0),1)</f>
        <v>Edinburgh, City of</v>
      </c>
      <c r="F75" s="76">
        <f>INDEX($B$9:$B$40,MATCH(D75,C46:C77,0),1)</f>
        <v>138.70714472651139</v>
      </c>
      <c r="G75" s="40"/>
      <c r="H75" s="40"/>
      <c r="I75" s="40"/>
      <c r="J75" s="40"/>
      <c r="K75" s="40"/>
      <c r="L75" s="40"/>
      <c r="M75" s="40"/>
      <c r="N75" s="40"/>
    </row>
    <row r="76" spans="1:14" hidden="1" x14ac:dyDescent="0.25">
      <c r="A76" s="40">
        <f>RANK($B$39, $B$9:$B$40,1)</f>
        <v>29</v>
      </c>
      <c r="B76" s="40">
        <f>COUNTIF($A46:$A76, $A76)</f>
        <v>1</v>
      </c>
      <c r="C76" s="40">
        <f t="shared" si="0"/>
        <v>29</v>
      </c>
      <c r="D76" s="40">
        <v>31</v>
      </c>
      <c r="E76" s="40" t="str">
        <f>INDEX($A$9:$A$40,MATCH(D76,C46:C77,0),1)</f>
        <v>Aberdeen City</v>
      </c>
      <c r="F76" s="76">
        <f>INDEX($B$9:$B$40,MATCH(D76,C46:C77,0),1)</f>
        <v>139.70656947948791</v>
      </c>
      <c r="G76" s="40"/>
      <c r="H76" s="40"/>
      <c r="I76" s="40"/>
      <c r="J76" s="40"/>
      <c r="K76" s="40"/>
      <c r="L76" s="40"/>
      <c r="M76" s="40"/>
      <c r="N76" s="40"/>
    </row>
    <row r="77" spans="1:14" hidden="1" x14ac:dyDescent="0.25">
      <c r="A77" s="40">
        <f>RANK($B$40, $B$9:$B$40,1)</f>
        <v>22</v>
      </c>
      <c r="B77" s="40">
        <f>COUNTIF($A46:$A77, $A77)</f>
        <v>1</v>
      </c>
      <c r="C77" s="40">
        <f t="shared" si="0"/>
        <v>22</v>
      </c>
      <c r="D77" s="40">
        <v>32</v>
      </c>
      <c r="E77" s="40" t="str">
        <f>INDEX($A$9:$A$40,MATCH(D77,C46:C77,0),1)</f>
        <v>Scottish Borders</v>
      </c>
      <c r="F77" s="76">
        <f>INDEX($B$9:$B$40,MATCH(D77,C46:C77,0),1)</f>
        <v>140.26111503175724</v>
      </c>
      <c r="G77" s="40"/>
      <c r="H77" s="40"/>
      <c r="I77" s="40"/>
      <c r="J77" s="40"/>
      <c r="K77" s="40"/>
      <c r="L77" s="40"/>
      <c r="M77" s="40"/>
      <c r="N77" s="40"/>
    </row>
    <row r="78" spans="1:14" x14ac:dyDescent="0.25">
      <c r="F78" s="75"/>
    </row>
    <row r="80" spans="1:14" x14ac:dyDescent="0.25">
      <c r="A80" s="96" t="str">
        <f>$A$5 &amp; " in " &amp; $C$8</f>
        <v>Number of social workers in fieldwork services per 100,000 population in 2009</v>
      </c>
      <c r="B80" s="96"/>
      <c r="C80" s="96"/>
      <c r="D80" s="96"/>
      <c r="E80" s="96"/>
      <c r="F80" s="96"/>
      <c r="G80" s="96"/>
      <c r="H80" s="96"/>
      <c r="I80" s="96"/>
      <c r="J80" s="96"/>
      <c r="K80" s="96"/>
      <c r="L80" s="96"/>
      <c r="M80" s="96"/>
      <c r="N80" s="96"/>
    </row>
    <row r="81" spans="1:14" x14ac:dyDescent="0.25">
      <c r="A81" s="40" t="s">
        <v>88</v>
      </c>
      <c r="B81" s="40" t="s">
        <v>89</v>
      </c>
      <c r="C81" s="40" t="s">
        <v>90</v>
      </c>
      <c r="D81" s="40" t="s">
        <v>85</v>
      </c>
      <c r="E81" s="40" t="s">
        <v>86</v>
      </c>
      <c r="F81" s="40" t="s">
        <v>87</v>
      </c>
      <c r="G81" s="40"/>
      <c r="H81" s="40"/>
      <c r="I81" s="40"/>
      <c r="J81" s="40"/>
      <c r="K81" s="40"/>
      <c r="L81" s="40"/>
      <c r="M81" s="40"/>
      <c r="N81" s="40"/>
    </row>
    <row r="82" spans="1:14" x14ac:dyDescent="0.25">
      <c r="A82" s="40">
        <f>RANK($C$9, $C$9:$C$40,1)</f>
        <v>30</v>
      </c>
      <c r="B82" s="40">
        <f>COUNTIF($A82:$A82, $A82)</f>
        <v>1</v>
      </c>
      <c r="C82" s="40">
        <f>A82+(B82-1)</f>
        <v>30</v>
      </c>
      <c r="D82" s="40">
        <v>1</v>
      </c>
      <c r="E82" s="40" t="str">
        <f>INDEX($A$9:$A$40,MATCH(D82,C82:C113,0),1)</f>
        <v>East Dunbartonshire</v>
      </c>
      <c r="F82" s="76">
        <f>INDEX($C$9:$C$40,MATCH(D82,C82:C113,0),1)</f>
        <v>45.731707317073173</v>
      </c>
      <c r="G82" s="40"/>
      <c r="H82" s="40"/>
      <c r="I82" s="40"/>
      <c r="J82" s="40"/>
      <c r="K82" s="40"/>
      <c r="L82" s="40"/>
      <c r="M82" s="40"/>
      <c r="N82" s="40"/>
    </row>
    <row r="83" spans="1:14" x14ac:dyDescent="0.25">
      <c r="A83" s="40">
        <f>RANK($C$10, $C$9:$C$40,1)</f>
        <v>15</v>
      </c>
      <c r="B83" s="40">
        <f>COUNTIF($A82:$A83, $A83)</f>
        <v>1</v>
      </c>
      <c r="C83" s="40">
        <f t="shared" ref="C83:C113" si="1">A83+(B83-1)</f>
        <v>15</v>
      </c>
      <c r="D83" s="40">
        <v>2</v>
      </c>
      <c r="E83" s="40" t="str">
        <f>INDEX($A$9:$A$40,MATCH(D83,C82:C113,0),1)</f>
        <v>Angus</v>
      </c>
      <c r="F83" s="76">
        <f>INDEX($C$9:$C$40,MATCH(D83,C82:C113,0),1)</f>
        <v>73.151615431507452</v>
      </c>
      <c r="G83" s="40"/>
      <c r="H83" s="40"/>
      <c r="I83" s="40"/>
      <c r="J83" s="40"/>
      <c r="K83" s="40"/>
      <c r="L83" s="40"/>
      <c r="M83" s="40"/>
      <c r="N83" s="40"/>
    </row>
    <row r="84" spans="1:14" x14ac:dyDescent="0.25">
      <c r="A84" s="40">
        <f>RANK($C$11, $C$9:$C$40,1)</f>
        <v>2</v>
      </c>
      <c r="B84" s="40">
        <f>COUNTIF($A82:$A84, $A84)</f>
        <v>1</v>
      </c>
      <c r="C84" s="40">
        <f t="shared" si="1"/>
        <v>2</v>
      </c>
      <c r="D84" s="40">
        <v>3</v>
      </c>
      <c r="E84" s="40" t="str">
        <f>INDEX($A$9:$A$40,MATCH(D84,C82:C113,0),1)</f>
        <v>Na h-Eileanan Siar</v>
      </c>
      <c r="F84" s="76">
        <f>INDEX($C$9:$C$40,MATCH(D84,C82:C113,0),1)</f>
        <v>76.586433260393875</v>
      </c>
      <c r="G84" s="40"/>
      <c r="H84" s="40"/>
      <c r="I84" s="40"/>
      <c r="J84" s="40"/>
      <c r="K84" s="40"/>
      <c r="L84" s="40"/>
      <c r="M84" s="40"/>
      <c r="N84" s="40"/>
    </row>
    <row r="85" spans="1:14" x14ac:dyDescent="0.25">
      <c r="A85" s="40">
        <f>RANK($C$12, $C$9:$C$40,1)</f>
        <v>7</v>
      </c>
      <c r="B85" s="40">
        <f>COUNTIF($A82:$A85, $A85)</f>
        <v>1</v>
      </c>
      <c r="C85" s="40">
        <f t="shared" si="1"/>
        <v>7</v>
      </c>
      <c r="D85" s="40">
        <v>4</v>
      </c>
      <c r="E85" s="40" t="str">
        <f>INDEX($A$9:$A$40,MATCH(D85,C82:C113,0),1)</f>
        <v>East Lothian</v>
      </c>
      <c r="F85" s="76">
        <f>INDEX($C$9:$C$40,MATCH(D85,C82:C113,0),1)</f>
        <v>84.401057555419982</v>
      </c>
      <c r="G85" s="40"/>
      <c r="H85" s="40"/>
      <c r="I85" s="40"/>
      <c r="J85" s="40"/>
      <c r="K85" s="40"/>
      <c r="L85" s="40"/>
      <c r="M85" s="40"/>
      <c r="N85" s="40"/>
    </row>
    <row r="86" spans="1:14" x14ac:dyDescent="0.25">
      <c r="A86" s="40">
        <f>RANK($C$13, $C$9:$C$40,1)</f>
        <v>6</v>
      </c>
      <c r="B86" s="40">
        <f>COUNTIF($A82:$A86, $A86)</f>
        <v>1</v>
      </c>
      <c r="C86" s="40">
        <f t="shared" si="1"/>
        <v>6</v>
      </c>
      <c r="D86" s="40">
        <v>5</v>
      </c>
      <c r="E86" s="40" t="str">
        <f>INDEX($A$9:$A$40,MATCH(D86,C82:C113,0),1)</f>
        <v>Fife</v>
      </c>
      <c r="F86" s="76">
        <f>INDEX($C$9:$C$40,MATCH(D86,C82:C113,0),1)</f>
        <v>89.372181179270072</v>
      </c>
      <c r="G86" s="40"/>
      <c r="H86" s="40"/>
      <c r="I86" s="40"/>
      <c r="J86" s="40"/>
      <c r="K86" s="40"/>
      <c r="L86" s="40"/>
      <c r="M86" s="40"/>
      <c r="N86" s="40"/>
    </row>
    <row r="87" spans="1:14" x14ac:dyDescent="0.25">
      <c r="A87" s="40">
        <f>RANK($C$14, $C$9:$C$40,1)</f>
        <v>20</v>
      </c>
      <c r="B87" s="40">
        <f>COUNTIF($A82:$A87, $A87)</f>
        <v>1</v>
      </c>
      <c r="C87" s="40">
        <f t="shared" si="1"/>
        <v>20</v>
      </c>
      <c r="D87" s="40">
        <v>6</v>
      </c>
      <c r="E87" s="40" t="str">
        <f>INDEX($A$9:$A$40,MATCH(D87,C82:C113,0),1)</f>
        <v>Clackmannanshire</v>
      </c>
      <c r="F87" s="76">
        <f>INDEX($C$9:$C$40,MATCH(D87,C82:C113,0),1)</f>
        <v>89.686098654708516</v>
      </c>
      <c r="G87" s="40"/>
      <c r="H87" s="40"/>
      <c r="I87" s="40"/>
      <c r="J87" s="40"/>
      <c r="K87" s="40"/>
      <c r="L87" s="40"/>
      <c r="M87" s="40"/>
      <c r="N87" s="40"/>
    </row>
    <row r="88" spans="1:14" x14ac:dyDescent="0.25">
      <c r="A88" s="40">
        <f>RANK($C$15, $C$9:$C$40,1)</f>
        <v>29</v>
      </c>
      <c r="B88" s="40">
        <f>COUNTIF($A82:$A88, $A88)</f>
        <v>1</v>
      </c>
      <c r="C88" s="40">
        <f t="shared" si="1"/>
        <v>29</v>
      </c>
      <c r="D88" s="40">
        <v>7</v>
      </c>
      <c r="E88" s="40" t="str">
        <f>INDEX($A$9:$A$40,MATCH(D88,C82:C113,0),1)</f>
        <v>Argyll &amp; Bute</v>
      </c>
      <c r="F88" s="76">
        <f>INDEX($C$9:$C$40,MATCH(D88,C82:C113,0),1)</f>
        <v>91.671324762437123</v>
      </c>
      <c r="G88" s="40"/>
      <c r="H88" s="40"/>
      <c r="I88" s="40"/>
      <c r="J88" s="40"/>
      <c r="K88" s="40"/>
      <c r="L88" s="40"/>
      <c r="M88" s="40"/>
      <c r="N88" s="40"/>
    </row>
    <row r="89" spans="1:14" x14ac:dyDescent="0.25">
      <c r="A89" s="40">
        <f>RANK($C$16, $C$9:$C$40,1)</f>
        <v>19</v>
      </c>
      <c r="B89" s="40">
        <f>COUNTIF($A82:$A89, $A89)</f>
        <v>1</v>
      </c>
      <c r="C89" s="40">
        <f t="shared" si="1"/>
        <v>19</v>
      </c>
      <c r="D89" s="40">
        <v>8</v>
      </c>
      <c r="E89" s="40" t="str">
        <f>INDEX($A$9:$A$40,MATCH(D89,C82:C113,0),1)</f>
        <v>North Lanarkshire</v>
      </c>
      <c r="F89" s="76">
        <f>INDEX($C$9:$C$40,MATCH(D89,C82:C113,0),1)</f>
        <v>93.686597445995943</v>
      </c>
      <c r="G89" s="40"/>
      <c r="H89" s="40"/>
      <c r="I89" s="40"/>
      <c r="J89" s="40"/>
      <c r="K89" s="40"/>
      <c r="L89" s="40"/>
      <c r="M89" s="40"/>
      <c r="N89" s="40"/>
    </row>
    <row r="90" spans="1:14" x14ac:dyDescent="0.25">
      <c r="A90" s="40">
        <f>RANK($C$17, $C$9:$C$40,1)</f>
        <v>1</v>
      </c>
      <c r="B90" s="40">
        <f>COUNTIF($A82:$A90, $A90)</f>
        <v>1</v>
      </c>
      <c r="C90" s="40">
        <f t="shared" si="1"/>
        <v>1</v>
      </c>
      <c r="D90" s="40">
        <v>9</v>
      </c>
      <c r="E90" s="40" t="str">
        <f>INDEX($A$9:$A$40,MATCH(D90,C82:C113,0),1)</f>
        <v>South Lanarkshire</v>
      </c>
      <c r="F90" s="76">
        <f>INDEX($C$9:$C$40,MATCH(D90,C82:C113,0),1)</f>
        <v>96.418732782369148</v>
      </c>
      <c r="G90" s="40"/>
      <c r="H90" s="40"/>
      <c r="I90" s="40"/>
      <c r="J90" s="40"/>
      <c r="K90" s="40"/>
      <c r="L90" s="40"/>
      <c r="M90" s="40"/>
      <c r="N90" s="40"/>
    </row>
    <row r="91" spans="1:14" x14ac:dyDescent="0.25">
      <c r="A91" s="40">
        <f>RANK($C$18, $C$9:$C$40,1)</f>
        <v>4</v>
      </c>
      <c r="B91" s="40">
        <f>COUNTIF($A82:$A91, $A91)</f>
        <v>1</v>
      </c>
      <c r="C91" s="40">
        <f t="shared" si="1"/>
        <v>4</v>
      </c>
      <c r="D91" s="40">
        <v>10</v>
      </c>
      <c r="E91" s="40" t="str">
        <f>INDEX($A$9:$A$40,MATCH(D91,C82:C113,0),1)</f>
        <v>East Renfrewshire</v>
      </c>
      <c r="F91" s="76">
        <f>INDEX($C$9:$C$40,MATCH(D91,C82:C113,0),1)</f>
        <v>96.688152922871751</v>
      </c>
      <c r="G91" s="40"/>
      <c r="H91" s="40"/>
      <c r="I91" s="40"/>
      <c r="J91" s="40"/>
      <c r="K91" s="40"/>
      <c r="L91" s="40"/>
      <c r="M91" s="40"/>
      <c r="N91" s="40"/>
    </row>
    <row r="92" spans="1:14" x14ac:dyDescent="0.25">
      <c r="A92" s="40">
        <f>RANK($C$19, $C$9:$C$40,1)</f>
        <v>10</v>
      </c>
      <c r="B92" s="40">
        <f>COUNTIF($A82:$A92, $A92)</f>
        <v>1</v>
      </c>
      <c r="C92" s="40">
        <f t="shared" si="1"/>
        <v>10</v>
      </c>
      <c r="D92" s="40">
        <v>11</v>
      </c>
      <c r="E92" s="40" t="str">
        <f>INDEX($A$9:$A$40,MATCH(D92,C82:C113,0),1)</f>
        <v>Highland</v>
      </c>
      <c r="F92" s="76">
        <f>INDEX($C$9:$C$40,MATCH(D92,C82:C113,0),1)</f>
        <v>98.797814207650276</v>
      </c>
      <c r="G92" s="40"/>
      <c r="H92" s="40"/>
      <c r="I92" s="40"/>
      <c r="J92" s="40"/>
      <c r="K92" s="40"/>
      <c r="L92" s="40"/>
      <c r="M92" s="40"/>
      <c r="N92" s="40"/>
    </row>
    <row r="93" spans="1:14" x14ac:dyDescent="0.25">
      <c r="A93" s="40">
        <f>RANK($C$20, $C$9:$C$40,1)</f>
        <v>27</v>
      </c>
      <c r="B93" s="40">
        <f>COUNTIF($A82:$A93, $A93)</f>
        <v>1</v>
      </c>
      <c r="C93" s="40">
        <f t="shared" si="1"/>
        <v>27</v>
      </c>
      <c r="D93" s="40">
        <v>12</v>
      </c>
      <c r="E93" s="40" t="str">
        <f>INDEX($A$9:$A$40,MATCH(D93,C82:C113,0),1)</f>
        <v>Renfrewshire</v>
      </c>
      <c r="F93" s="76">
        <f>INDEX($C$9:$C$40,MATCH(D93,C82:C113,0),1)</f>
        <v>99.988440642700269</v>
      </c>
      <c r="G93" s="40"/>
      <c r="H93" s="40"/>
      <c r="I93" s="40"/>
      <c r="J93" s="40"/>
      <c r="K93" s="40"/>
      <c r="L93" s="40"/>
      <c r="M93" s="40"/>
      <c r="N93" s="40"/>
    </row>
    <row r="94" spans="1:14" x14ac:dyDescent="0.25">
      <c r="A94" s="40">
        <f>RANK($C$21, $C$9:$C$40,1)</f>
        <v>17</v>
      </c>
      <c r="B94" s="40">
        <f>COUNTIF($A82:$A94, $A94)</f>
        <v>1</v>
      </c>
      <c r="C94" s="40">
        <f t="shared" si="1"/>
        <v>17</v>
      </c>
      <c r="D94" s="40">
        <v>13</v>
      </c>
      <c r="E94" s="40" t="str">
        <f>INDEX($A$9:$A$40,MATCH(D94,C82:C113,0),1)</f>
        <v>Orkney Islands</v>
      </c>
      <c r="F94" s="76">
        <f>INDEX($C$9:$C$40,MATCH(D94,C82:C113,0),1)</f>
        <v>100.28653295128939</v>
      </c>
      <c r="G94" s="40"/>
      <c r="H94" s="40"/>
      <c r="I94" s="40"/>
      <c r="J94" s="40"/>
      <c r="K94" s="40"/>
      <c r="L94" s="40"/>
      <c r="M94" s="40"/>
      <c r="N94" s="40"/>
    </row>
    <row r="95" spans="1:14" x14ac:dyDescent="0.25">
      <c r="A95" s="40">
        <f>RANK($C$22, $C$9:$C$40,1)</f>
        <v>5</v>
      </c>
      <c r="B95" s="40">
        <f>COUNTIF($A82:$A95, $A95)</f>
        <v>1</v>
      </c>
      <c r="C95" s="40">
        <f t="shared" si="1"/>
        <v>5</v>
      </c>
      <c r="D95" s="40">
        <v>14</v>
      </c>
      <c r="E95" s="40" t="str">
        <f>INDEX($A$9:$A$40,MATCH(D95,C82:C113,0),1)</f>
        <v>North Ayrshire</v>
      </c>
      <c r="F95" s="76">
        <f>INDEX($C$9:$C$40,MATCH(D95,C82:C113,0),1)</f>
        <v>102.29993470216934</v>
      </c>
      <c r="G95" s="40"/>
      <c r="H95" s="40"/>
      <c r="I95" s="40"/>
      <c r="J95" s="40"/>
      <c r="K95" s="40"/>
      <c r="L95" s="40"/>
      <c r="M95" s="40"/>
      <c r="N95" s="40"/>
    </row>
    <row r="96" spans="1:14" x14ac:dyDescent="0.25">
      <c r="A96" s="40">
        <f>RANK($C$23, $C$9:$C$40,1)</f>
        <v>32</v>
      </c>
      <c r="B96" s="40">
        <f>COUNTIF($A82:$A96, $A96)</f>
        <v>1</v>
      </c>
      <c r="C96" s="40">
        <f t="shared" si="1"/>
        <v>32</v>
      </c>
      <c r="D96" s="40">
        <v>15</v>
      </c>
      <c r="E96" s="40" t="str">
        <f>INDEX($A$9:$A$40,MATCH(D96,C82:C113,0),1)</f>
        <v>Aberdeenshire</v>
      </c>
      <c r="F96" s="76">
        <f>INDEX($C$9:$C$40,MATCH(D96,C82:C113,0),1)</f>
        <v>102.40141354108104</v>
      </c>
      <c r="G96" s="40"/>
      <c r="H96" s="40"/>
      <c r="I96" s="40"/>
      <c r="J96" s="40"/>
      <c r="K96" s="40"/>
      <c r="L96" s="40"/>
      <c r="M96" s="40"/>
      <c r="N96" s="40"/>
    </row>
    <row r="97" spans="1:14" x14ac:dyDescent="0.25">
      <c r="A97" s="40">
        <f>RANK($C$24, $C$9:$C$40,1)</f>
        <v>11</v>
      </c>
      <c r="B97" s="40">
        <f>COUNTIF($A82:$A97, $A97)</f>
        <v>1</v>
      </c>
      <c r="C97" s="40">
        <f t="shared" si="1"/>
        <v>11</v>
      </c>
      <c r="D97" s="40">
        <v>16</v>
      </c>
      <c r="E97" s="40" t="str">
        <f>INDEX($A$9:$A$40,MATCH(D97,C82:C113,0),1)</f>
        <v>Perth &amp; Kinross</v>
      </c>
      <c r="F97" s="76">
        <f>INDEX($C$9:$C$40,MATCH(D97,C82:C113,0),1)</f>
        <v>103.89970215418717</v>
      </c>
      <c r="G97" s="40"/>
      <c r="H97" s="40"/>
      <c r="I97" s="40"/>
      <c r="J97" s="40"/>
      <c r="K97" s="40"/>
      <c r="L97" s="40"/>
      <c r="M97" s="40"/>
      <c r="N97" s="40"/>
    </row>
    <row r="98" spans="1:14" x14ac:dyDescent="0.25">
      <c r="A98" s="40">
        <f>RANK($C$25, $C$9:$C$40,1)</f>
        <v>31</v>
      </c>
      <c r="B98" s="40">
        <f>COUNTIF($A82:$A98, $A98)</f>
        <v>1</v>
      </c>
      <c r="C98" s="40">
        <f t="shared" si="1"/>
        <v>31</v>
      </c>
      <c r="D98" s="40">
        <v>17</v>
      </c>
      <c r="E98" s="40" t="str">
        <f>INDEX($A$9:$A$40,MATCH(D98,C82:C113,0),1)</f>
        <v>Falkirk</v>
      </c>
      <c r="F98" s="76">
        <f>INDEX($C$9:$C$40,MATCH(D98,C82:C113,0),1)</f>
        <v>105.7000194539913</v>
      </c>
      <c r="G98" s="40"/>
      <c r="H98" s="40"/>
      <c r="I98" s="40"/>
      <c r="J98" s="40"/>
      <c r="K98" s="40"/>
      <c r="L98" s="40"/>
      <c r="M98" s="40"/>
      <c r="N98" s="40"/>
    </row>
    <row r="99" spans="1:14" x14ac:dyDescent="0.25">
      <c r="A99" s="40">
        <f>RANK($C$26, $C$9:$C$40,1)</f>
        <v>24</v>
      </c>
      <c r="B99" s="40">
        <f>COUNTIF($A82:$A99, $A99)</f>
        <v>1</v>
      </c>
      <c r="C99" s="40">
        <f t="shared" si="1"/>
        <v>24</v>
      </c>
      <c r="D99" s="40">
        <v>18</v>
      </c>
      <c r="E99" s="40" t="str">
        <f>INDEX($A$9:$A$40,MATCH(D99,C82:C113,0),1)</f>
        <v>West Lothian</v>
      </c>
      <c r="F99" s="76">
        <f>INDEX($C$9:$C$40,MATCH(D99,C82:C113,0),1)</f>
        <v>107.48959778085992</v>
      </c>
      <c r="G99" s="40"/>
      <c r="H99" s="40"/>
      <c r="I99" s="40"/>
      <c r="J99" s="40"/>
      <c r="K99" s="40"/>
      <c r="L99" s="40"/>
      <c r="M99" s="40"/>
      <c r="N99" s="40"/>
    </row>
    <row r="100" spans="1:14" x14ac:dyDescent="0.25">
      <c r="A100" s="40">
        <f>RANK($C$27, $C$9:$C$40,1)</f>
        <v>26</v>
      </c>
      <c r="B100" s="40">
        <f>COUNTIF($A82:$A100, $A100)</f>
        <v>1</v>
      </c>
      <c r="C100" s="40">
        <f t="shared" si="1"/>
        <v>26</v>
      </c>
      <c r="D100" s="40">
        <v>19</v>
      </c>
      <c r="E100" s="40" t="str">
        <f>INDEX($A$9:$A$40,MATCH(D100,C82:C113,0),1)</f>
        <v>East Ayrshire</v>
      </c>
      <c r="F100" s="76">
        <f>INDEX($C$9:$C$40,MATCH(D100,C82:C113,0),1)</f>
        <v>110.55605601506839</v>
      </c>
      <c r="G100" s="40"/>
      <c r="H100" s="40"/>
      <c r="I100" s="40"/>
      <c r="J100" s="40"/>
      <c r="K100" s="40"/>
      <c r="L100" s="40"/>
      <c r="M100" s="40"/>
      <c r="N100" s="40"/>
    </row>
    <row r="101" spans="1:14" x14ac:dyDescent="0.25">
      <c r="A101" s="40">
        <f>RANK($C$28, $C$9:$C$40,1)</f>
        <v>3</v>
      </c>
      <c r="B101" s="40">
        <f>COUNTIF($A82:$A101, $A101)</f>
        <v>1</v>
      </c>
      <c r="C101" s="40">
        <f t="shared" si="1"/>
        <v>3</v>
      </c>
      <c r="D101" s="40">
        <v>20</v>
      </c>
      <c r="E101" s="40" t="str">
        <f>INDEX($A$9:$A$40,MATCH(D101,C82:C113,0),1)</f>
        <v>Dumfries &amp; Galloway</v>
      </c>
      <c r="F101" s="76">
        <f>INDEX($C$9:$C$40,MATCH(D101,C82:C113,0),1)</f>
        <v>113.1251653876687</v>
      </c>
      <c r="G101" s="40"/>
      <c r="H101" s="40"/>
      <c r="I101" s="40"/>
      <c r="J101" s="40"/>
      <c r="K101" s="40"/>
      <c r="L101" s="40"/>
      <c r="M101" s="40"/>
      <c r="N101" s="40"/>
    </row>
    <row r="102" spans="1:14" x14ac:dyDescent="0.25">
      <c r="A102" s="40">
        <f>RANK($C$29, $C$9:$C$40,1)</f>
        <v>14</v>
      </c>
      <c r="B102" s="40">
        <f>COUNTIF($A82:$A102, $A102)</f>
        <v>1</v>
      </c>
      <c r="C102" s="40">
        <f t="shared" si="1"/>
        <v>14</v>
      </c>
      <c r="D102" s="40">
        <v>21</v>
      </c>
      <c r="E102" s="40" t="str">
        <f>INDEX($A$9:$A$40,MATCH(D102,C82:C113,0),1)</f>
        <v>Shetland Islands</v>
      </c>
      <c r="F102" s="76">
        <f>INDEX($C$9:$C$40,MATCH(D102,C82:C113,0),1)</f>
        <v>114.08512505484863</v>
      </c>
      <c r="G102" s="40"/>
      <c r="H102" s="40"/>
      <c r="I102" s="40"/>
      <c r="J102" s="40"/>
      <c r="K102" s="40"/>
      <c r="L102" s="40"/>
      <c r="M102" s="40"/>
      <c r="N102" s="40"/>
    </row>
    <row r="103" spans="1:14" x14ac:dyDescent="0.25">
      <c r="A103" s="40">
        <f>RANK($C$30, $C$9:$C$40,1)</f>
        <v>8</v>
      </c>
      <c r="B103" s="40">
        <f>COUNTIF($A82:$A103, $A103)</f>
        <v>1</v>
      </c>
      <c r="C103" s="40">
        <f t="shared" si="1"/>
        <v>8</v>
      </c>
      <c r="D103" s="40">
        <v>22</v>
      </c>
      <c r="E103" s="40" t="str">
        <f>INDEX($A$9:$A$40,MATCH(D103,C82:C113,0),1)</f>
        <v>Scottish Borders</v>
      </c>
      <c r="F103" s="76">
        <f>INDEX($C$9:$C$40,MATCH(D103,C82:C113,0),1)</f>
        <v>116.20741262435074</v>
      </c>
      <c r="G103" s="40"/>
      <c r="H103" s="40"/>
      <c r="I103" s="40"/>
      <c r="J103" s="40"/>
      <c r="K103" s="40"/>
      <c r="L103" s="40"/>
      <c r="M103" s="40"/>
      <c r="N103" s="40"/>
    </row>
    <row r="104" spans="1:14" hidden="1" x14ac:dyDescent="0.25">
      <c r="A104" s="40">
        <f>RANK($C$31, $C$9:$C$40,1)</f>
        <v>13</v>
      </c>
      <c r="B104" s="40">
        <f>COUNTIF($A82:$A104, $A104)</f>
        <v>1</v>
      </c>
      <c r="C104" s="40">
        <f t="shared" si="1"/>
        <v>13</v>
      </c>
      <c r="D104" s="40">
        <v>23</v>
      </c>
      <c r="E104" s="40" t="str">
        <f>INDEX($A$9:$A$40,MATCH(D104,C82:C113,0),1)</f>
        <v>South Ayrshire</v>
      </c>
      <c r="F104" s="76">
        <f>INDEX($C$9:$C$40,MATCH(D104,C82:C113,0),1)</f>
        <v>116.45479598186505</v>
      </c>
      <c r="G104" s="40"/>
      <c r="H104" s="40"/>
      <c r="I104" s="40"/>
      <c r="J104" s="40"/>
      <c r="K104" s="40"/>
      <c r="L104" s="40"/>
      <c r="M104" s="40"/>
      <c r="N104" s="40"/>
    </row>
    <row r="105" spans="1:14" hidden="1" x14ac:dyDescent="0.25">
      <c r="A105" s="40">
        <f>RANK($C$32, $C$9:$C$40,1)</f>
        <v>16</v>
      </c>
      <c r="B105" s="40">
        <f>COUNTIF($A82:$A105, $A105)</f>
        <v>1</v>
      </c>
      <c r="C105" s="40">
        <f t="shared" si="1"/>
        <v>16</v>
      </c>
      <c r="D105" s="40">
        <v>24</v>
      </c>
      <c r="E105" s="40" t="str">
        <f>INDEX($A$9:$A$40,MATCH(D105,C82:C113,0),1)</f>
        <v>Midlothian</v>
      </c>
      <c r="F105" s="76">
        <f>INDEX($C$9:$C$40,MATCH(D105,C82:C113,0),1)</f>
        <v>117.21611721611721</v>
      </c>
      <c r="G105" s="40"/>
      <c r="H105" s="40"/>
      <c r="I105" s="40"/>
      <c r="J105" s="40"/>
      <c r="K105" s="40"/>
      <c r="L105" s="40"/>
      <c r="M105" s="40"/>
      <c r="N105" s="40"/>
    </row>
    <row r="106" spans="1:14" hidden="1" x14ac:dyDescent="0.25">
      <c r="A106" s="40">
        <f>RANK($C$33, $C$9:$C$40,1)</f>
        <v>12</v>
      </c>
      <c r="B106" s="40">
        <f>COUNTIF($A82:$A106, $A106)</f>
        <v>1</v>
      </c>
      <c r="C106" s="40">
        <f t="shared" si="1"/>
        <v>12</v>
      </c>
      <c r="D106" s="40">
        <v>25</v>
      </c>
      <c r="E106" s="40" t="str">
        <f>INDEX($A$9:$A$40,MATCH(D106,C82:C113,0),1)</f>
        <v>Stirling</v>
      </c>
      <c r="F106" s="76">
        <f>INDEX($C$9:$C$40,MATCH(D106,C82:C113,0),1)</f>
        <v>120.64494306009696</v>
      </c>
      <c r="G106" s="40"/>
      <c r="H106" s="40"/>
      <c r="I106" s="40"/>
      <c r="J106" s="40"/>
      <c r="K106" s="40"/>
      <c r="L106" s="40"/>
      <c r="M106" s="40"/>
      <c r="N106" s="40"/>
    </row>
    <row r="107" spans="1:14" hidden="1" x14ac:dyDescent="0.25">
      <c r="A107" s="40">
        <f>RANK($C$34, $C$9:$C$40,1)</f>
        <v>22</v>
      </c>
      <c r="B107" s="40">
        <f>COUNTIF($A82:$A107, $A107)</f>
        <v>1</v>
      </c>
      <c r="C107" s="40">
        <f t="shared" si="1"/>
        <v>22</v>
      </c>
      <c r="D107" s="40">
        <v>26</v>
      </c>
      <c r="E107" s="40" t="str">
        <f>INDEX($A$9:$A$40,MATCH(D107,C82:C113,0),1)</f>
        <v>Moray</v>
      </c>
      <c r="F107" s="76">
        <f>INDEX($C$9:$C$40,MATCH(D107,C82:C113,0),1)</f>
        <v>121.28367500268327</v>
      </c>
      <c r="G107" s="40"/>
      <c r="H107" s="40"/>
      <c r="I107" s="40"/>
      <c r="J107" s="40"/>
      <c r="K107" s="40"/>
      <c r="L107" s="40"/>
      <c r="M107" s="40"/>
      <c r="N107" s="40"/>
    </row>
    <row r="108" spans="1:14" hidden="1" x14ac:dyDescent="0.25">
      <c r="A108" s="40">
        <f>RANK($C$35, $C$9:$C$40,1)</f>
        <v>21</v>
      </c>
      <c r="B108" s="40">
        <f>COUNTIF($A82:$A108, $A108)</f>
        <v>1</v>
      </c>
      <c r="C108" s="40">
        <f t="shared" si="1"/>
        <v>21</v>
      </c>
      <c r="D108" s="40">
        <v>27</v>
      </c>
      <c r="E108" s="40" t="str">
        <f>INDEX($A$9:$A$40,MATCH(D108,C82:C113,0),1)</f>
        <v>Edinburgh, City of</v>
      </c>
      <c r="F108" s="76">
        <f>INDEX($C$9:$C$40,MATCH(D108,C82:C113,0),1)</f>
        <v>125.42094810465419</v>
      </c>
      <c r="G108" s="40"/>
      <c r="H108" s="40"/>
      <c r="I108" s="40"/>
      <c r="J108" s="40"/>
      <c r="K108" s="40"/>
      <c r="L108" s="40"/>
      <c r="M108" s="40"/>
      <c r="N108" s="40"/>
    </row>
    <row r="109" spans="1:14" hidden="1" x14ac:dyDescent="0.25">
      <c r="A109" s="40">
        <f>RANK($C$36, $C$9:$C$40,1)</f>
        <v>23</v>
      </c>
      <c r="B109" s="40">
        <f>COUNTIF($A82:$A109, $A109)</f>
        <v>1</v>
      </c>
      <c r="C109" s="40">
        <f t="shared" si="1"/>
        <v>23</v>
      </c>
      <c r="D109" s="40">
        <v>28</v>
      </c>
      <c r="E109" s="40" t="str">
        <f>INDEX($A$9:$A$40,MATCH(D109,C82:C113,0),1)</f>
        <v>West Dunbartonshire</v>
      </c>
      <c r="F109" s="76">
        <f>INDEX($C$9:$C$40,MATCH(D109,C82:C113,0),1)</f>
        <v>132.85024154589374</v>
      </c>
      <c r="G109" s="40"/>
      <c r="H109" s="40"/>
      <c r="I109" s="40"/>
      <c r="J109" s="40"/>
      <c r="K109" s="40"/>
      <c r="L109" s="40"/>
      <c r="M109" s="40"/>
      <c r="N109" s="40"/>
    </row>
    <row r="110" spans="1:14" hidden="1" x14ac:dyDescent="0.25">
      <c r="A110" s="40">
        <f>RANK($C$37, $C$9:$C$40,1)</f>
        <v>9</v>
      </c>
      <c r="B110" s="40">
        <f>COUNTIF($A82:$A110, $A110)</f>
        <v>1</v>
      </c>
      <c r="C110" s="40">
        <f t="shared" si="1"/>
        <v>9</v>
      </c>
      <c r="D110" s="40">
        <v>29</v>
      </c>
      <c r="E110" s="40" t="str">
        <f>INDEX($A$9:$A$40,MATCH(D110,C82:C113,0),1)</f>
        <v>Dundee City</v>
      </c>
      <c r="F110" s="76">
        <f>INDEX($C$9:$C$40,MATCH(D110,C82:C113,0),1)</f>
        <v>134.32527381690431</v>
      </c>
      <c r="G110" s="40"/>
      <c r="H110" s="40"/>
      <c r="I110" s="40"/>
      <c r="J110" s="40"/>
      <c r="K110" s="40"/>
      <c r="L110" s="40"/>
      <c r="M110" s="40"/>
      <c r="N110" s="40"/>
    </row>
    <row r="111" spans="1:14" hidden="1" x14ac:dyDescent="0.25">
      <c r="A111" s="40">
        <f>RANK($C$38, $C$9:$C$40,1)</f>
        <v>25</v>
      </c>
      <c r="B111" s="40">
        <f>COUNTIF($A82:$A111, $A111)</f>
        <v>1</v>
      </c>
      <c r="C111" s="40">
        <f t="shared" si="1"/>
        <v>25</v>
      </c>
      <c r="D111" s="40">
        <v>30</v>
      </c>
      <c r="E111" s="40" t="str">
        <f>INDEX($A$9:$A$40,MATCH(D111,C82:C113,0),1)</f>
        <v>Aberdeen City</v>
      </c>
      <c r="F111" s="76">
        <f>INDEX($C$9:$C$40,MATCH(D111,C82:C113,0),1)</f>
        <v>137.31453322274444</v>
      </c>
      <c r="G111" s="40"/>
      <c r="H111" s="40"/>
      <c r="I111" s="40"/>
      <c r="J111" s="40"/>
      <c r="K111" s="40"/>
      <c r="L111" s="40"/>
      <c r="M111" s="40"/>
      <c r="N111" s="40"/>
    </row>
    <row r="112" spans="1:14" hidden="1" x14ac:dyDescent="0.25">
      <c r="A112" s="40">
        <f>RANK($C$39, $C$9:$C$40,1)</f>
        <v>28</v>
      </c>
      <c r="B112" s="40">
        <f>COUNTIF($A82:$A112, $A112)</f>
        <v>1</v>
      </c>
      <c r="C112" s="40">
        <f t="shared" si="1"/>
        <v>28</v>
      </c>
      <c r="D112" s="40">
        <v>31</v>
      </c>
      <c r="E112" s="40" t="str">
        <f>INDEX($A$9:$A$40,MATCH(D112,C82:C113,0),1)</f>
        <v>Inverclyde</v>
      </c>
      <c r="F112" s="76">
        <f>INDEX($C$9:$C$40,MATCH(D112,C82:C113,0),1)</f>
        <v>138.36169952246846</v>
      </c>
      <c r="G112" s="40"/>
      <c r="H112" s="40"/>
      <c r="I112" s="40"/>
      <c r="J112" s="40"/>
      <c r="K112" s="40"/>
      <c r="L112" s="40"/>
      <c r="M112" s="40"/>
      <c r="N112" s="40"/>
    </row>
    <row r="113" spans="1:14" hidden="1" x14ac:dyDescent="0.25">
      <c r="A113" s="40">
        <f>RANK($C$40, $C$9:$C$40,1)</f>
        <v>18</v>
      </c>
      <c r="B113" s="40">
        <f>COUNTIF($A82:$A113, $A113)</f>
        <v>1</v>
      </c>
      <c r="C113" s="40">
        <f t="shared" si="1"/>
        <v>18</v>
      </c>
      <c r="D113" s="40">
        <v>32</v>
      </c>
      <c r="E113" s="40" t="str">
        <f>INDEX($A$9:$A$40,MATCH(D113,C82:C113,0),1)</f>
        <v>Glasgow City</v>
      </c>
      <c r="F113" s="76">
        <f>INDEX($C$9:$C$40,MATCH(D113,C82:C113,0),1)</f>
        <v>148.03479935352979</v>
      </c>
      <c r="G113" s="40"/>
      <c r="H113" s="40"/>
      <c r="I113" s="40"/>
      <c r="J113" s="40"/>
      <c r="K113" s="40"/>
      <c r="L113" s="40"/>
      <c r="M113" s="40"/>
      <c r="N113" s="40"/>
    </row>
    <row r="116" spans="1:14" x14ac:dyDescent="0.25">
      <c r="A116" s="95" t="str">
        <f>$A$5 &amp; " in " &amp; $D$8</f>
        <v>Number of social workers in fieldwork services per 100,000 population in 2010</v>
      </c>
      <c r="B116" s="95"/>
      <c r="C116" s="95"/>
      <c r="D116" s="95"/>
      <c r="E116" s="95"/>
      <c r="F116" s="95"/>
      <c r="G116" s="95"/>
      <c r="H116" s="95"/>
      <c r="I116" s="95"/>
      <c r="J116" s="95"/>
      <c r="K116" s="95"/>
      <c r="L116" s="95"/>
      <c r="M116" s="95"/>
      <c r="N116" s="95"/>
    </row>
    <row r="117" spans="1:14" x14ac:dyDescent="0.25">
      <c r="A117" s="77" t="s">
        <v>88</v>
      </c>
      <c r="B117" s="77" t="s">
        <v>89</v>
      </c>
      <c r="C117" s="77" t="s">
        <v>90</v>
      </c>
      <c r="D117" s="77" t="s">
        <v>85</v>
      </c>
      <c r="E117" s="77" t="s">
        <v>86</v>
      </c>
      <c r="F117" s="77" t="s">
        <v>87</v>
      </c>
      <c r="G117" s="77"/>
      <c r="H117" s="77"/>
      <c r="I117" s="77"/>
      <c r="J117" s="77"/>
      <c r="K117" s="77"/>
      <c r="L117" s="77"/>
      <c r="M117" s="77"/>
      <c r="N117" s="77"/>
    </row>
    <row r="118" spans="1:14" x14ac:dyDescent="0.25">
      <c r="A118" s="77">
        <f>RANK($D$9, $D$9:$D$40,1)</f>
        <v>25</v>
      </c>
      <c r="B118" s="77">
        <f>COUNTIF($A118:$A118, $A118)</f>
        <v>1</v>
      </c>
      <c r="C118" s="77">
        <f>A118+(B118-1)</f>
        <v>25</v>
      </c>
      <c r="D118" s="77">
        <v>1</v>
      </c>
      <c r="E118" s="77" t="str">
        <f>INDEX($A$9:$A$40,MATCH(D118,C118:C149,0),1)</f>
        <v>East Dunbartonshire</v>
      </c>
      <c r="F118" s="78">
        <f>INDEX($D$9:$D$40,MATCH(D118,C118:C149,0),1)</f>
        <v>52.420892108272966</v>
      </c>
      <c r="G118" s="77"/>
      <c r="H118" s="77"/>
      <c r="I118" s="77"/>
      <c r="J118" s="77"/>
      <c r="K118" s="77"/>
      <c r="L118" s="77"/>
      <c r="M118" s="77"/>
      <c r="N118" s="77"/>
    </row>
    <row r="119" spans="1:14" x14ac:dyDescent="0.25">
      <c r="A119" s="77">
        <f>RANK($D$10, $D$9:$D$40,1)</f>
        <v>15</v>
      </c>
      <c r="B119" s="77">
        <f>COUNTIF($A118:$A119, $A119)</f>
        <v>1</v>
      </c>
      <c r="C119" s="77">
        <f t="shared" ref="C119:C149" si="2">A119+(B119-1)</f>
        <v>15</v>
      </c>
      <c r="D119" s="77">
        <v>2</v>
      </c>
      <c r="E119" s="77" t="str">
        <f>INDEX($A$9:$A$40,MATCH(D119,C118:C149,0),1)</f>
        <v>Angus</v>
      </c>
      <c r="F119" s="78">
        <f>INDEX($D$9:$D$40,MATCH(D119,C118:C149,0),1)</f>
        <v>66.718655229182914</v>
      </c>
      <c r="G119" s="77"/>
      <c r="H119" s="77"/>
      <c r="I119" s="77"/>
      <c r="J119" s="77"/>
      <c r="K119" s="77"/>
      <c r="L119" s="77"/>
      <c r="M119" s="77"/>
      <c r="N119" s="77"/>
    </row>
    <row r="120" spans="1:14" x14ac:dyDescent="0.25">
      <c r="A120" s="77">
        <f>RANK($D$11, $D$9:$D$40,1)</f>
        <v>2</v>
      </c>
      <c r="B120" s="77">
        <f>COUNTIF($A118:$A120, $A120)</f>
        <v>1</v>
      </c>
      <c r="C120" s="77">
        <f t="shared" si="2"/>
        <v>2</v>
      </c>
      <c r="D120" s="77">
        <v>3</v>
      </c>
      <c r="E120" s="77" t="str">
        <f>INDEX($A$9:$A$40,MATCH(D120,C118:C149,0),1)</f>
        <v>Na h-Eileanan Siar</v>
      </c>
      <c r="F120" s="78">
        <f>INDEX($D$9:$D$40,MATCH(D120,C118:C149,0),1)</f>
        <v>72.463768115942031</v>
      </c>
      <c r="G120" s="77"/>
      <c r="H120" s="77"/>
      <c r="I120" s="77"/>
      <c r="J120" s="77"/>
      <c r="K120" s="77"/>
      <c r="L120" s="77"/>
      <c r="M120" s="77"/>
      <c r="N120" s="77"/>
    </row>
    <row r="121" spans="1:14" x14ac:dyDescent="0.25">
      <c r="A121" s="77">
        <f>RANK($D$12, $D$9:$D$40,1)</f>
        <v>10</v>
      </c>
      <c r="B121" s="77">
        <f>COUNTIF($A118:$A121, $A121)</f>
        <v>1</v>
      </c>
      <c r="C121" s="77">
        <f t="shared" si="2"/>
        <v>10</v>
      </c>
      <c r="D121" s="77">
        <v>4</v>
      </c>
      <c r="E121" s="77" t="str">
        <f>INDEX($A$9:$A$40,MATCH(D121,C118:C149,0),1)</f>
        <v>East Ayrshire</v>
      </c>
      <c r="F121" s="78">
        <f>INDEX($D$9:$D$40,MATCH(D121,C118:C149,0),1)</f>
        <v>84.143452332325793</v>
      </c>
      <c r="G121" s="77"/>
      <c r="H121" s="77"/>
      <c r="I121" s="77"/>
      <c r="J121" s="77"/>
      <c r="K121" s="77"/>
      <c r="L121" s="77"/>
      <c r="M121" s="77"/>
      <c r="N121" s="77"/>
    </row>
    <row r="122" spans="1:14" x14ac:dyDescent="0.25">
      <c r="A122" s="77">
        <f>RANK($D$13, $D$9:$D$40,1)</f>
        <v>7</v>
      </c>
      <c r="B122" s="77">
        <f>COUNTIF($A118:$A122, $A122)</f>
        <v>1</v>
      </c>
      <c r="C122" s="77">
        <f t="shared" si="2"/>
        <v>7</v>
      </c>
      <c r="D122" s="77">
        <v>5</v>
      </c>
      <c r="E122" s="77" t="str">
        <f>INDEX($A$9:$A$40,MATCH(D122,C118:C149,0),1)</f>
        <v>Fife</v>
      </c>
      <c r="F122" s="78">
        <f>INDEX($D$9:$D$40,MATCH(D122,C118:C149,0),1)</f>
        <v>84.663964038498662</v>
      </c>
      <c r="G122" s="77"/>
      <c r="H122" s="77"/>
      <c r="I122" s="77"/>
      <c r="J122" s="77"/>
      <c r="K122" s="77"/>
      <c r="L122" s="77"/>
      <c r="M122" s="77"/>
      <c r="N122" s="77"/>
    </row>
    <row r="123" spans="1:14" x14ac:dyDescent="0.25">
      <c r="A123" s="77">
        <f>RANK($D$14, $D$9:$D$40,1)</f>
        <v>23</v>
      </c>
      <c r="B123" s="77">
        <f>COUNTIF($A118:$A123, $A123)</f>
        <v>1</v>
      </c>
      <c r="C123" s="77">
        <f t="shared" si="2"/>
        <v>23</v>
      </c>
      <c r="D123" s="77">
        <v>6</v>
      </c>
      <c r="E123" s="77" t="str">
        <f>INDEX($A$9:$A$40,MATCH(D123,C118:C149,0),1)</f>
        <v>East Lothian</v>
      </c>
      <c r="F123" s="78">
        <f>INDEX($D$9:$D$40,MATCH(D123,C118:C149,0),1)</f>
        <v>89.772039540044375</v>
      </c>
      <c r="G123" s="77"/>
      <c r="H123" s="77"/>
      <c r="I123" s="77"/>
      <c r="J123" s="77"/>
      <c r="K123" s="77"/>
      <c r="L123" s="77"/>
      <c r="M123" s="77"/>
      <c r="N123" s="77"/>
    </row>
    <row r="124" spans="1:14" x14ac:dyDescent="0.25">
      <c r="A124" s="77">
        <f>RANK($D$15, $D$9:$D$40,1)</f>
        <v>30</v>
      </c>
      <c r="B124" s="77">
        <f>COUNTIF($A118:$A124, $A124)</f>
        <v>1</v>
      </c>
      <c r="C124" s="77">
        <f t="shared" si="2"/>
        <v>30</v>
      </c>
      <c r="D124" s="77">
        <v>7</v>
      </c>
      <c r="E124" s="77" t="str">
        <f>INDEX($A$9:$A$40,MATCH(D124,C118:C149,0),1)</f>
        <v>Clackmannanshire</v>
      </c>
      <c r="F124" s="78">
        <f>INDEX($D$9:$D$40,MATCH(D124,C118:C149,0),1)</f>
        <v>91.564387297876479</v>
      </c>
      <c r="G124" s="77"/>
      <c r="H124" s="77"/>
      <c r="I124" s="77"/>
      <c r="J124" s="77"/>
      <c r="K124" s="77"/>
      <c r="L124" s="77"/>
      <c r="M124" s="77"/>
      <c r="N124" s="77"/>
    </row>
    <row r="125" spans="1:14" x14ac:dyDescent="0.25">
      <c r="A125" s="77">
        <f>RANK($D$16, $D$9:$D$40,1)</f>
        <v>4</v>
      </c>
      <c r="B125" s="77">
        <f>COUNTIF($A118:$A125, $A125)</f>
        <v>1</v>
      </c>
      <c r="C125" s="77">
        <f t="shared" si="2"/>
        <v>4</v>
      </c>
      <c r="D125" s="77">
        <v>8</v>
      </c>
      <c r="E125" s="77" t="str">
        <f>INDEX($A$9:$A$40,MATCH(D125,C118:C149,0),1)</f>
        <v>South Lanarkshire</v>
      </c>
      <c r="F125" s="78">
        <f>INDEX($D$9:$D$40,MATCH(D125,C118:C149,0),1)</f>
        <v>93.55642122740916</v>
      </c>
      <c r="G125" s="77"/>
      <c r="H125" s="77"/>
      <c r="I125" s="77"/>
      <c r="J125" s="77"/>
      <c r="K125" s="77"/>
      <c r="L125" s="77"/>
      <c r="M125" s="77"/>
      <c r="N125" s="77"/>
    </row>
    <row r="126" spans="1:14" x14ac:dyDescent="0.25">
      <c r="A126" s="77">
        <f>RANK($D$17, $D$9:$D$40,1)</f>
        <v>1</v>
      </c>
      <c r="B126" s="77">
        <f>COUNTIF($A118:$A126, $A126)</f>
        <v>1</v>
      </c>
      <c r="C126" s="77">
        <f t="shared" si="2"/>
        <v>1</v>
      </c>
      <c r="D126" s="77">
        <v>9</v>
      </c>
      <c r="E126" s="77" t="str">
        <f>INDEX($A$9:$A$40,MATCH(D126,C118:C149,0),1)</f>
        <v>Perth &amp; Kinross</v>
      </c>
      <c r="F126" s="78">
        <f>INDEX($D$9:$D$40,MATCH(D126,C118:C149,0),1)</f>
        <v>94.780219780219781</v>
      </c>
      <c r="G126" s="77"/>
      <c r="H126" s="77"/>
      <c r="I126" s="77"/>
      <c r="J126" s="77"/>
      <c r="K126" s="77"/>
      <c r="L126" s="77"/>
      <c r="M126" s="77"/>
      <c r="N126" s="77"/>
    </row>
    <row r="127" spans="1:14" x14ac:dyDescent="0.25">
      <c r="A127" s="77">
        <f>RANK($D$18, $D$9:$D$40,1)</f>
        <v>6</v>
      </c>
      <c r="B127" s="77">
        <f>COUNTIF($A118:$A127, $A127)</f>
        <v>1</v>
      </c>
      <c r="C127" s="77">
        <f t="shared" si="2"/>
        <v>6</v>
      </c>
      <c r="D127" s="77">
        <v>10</v>
      </c>
      <c r="E127" s="77" t="str">
        <f>INDEX($A$9:$A$40,MATCH(D127,C118:C149,0),1)</f>
        <v>Argyll &amp; Bute</v>
      </c>
      <c r="F127" s="78">
        <f>INDEX($D$9:$D$40,MATCH(D127,C118:C149,0),1)</f>
        <v>94.786729857819907</v>
      </c>
      <c r="G127" s="77"/>
      <c r="H127" s="77"/>
      <c r="I127" s="77"/>
      <c r="J127" s="77"/>
      <c r="K127" s="77"/>
      <c r="L127" s="77"/>
      <c r="M127" s="77"/>
      <c r="N127" s="77"/>
    </row>
    <row r="128" spans="1:14" x14ac:dyDescent="0.25">
      <c r="A128" s="77">
        <f>RANK($D$19, $D$9:$D$40,1)</f>
        <v>17</v>
      </c>
      <c r="B128" s="77">
        <f>COUNTIF($A118:$A128, $A128)</f>
        <v>1</v>
      </c>
      <c r="C128" s="77">
        <f t="shared" si="2"/>
        <v>17</v>
      </c>
      <c r="D128" s="77">
        <v>11</v>
      </c>
      <c r="E128" s="77" t="str">
        <f>INDEX($A$9:$A$40,MATCH(D128,C118:C149,0),1)</f>
        <v>North Ayrshire</v>
      </c>
      <c r="F128" s="78">
        <f>INDEX($D$9:$D$40,MATCH(D128,C118:C149,0),1)</f>
        <v>95.797953407359017</v>
      </c>
      <c r="G128" s="77"/>
      <c r="H128" s="77"/>
      <c r="I128" s="77"/>
      <c r="J128" s="77"/>
      <c r="K128" s="77"/>
      <c r="L128" s="77"/>
      <c r="M128" s="77"/>
      <c r="N128" s="77"/>
    </row>
    <row r="129" spans="1:14" x14ac:dyDescent="0.25">
      <c r="A129" s="77">
        <f>RANK($D$20, $D$9:$D$40,1)</f>
        <v>29</v>
      </c>
      <c r="B129" s="77">
        <f>COUNTIF($A118:$A129, $A129)</f>
        <v>1</v>
      </c>
      <c r="C129" s="77">
        <f t="shared" si="2"/>
        <v>29</v>
      </c>
      <c r="D129" s="77">
        <v>12</v>
      </c>
      <c r="E129" s="77" t="str">
        <f>INDEX($A$9:$A$40,MATCH(D129,C118:C149,0),1)</f>
        <v>Highland</v>
      </c>
      <c r="F129" s="78">
        <f>INDEX($D$9:$D$40,MATCH(D129,C118:C149,0),1)</f>
        <v>96.216356780652703</v>
      </c>
      <c r="G129" s="77"/>
      <c r="H129" s="77"/>
      <c r="I129" s="77"/>
      <c r="J129" s="77"/>
      <c r="K129" s="77"/>
      <c r="L129" s="77"/>
      <c r="M129" s="77"/>
      <c r="N129" s="77"/>
    </row>
    <row r="130" spans="1:14" x14ac:dyDescent="0.25">
      <c r="A130" s="77">
        <f>RANK($D$21, $D$9:$D$40,1)</f>
        <v>18</v>
      </c>
      <c r="B130" s="77">
        <f>COUNTIF($A118:$A130, $A130)</f>
        <v>1</v>
      </c>
      <c r="C130" s="77">
        <f t="shared" si="2"/>
        <v>18</v>
      </c>
      <c r="D130" s="77">
        <v>13</v>
      </c>
      <c r="E130" s="77" t="str">
        <f>INDEX($A$9:$A$40,MATCH(D130,C118:C149,0),1)</f>
        <v>North Lanarkshire</v>
      </c>
      <c r="F130" s="78">
        <f>INDEX($D$9:$D$40,MATCH(D130,C118:C149,0),1)</f>
        <v>98.132508623765901</v>
      </c>
      <c r="G130" s="77"/>
      <c r="H130" s="77"/>
      <c r="I130" s="77"/>
      <c r="J130" s="77"/>
      <c r="K130" s="77"/>
      <c r="L130" s="77"/>
      <c r="M130" s="77"/>
      <c r="N130" s="77"/>
    </row>
    <row r="131" spans="1:14" x14ac:dyDescent="0.25">
      <c r="A131" s="77">
        <f>RANK($D$22, $D$9:$D$40,1)</f>
        <v>5</v>
      </c>
      <c r="B131" s="77">
        <f>COUNTIF($A118:$A131, $A131)</f>
        <v>1</v>
      </c>
      <c r="C131" s="77">
        <f t="shared" si="2"/>
        <v>5</v>
      </c>
      <c r="D131" s="77">
        <v>14</v>
      </c>
      <c r="E131" s="77" t="str">
        <f>INDEX($A$9:$A$40,MATCH(D131,C118:C149,0),1)</f>
        <v>Renfrewshire</v>
      </c>
      <c r="F131" s="78">
        <f>INDEX($D$9:$D$40,MATCH(D131,C118:C149,0),1)</f>
        <v>98.445595854922288</v>
      </c>
      <c r="G131" s="77"/>
      <c r="H131" s="77"/>
      <c r="I131" s="77"/>
      <c r="J131" s="77"/>
      <c r="K131" s="77"/>
      <c r="L131" s="77"/>
      <c r="M131" s="77"/>
      <c r="N131" s="77"/>
    </row>
    <row r="132" spans="1:14" x14ac:dyDescent="0.25">
      <c r="A132" s="77">
        <f>RANK($D$23, $D$9:$D$40,1)</f>
        <v>31</v>
      </c>
      <c r="B132" s="77">
        <f>COUNTIF($A118:$A132, $A132)</f>
        <v>1</v>
      </c>
      <c r="C132" s="77">
        <f t="shared" si="2"/>
        <v>31</v>
      </c>
      <c r="D132" s="77">
        <v>15</v>
      </c>
      <c r="E132" s="77" t="str">
        <f>INDEX($A$9:$A$40,MATCH(D132,C118:C149,0),1)</f>
        <v>Aberdeenshire</v>
      </c>
      <c r="F132" s="78">
        <f>INDEX($D$9:$D$40,MATCH(D132,C118:C149,0),1)</f>
        <v>101.81760330907211</v>
      </c>
      <c r="G132" s="77"/>
      <c r="H132" s="77"/>
      <c r="I132" s="77"/>
      <c r="J132" s="77"/>
      <c r="K132" s="77"/>
      <c r="L132" s="77"/>
      <c r="M132" s="77"/>
      <c r="N132" s="77"/>
    </row>
    <row r="133" spans="1:14" x14ac:dyDescent="0.25">
      <c r="A133" s="77">
        <f>RANK($D$24, $D$9:$D$40,1)</f>
        <v>12</v>
      </c>
      <c r="B133" s="77">
        <f>COUNTIF($A118:$A133, $A133)</f>
        <v>1</v>
      </c>
      <c r="C133" s="77">
        <f t="shared" si="2"/>
        <v>12</v>
      </c>
      <c r="D133" s="77">
        <v>16</v>
      </c>
      <c r="E133" s="77" t="str">
        <f>INDEX($A$9:$A$40,MATCH(D133,C118:C149,0),1)</f>
        <v>Orkney Islands</v>
      </c>
      <c r="F133" s="78">
        <f>INDEX($D$9:$D$40,MATCH(D133,C118:C149,0),1)</f>
        <v>103.67577756833177</v>
      </c>
      <c r="G133" s="77"/>
      <c r="H133" s="77"/>
      <c r="I133" s="77"/>
      <c r="J133" s="77"/>
      <c r="K133" s="77"/>
      <c r="L133" s="77"/>
      <c r="M133" s="77"/>
      <c r="N133" s="77"/>
    </row>
    <row r="134" spans="1:14" x14ac:dyDescent="0.25">
      <c r="A134" s="77">
        <f>RANK($D$25, $D$9:$D$40,1)</f>
        <v>32</v>
      </c>
      <c r="B134" s="77">
        <f>COUNTIF($A118:$A134, $A134)</f>
        <v>1</v>
      </c>
      <c r="C134" s="77">
        <f t="shared" si="2"/>
        <v>32</v>
      </c>
      <c r="D134" s="77">
        <v>17</v>
      </c>
      <c r="E134" s="77" t="str">
        <f>INDEX($A$9:$A$40,MATCH(D134,C118:C149,0),1)</f>
        <v>East Renfrewshire</v>
      </c>
      <c r="F134" s="78">
        <f>INDEX($D$9:$D$40,MATCH(D134,C118:C149,0),1)</f>
        <v>103.97079969029974</v>
      </c>
      <c r="G134" s="77"/>
      <c r="H134" s="77"/>
      <c r="I134" s="77"/>
      <c r="J134" s="77"/>
      <c r="K134" s="77"/>
      <c r="L134" s="77"/>
      <c r="M134" s="77"/>
      <c r="N134" s="77"/>
    </row>
    <row r="135" spans="1:14" x14ac:dyDescent="0.25">
      <c r="A135" s="77">
        <f>RANK($D$26, $D$9:$D$40,1)</f>
        <v>20</v>
      </c>
      <c r="B135" s="77">
        <f>COUNTIF($A118:$A135, $A135)</f>
        <v>1</v>
      </c>
      <c r="C135" s="77">
        <f t="shared" si="2"/>
        <v>20</v>
      </c>
      <c r="D135" s="77">
        <v>18</v>
      </c>
      <c r="E135" s="77" t="str">
        <f>INDEX($A$9:$A$40,MATCH(D135,C118:C149,0),1)</f>
        <v>Falkirk</v>
      </c>
      <c r="F135" s="78">
        <f>INDEX($D$9:$D$40,MATCH(D135,C118:C149,0),1)</f>
        <v>106.35554982596365</v>
      </c>
      <c r="G135" s="77"/>
      <c r="H135" s="77"/>
      <c r="I135" s="77"/>
      <c r="J135" s="77"/>
      <c r="K135" s="77"/>
      <c r="L135" s="77"/>
      <c r="M135" s="77"/>
      <c r="N135" s="77"/>
    </row>
    <row r="136" spans="1:14" x14ac:dyDescent="0.25">
      <c r="A136" s="77">
        <f>RANK($D$27, $D$9:$D$40,1)</f>
        <v>26</v>
      </c>
      <c r="B136" s="77">
        <f>COUNTIF($A118:$A136, $A136)</f>
        <v>1</v>
      </c>
      <c r="C136" s="77">
        <f t="shared" si="2"/>
        <v>26</v>
      </c>
      <c r="D136" s="77">
        <v>19</v>
      </c>
      <c r="E136" s="77" t="str">
        <f>INDEX($A$9:$A$40,MATCH(D136,C118:C149,0),1)</f>
        <v>West Lothian</v>
      </c>
      <c r="F136" s="78">
        <f>INDEX($D$9:$D$40,MATCH(D136,C118:C149,0),1)</f>
        <v>109.71336664943421</v>
      </c>
      <c r="G136" s="77"/>
      <c r="H136" s="77"/>
      <c r="I136" s="77"/>
      <c r="J136" s="77"/>
      <c r="K136" s="77"/>
      <c r="L136" s="77"/>
      <c r="M136" s="77"/>
      <c r="N136" s="77"/>
    </row>
    <row r="137" spans="1:14" x14ac:dyDescent="0.25">
      <c r="A137" s="77">
        <f>RANK($D$28, $D$9:$D$40,1)</f>
        <v>3</v>
      </c>
      <c r="B137" s="77">
        <f>COUNTIF($A118:$A137, $A137)</f>
        <v>1</v>
      </c>
      <c r="C137" s="77">
        <f t="shared" si="2"/>
        <v>3</v>
      </c>
      <c r="D137" s="77">
        <v>20</v>
      </c>
      <c r="E137" s="77" t="str">
        <f>INDEX($A$9:$A$40,MATCH(D137,C118:C149,0),1)</f>
        <v>Midlothian</v>
      </c>
      <c r="F137" s="78">
        <f>INDEX($D$9:$D$40,MATCH(D137,C118:C149,0),1)</f>
        <v>112.91889266634288</v>
      </c>
      <c r="G137" s="77"/>
      <c r="H137" s="77"/>
      <c r="I137" s="77"/>
      <c r="J137" s="77"/>
      <c r="K137" s="77"/>
      <c r="L137" s="77"/>
      <c r="M137" s="77"/>
      <c r="N137" s="77"/>
    </row>
    <row r="138" spans="1:14" x14ac:dyDescent="0.25">
      <c r="A138" s="77">
        <f>RANK($D$29, $D$9:$D$40,1)</f>
        <v>11</v>
      </c>
      <c r="B138" s="77">
        <f>COUNTIF($A118:$A138, $A138)</f>
        <v>1</v>
      </c>
      <c r="C138" s="77">
        <f t="shared" si="2"/>
        <v>11</v>
      </c>
      <c r="D138" s="77">
        <v>21</v>
      </c>
      <c r="E138" s="77" t="str">
        <f>INDEX($A$9:$A$40,MATCH(D138,C118:C149,0),1)</f>
        <v>South Ayrshire</v>
      </c>
      <c r="F138" s="78">
        <f>INDEX($D$9:$D$40,MATCH(D138,C118:C149,0),1)</f>
        <v>113.67673179396093</v>
      </c>
      <c r="G138" s="77"/>
      <c r="H138" s="77"/>
      <c r="I138" s="77"/>
      <c r="J138" s="77"/>
      <c r="K138" s="77"/>
      <c r="L138" s="77"/>
      <c r="M138" s="77"/>
      <c r="N138" s="77"/>
    </row>
    <row r="139" spans="1:14" x14ac:dyDescent="0.25">
      <c r="A139" s="77">
        <f>RANK($D$30, $D$9:$D$40,1)</f>
        <v>13</v>
      </c>
      <c r="B139" s="77">
        <f>COUNTIF($A118:$A139, $A139)</f>
        <v>1</v>
      </c>
      <c r="C139" s="77">
        <f t="shared" si="2"/>
        <v>13</v>
      </c>
      <c r="D139" s="77">
        <v>22</v>
      </c>
      <c r="E139" s="77" t="str">
        <f>INDEX($A$9:$A$40,MATCH(D139,C118:C149,0),1)</f>
        <v>Stirling</v>
      </c>
      <c r="F139" s="78">
        <f>INDEX($D$9:$D$40,MATCH(D139,C118:C149,0),1)</f>
        <v>116.13623673925181</v>
      </c>
      <c r="G139" s="77"/>
      <c r="H139" s="77"/>
      <c r="I139" s="77"/>
      <c r="J139" s="77"/>
      <c r="K139" s="77"/>
      <c r="L139" s="77"/>
      <c r="M139" s="77"/>
      <c r="N139" s="77"/>
    </row>
    <row r="140" spans="1:14" hidden="1" x14ac:dyDescent="0.25">
      <c r="A140" s="77">
        <f>RANK($D$31, $D$9:$D$40,1)</f>
        <v>16</v>
      </c>
      <c r="B140" s="77">
        <f>COUNTIF($A118:$A140, $A140)</f>
        <v>1</v>
      </c>
      <c r="C140" s="77">
        <f t="shared" si="2"/>
        <v>16</v>
      </c>
      <c r="D140" s="77">
        <v>23</v>
      </c>
      <c r="E140" s="77" t="str">
        <f>INDEX($A$9:$A$40,MATCH(D140,C118:C149,0),1)</f>
        <v>Dumfries &amp; Galloway</v>
      </c>
      <c r="F140" s="78">
        <f>INDEX($D$9:$D$40,MATCH(D140,C118:C149,0),1)</f>
        <v>116.47915287888814</v>
      </c>
      <c r="G140" s="77"/>
      <c r="H140" s="77"/>
      <c r="I140" s="77"/>
      <c r="J140" s="77"/>
      <c r="K140" s="77"/>
      <c r="L140" s="77"/>
      <c r="M140" s="77"/>
      <c r="N140" s="77"/>
    </row>
    <row r="141" spans="1:14" hidden="1" x14ac:dyDescent="0.25">
      <c r="A141" s="77">
        <f>RANK($D$32, $D$9:$D$40,1)</f>
        <v>9</v>
      </c>
      <c r="B141" s="77">
        <f>COUNTIF($A118:$A141, $A141)</f>
        <v>1</v>
      </c>
      <c r="C141" s="77">
        <f t="shared" si="2"/>
        <v>9</v>
      </c>
      <c r="D141" s="77">
        <v>24</v>
      </c>
      <c r="E141" s="77" t="str">
        <f>INDEX($A$9:$A$40,MATCH(D141,C118:C149,0),1)</f>
        <v>Shetland Islands</v>
      </c>
      <c r="F141" s="78">
        <f>INDEX($D$9:$D$40,MATCH(D141,C118:C149,0),1)</f>
        <v>121.42237640936688</v>
      </c>
      <c r="G141" s="77"/>
      <c r="H141" s="77"/>
      <c r="I141" s="77"/>
      <c r="J141" s="77"/>
      <c r="K141" s="77"/>
      <c r="L141" s="77"/>
      <c r="M141" s="77"/>
      <c r="N141" s="77"/>
    </row>
    <row r="142" spans="1:14" hidden="1" x14ac:dyDescent="0.25">
      <c r="A142" s="77">
        <f>RANK($D$33, $D$9:$D$40,1)</f>
        <v>14</v>
      </c>
      <c r="B142" s="77">
        <f>COUNTIF($A118:$A142, $A142)</f>
        <v>1</v>
      </c>
      <c r="C142" s="77">
        <f t="shared" si="2"/>
        <v>14</v>
      </c>
      <c r="D142" s="77">
        <v>25</v>
      </c>
      <c r="E142" s="77" t="str">
        <f>INDEX($A$9:$A$40,MATCH(D142,C118:C149,0),1)</f>
        <v>Aberdeen City</v>
      </c>
      <c r="F142" s="78">
        <f>INDEX($D$9:$D$40,MATCH(D142,C118:C149,0),1)</f>
        <v>121.9678696582169</v>
      </c>
      <c r="G142" s="77"/>
      <c r="H142" s="77"/>
      <c r="I142" s="77"/>
      <c r="J142" s="77"/>
      <c r="K142" s="77"/>
      <c r="L142" s="77"/>
      <c r="M142" s="77"/>
      <c r="N142" s="77"/>
    </row>
    <row r="143" spans="1:14" hidden="1" x14ac:dyDescent="0.25">
      <c r="A143" s="77">
        <f>RANK($D$34, $D$9:$D$40,1)</f>
        <v>28</v>
      </c>
      <c r="B143" s="77">
        <f>COUNTIF($A118:$A143, $A143)</f>
        <v>1</v>
      </c>
      <c r="C143" s="77">
        <f t="shared" si="2"/>
        <v>28</v>
      </c>
      <c r="D143" s="77">
        <v>26</v>
      </c>
      <c r="E143" s="77" t="str">
        <f>INDEX($A$9:$A$40,MATCH(D143,C118:C149,0),1)</f>
        <v>Moray</v>
      </c>
      <c r="F143" s="78">
        <f>INDEX($D$9:$D$40,MATCH(D143,C118:C149,0),1)</f>
        <v>123.81257338029673</v>
      </c>
      <c r="G143" s="77"/>
      <c r="H143" s="77"/>
      <c r="I143" s="77"/>
      <c r="J143" s="77"/>
      <c r="K143" s="77"/>
      <c r="L143" s="77"/>
      <c r="M143" s="77"/>
      <c r="N143" s="77"/>
    </row>
    <row r="144" spans="1:14" hidden="1" x14ac:dyDescent="0.25">
      <c r="A144" s="77">
        <f>RANK($D$35, $D$9:$D$40,1)</f>
        <v>24</v>
      </c>
      <c r="B144" s="77">
        <f>COUNTIF($A118:$A144, $A144)</f>
        <v>1</v>
      </c>
      <c r="C144" s="77">
        <f t="shared" si="2"/>
        <v>24</v>
      </c>
      <c r="D144" s="77">
        <v>27</v>
      </c>
      <c r="E144" s="77" t="str">
        <f>INDEX($A$9:$A$40,MATCH(D144,C118:C149,0),1)</f>
        <v>West Dunbartonshire</v>
      </c>
      <c r="F144" s="78">
        <f>INDEX($D$9:$D$40,MATCH(D144,C118:C149,0),1)</f>
        <v>124.44933920704845</v>
      </c>
      <c r="G144" s="77"/>
      <c r="H144" s="77"/>
      <c r="I144" s="77"/>
      <c r="J144" s="77"/>
      <c r="K144" s="77"/>
      <c r="L144" s="77"/>
      <c r="M144" s="77"/>
      <c r="N144" s="77"/>
    </row>
    <row r="145" spans="1:14" hidden="1" x14ac:dyDescent="0.25">
      <c r="A145" s="77">
        <f>RANK($D$36, $D$9:$D$40,1)</f>
        <v>21</v>
      </c>
      <c r="B145" s="77">
        <f>COUNTIF($A118:$A145, $A145)</f>
        <v>1</v>
      </c>
      <c r="C145" s="77">
        <f t="shared" si="2"/>
        <v>21</v>
      </c>
      <c r="D145" s="77">
        <v>28</v>
      </c>
      <c r="E145" s="77" t="str">
        <f>INDEX($A$9:$A$40,MATCH(D145,C118:C149,0),1)</f>
        <v>Scottish Borders</v>
      </c>
      <c r="F145" s="78">
        <f>INDEX($D$9:$D$40,MATCH(D145,C118:C149,0),1)</f>
        <v>125.78063154191223</v>
      </c>
      <c r="G145" s="77"/>
      <c r="H145" s="77"/>
      <c r="I145" s="77"/>
      <c r="J145" s="77"/>
      <c r="K145" s="77"/>
      <c r="L145" s="77"/>
      <c r="M145" s="77"/>
      <c r="N145" s="77"/>
    </row>
    <row r="146" spans="1:14" hidden="1" x14ac:dyDescent="0.25">
      <c r="A146" s="77">
        <f>RANK($D$37, $D$9:$D$40,1)</f>
        <v>8</v>
      </c>
      <c r="B146" s="77">
        <f>COUNTIF($A118:$A146, $A146)</f>
        <v>1</v>
      </c>
      <c r="C146" s="77">
        <f t="shared" si="2"/>
        <v>8</v>
      </c>
      <c r="D146" s="77">
        <v>29</v>
      </c>
      <c r="E146" s="77" t="str">
        <f>INDEX($A$9:$A$40,MATCH(D146,C118:C149,0),1)</f>
        <v>Edinburgh, City of</v>
      </c>
      <c r="F146" s="78">
        <f>INDEX($D$9:$D$40,MATCH(D146,C118:C149,0),1)</f>
        <v>130.44218410860961</v>
      </c>
      <c r="G146" s="77"/>
      <c r="H146" s="77"/>
      <c r="I146" s="77"/>
      <c r="J146" s="77"/>
      <c r="K146" s="77"/>
      <c r="L146" s="77"/>
      <c r="M146" s="77"/>
      <c r="N146" s="77"/>
    </row>
    <row r="147" spans="1:14" hidden="1" x14ac:dyDescent="0.25">
      <c r="A147" s="77">
        <f>RANK($D$38, $D$9:$D$40,1)</f>
        <v>22</v>
      </c>
      <c r="B147" s="77">
        <f>COUNTIF($A118:$A147, $A147)</f>
        <v>1</v>
      </c>
      <c r="C147" s="77">
        <f t="shared" si="2"/>
        <v>22</v>
      </c>
      <c r="D147" s="77">
        <v>30</v>
      </c>
      <c r="E147" s="77" t="str">
        <f>INDEX($A$9:$A$40,MATCH(D147,C118:C149,0),1)</f>
        <v>Dundee City</v>
      </c>
      <c r="F147" s="78">
        <f>INDEX($D$9:$D$40,MATCH(D147,C118:C149,0),1)</f>
        <v>134.87607832397646</v>
      </c>
      <c r="G147" s="77"/>
      <c r="H147" s="77"/>
      <c r="I147" s="77"/>
      <c r="J147" s="77"/>
      <c r="K147" s="77"/>
      <c r="L147" s="77"/>
      <c r="M147" s="77"/>
      <c r="N147" s="77"/>
    </row>
    <row r="148" spans="1:14" hidden="1" x14ac:dyDescent="0.25">
      <c r="A148" s="77">
        <f>RANK($D$39, $D$9:$D$40,1)</f>
        <v>27</v>
      </c>
      <c r="B148" s="77">
        <f>COUNTIF($A118:$A148, $A148)</f>
        <v>1</v>
      </c>
      <c r="C148" s="77">
        <f t="shared" si="2"/>
        <v>27</v>
      </c>
      <c r="D148" s="77">
        <v>31</v>
      </c>
      <c r="E148" s="77" t="str">
        <f>INDEX($A$9:$A$40,MATCH(D148,C118:C149,0),1)</f>
        <v>Glasgow City</v>
      </c>
      <c r="F148" s="78">
        <f>INDEX($D$9:$D$40,MATCH(D148,C118:C149,0),1)</f>
        <v>140.3239556692242</v>
      </c>
      <c r="G148" s="77"/>
      <c r="H148" s="77"/>
      <c r="I148" s="77"/>
      <c r="J148" s="77"/>
      <c r="K148" s="77"/>
      <c r="L148" s="77"/>
      <c r="M148" s="77"/>
      <c r="N148" s="77"/>
    </row>
    <row r="149" spans="1:14" hidden="1" x14ac:dyDescent="0.25">
      <c r="A149" s="77">
        <f>RANK($D$40, $D$9:$D$40,1)</f>
        <v>19</v>
      </c>
      <c r="B149" s="77">
        <f>COUNTIF($A118:$A149, $A149)</f>
        <v>1</v>
      </c>
      <c r="C149" s="77">
        <f t="shared" si="2"/>
        <v>19</v>
      </c>
      <c r="D149" s="77">
        <v>32</v>
      </c>
      <c r="E149" s="77" t="str">
        <f>INDEX($A$9:$A$40,MATCH(D149,C118:C149,0),1)</f>
        <v>Inverclyde</v>
      </c>
      <c r="F149" s="78">
        <f>INDEX($D$9:$D$40,MATCH(D149,C118:C149,0),1)</f>
        <v>142.31382652435283</v>
      </c>
      <c r="G149" s="77"/>
      <c r="H149" s="77"/>
      <c r="I149" s="77"/>
      <c r="J149" s="77"/>
      <c r="K149" s="77"/>
      <c r="L149" s="77"/>
      <c r="M149" s="77"/>
      <c r="N149" s="77"/>
    </row>
    <row r="152" spans="1:14" x14ac:dyDescent="0.25">
      <c r="A152" s="96" t="str">
        <f>$A$5 &amp; " in " &amp; $E$8</f>
        <v>Number of social workers in fieldwork services per 100,000 population in 2011</v>
      </c>
      <c r="B152" s="96"/>
      <c r="C152" s="96"/>
      <c r="D152" s="96"/>
      <c r="E152" s="96"/>
      <c r="F152" s="96"/>
      <c r="G152" s="96"/>
      <c r="H152" s="96"/>
      <c r="I152" s="96"/>
      <c r="J152" s="96"/>
      <c r="K152" s="96"/>
      <c r="L152" s="96"/>
      <c r="M152" s="96"/>
      <c r="N152" s="96"/>
    </row>
    <row r="153" spans="1:14" x14ac:dyDescent="0.25">
      <c r="A153" s="40" t="s">
        <v>88</v>
      </c>
      <c r="B153" s="40" t="s">
        <v>89</v>
      </c>
      <c r="C153" s="40" t="s">
        <v>90</v>
      </c>
      <c r="D153" s="40" t="s">
        <v>85</v>
      </c>
      <c r="E153" s="40" t="s">
        <v>86</v>
      </c>
      <c r="F153" s="40" t="s">
        <v>87</v>
      </c>
      <c r="G153" s="40"/>
      <c r="H153" s="40"/>
      <c r="I153" s="40"/>
      <c r="J153" s="40"/>
      <c r="K153" s="40"/>
      <c r="L153" s="40"/>
      <c r="M153" s="40"/>
      <c r="N153" s="40"/>
    </row>
    <row r="154" spans="1:14" x14ac:dyDescent="0.25">
      <c r="A154" s="40">
        <f>RANK($E$9, $E$9:$E$40,1)</f>
        <v>26</v>
      </c>
      <c r="B154" s="40">
        <f>COUNTIF($A154:$A154, $A154)</f>
        <v>1</v>
      </c>
      <c r="C154" s="40">
        <f>A154+(B154-1)</f>
        <v>26</v>
      </c>
      <c r="D154" s="40">
        <v>1</v>
      </c>
      <c r="E154" s="40" t="str">
        <f>INDEX($A$9:$A$40,MATCH(D154,C154:C185,0),1)</f>
        <v>Angus</v>
      </c>
      <c r="F154" s="76">
        <f>INDEX($E$9:$E$40,MATCH(D154,C154:C185,0),1)</f>
        <v>69.707401032702236</v>
      </c>
      <c r="G154" s="40"/>
      <c r="H154" s="40"/>
      <c r="I154" s="40"/>
      <c r="J154" s="40"/>
      <c r="K154" s="40"/>
      <c r="L154" s="40"/>
      <c r="M154" s="40"/>
      <c r="N154" s="40"/>
    </row>
    <row r="155" spans="1:14" x14ac:dyDescent="0.25">
      <c r="A155" s="40">
        <f>RANK($E$10, $E$9:$E$40,1)</f>
        <v>12</v>
      </c>
      <c r="B155" s="40">
        <f>COUNTIF($A154:$A155, $A155)</f>
        <v>1</v>
      </c>
      <c r="C155" s="40">
        <f t="shared" ref="C155:C185" si="3">A155+(B155-1)</f>
        <v>12</v>
      </c>
      <c r="D155" s="40">
        <v>2</v>
      </c>
      <c r="E155" s="40" t="str">
        <f>INDEX($A$9:$A$40,MATCH(D155,C154:C185,0),1)</f>
        <v>Argyll &amp; Bute</v>
      </c>
      <c r="F155" s="76">
        <f>INDEX($E$9:$E$40,MATCH(D155,C154:C185,0),1)</f>
        <v>75.340155178230077</v>
      </c>
      <c r="G155" s="40"/>
      <c r="H155" s="40"/>
      <c r="I155" s="40"/>
      <c r="J155" s="40"/>
      <c r="K155" s="40"/>
      <c r="L155" s="40"/>
      <c r="M155" s="40"/>
      <c r="N155" s="40"/>
    </row>
    <row r="156" spans="1:14" x14ac:dyDescent="0.25">
      <c r="A156" s="40">
        <f>RANK($E$11, $E$9:$E$40,1)</f>
        <v>1</v>
      </c>
      <c r="B156" s="40">
        <f>COUNTIF($A154:$A156, $A156)</f>
        <v>1</v>
      </c>
      <c r="C156" s="40">
        <f t="shared" si="3"/>
        <v>1</v>
      </c>
      <c r="D156" s="40">
        <v>3</v>
      </c>
      <c r="E156" s="40" t="str">
        <f>INDEX($A$9:$A$40,MATCH(D156,C154:C185,0),1)</f>
        <v>Na h-Eileanan Siar</v>
      </c>
      <c r="F156" s="76">
        <f>INDEX($E$9:$E$40,MATCH(D156,C154:C185,0),1)</f>
        <v>75.839653304442038</v>
      </c>
      <c r="G156" s="40"/>
      <c r="H156" s="40"/>
      <c r="I156" s="40"/>
      <c r="J156" s="40"/>
      <c r="K156" s="40"/>
      <c r="L156" s="40"/>
      <c r="M156" s="40"/>
      <c r="N156" s="40"/>
    </row>
    <row r="157" spans="1:14" x14ac:dyDescent="0.25">
      <c r="A157" s="40">
        <f>RANK($E$12, $E$9:$E$40,1)</f>
        <v>2</v>
      </c>
      <c r="B157" s="40">
        <f>COUNTIF($A154:$A157, $A157)</f>
        <v>1</v>
      </c>
      <c r="C157" s="40">
        <f t="shared" si="3"/>
        <v>2</v>
      </c>
      <c r="D157" s="40">
        <v>4</v>
      </c>
      <c r="E157" s="40" t="str">
        <f>INDEX($A$9:$A$40,MATCH(D157,C154:C185,0),1)</f>
        <v>Fife</v>
      </c>
      <c r="F157" s="76">
        <f>INDEX($E$9:$E$40,MATCH(D157,C154:C185,0),1)</f>
        <v>77.744319737202304</v>
      </c>
      <c r="G157" s="40"/>
      <c r="H157" s="40"/>
      <c r="I157" s="40"/>
      <c r="J157" s="40"/>
      <c r="K157" s="40"/>
      <c r="L157" s="40"/>
      <c r="M157" s="40"/>
      <c r="N157" s="40"/>
    </row>
    <row r="158" spans="1:14" x14ac:dyDescent="0.25">
      <c r="A158" s="40">
        <f>RANK($E$13, $E$9:$E$40,1)</f>
        <v>11</v>
      </c>
      <c r="B158" s="40">
        <f>COUNTIF($A154:$A158, $A158)</f>
        <v>1</v>
      </c>
      <c r="C158" s="40">
        <f t="shared" si="3"/>
        <v>11</v>
      </c>
      <c r="D158" s="40">
        <v>5</v>
      </c>
      <c r="E158" s="40" t="str">
        <f>INDEX($A$9:$A$40,MATCH(D158,C154:C185,0),1)</f>
        <v>East Dunbartonshire</v>
      </c>
      <c r="F158" s="76">
        <f>INDEX($E$9:$E$40,MATCH(D158,C154:C185,0),1)</f>
        <v>80</v>
      </c>
      <c r="G158" s="40"/>
      <c r="H158" s="40"/>
      <c r="I158" s="40"/>
      <c r="J158" s="40"/>
      <c r="K158" s="40"/>
      <c r="L158" s="40"/>
      <c r="M158" s="40"/>
      <c r="N158" s="40"/>
    </row>
    <row r="159" spans="1:14" x14ac:dyDescent="0.25">
      <c r="A159" s="40">
        <f>RANK($E$14, $E$9:$E$40,1)</f>
        <v>20</v>
      </c>
      <c r="B159" s="40">
        <f>COUNTIF($A154:$A159, $A159)</f>
        <v>1</v>
      </c>
      <c r="C159" s="40">
        <f t="shared" si="3"/>
        <v>20</v>
      </c>
      <c r="D159" s="40">
        <v>6</v>
      </c>
      <c r="E159" s="40" t="str">
        <f>INDEX($A$9:$A$40,MATCH(D159,C154:C185,0),1)</f>
        <v>West Lothian</v>
      </c>
      <c r="F159" s="76">
        <f>INDEX($E$9:$E$40,MATCH(D159,C154:C185,0),1)</f>
        <v>84.997147746719904</v>
      </c>
      <c r="G159" s="40"/>
      <c r="H159" s="40"/>
      <c r="I159" s="40"/>
      <c r="J159" s="40"/>
      <c r="K159" s="40"/>
      <c r="L159" s="40"/>
      <c r="M159" s="40"/>
      <c r="N159" s="40"/>
    </row>
    <row r="160" spans="1:14" x14ac:dyDescent="0.25">
      <c r="A160" s="40">
        <f>RANK($E$15, $E$9:$E$40,1)</f>
        <v>28</v>
      </c>
      <c r="B160" s="40">
        <f>COUNTIF($A154:$A160, $A160)</f>
        <v>1</v>
      </c>
      <c r="C160" s="40">
        <f t="shared" si="3"/>
        <v>28</v>
      </c>
      <c r="D160" s="40">
        <v>7</v>
      </c>
      <c r="E160" s="40" t="str">
        <f>INDEX($A$9:$A$40,MATCH(D160,C154:C185,0),1)</f>
        <v>Stirling</v>
      </c>
      <c r="F160" s="76">
        <f>INDEX($E$9:$E$40,MATCH(D160,C154:C185,0),1)</f>
        <v>88.564153658806603</v>
      </c>
      <c r="G160" s="40"/>
      <c r="H160" s="40"/>
      <c r="I160" s="40"/>
      <c r="J160" s="40"/>
      <c r="K160" s="40"/>
      <c r="L160" s="40"/>
      <c r="M160" s="40"/>
      <c r="N160" s="40"/>
    </row>
    <row r="161" spans="1:14" x14ac:dyDescent="0.25">
      <c r="A161" s="40">
        <f>RANK($E$16, $E$9:$E$40,1)</f>
        <v>24</v>
      </c>
      <c r="B161" s="40">
        <f>COUNTIF($A154:$A161, $A161)</f>
        <v>1</v>
      </c>
      <c r="C161" s="40">
        <f t="shared" si="3"/>
        <v>24</v>
      </c>
      <c r="D161" s="40">
        <v>8</v>
      </c>
      <c r="E161" s="40" t="str">
        <f>INDEX($A$9:$A$40,MATCH(D161,C154:C185,0),1)</f>
        <v>Renfrewshire</v>
      </c>
      <c r="F161" s="76">
        <f>INDEX($E$9:$E$40,MATCH(D161,C154:C185,0),1)</f>
        <v>91.01316542644534</v>
      </c>
      <c r="G161" s="40"/>
      <c r="H161" s="40"/>
      <c r="I161" s="40"/>
      <c r="J161" s="40"/>
      <c r="K161" s="40"/>
      <c r="L161" s="40"/>
      <c r="M161" s="40"/>
      <c r="N161" s="40"/>
    </row>
    <row r="162" spans="1:14" x14ac:dyDescent="0.25">
      <c r="A162" s="40">
        <f>RANK($E$17, $E$9:$E$40,1)</f>
        <v>5</v>
      </c>
      <c r="B162" s="40">
        <f>COUNTIF($A154:$A162, $A162)</f>
        <v>1</v>
      </c>
      <c r="C162" s="40">
        <f t="shared" si="3"/>
        <v>5</v>
      </c>
      <c r="D162" s="40">
        <v>9</v>
      </c>
      <c r="E162" s="40" t="str">
        <f>INDEX($A$9:$A$40,MATCH(D162,C154:C185,0),1)</f>
        <v>North Lanarkshire</v>
      </c>
      <c r="F162" s="76">
        <f>INDEX($E$9:$E$40,MATCH(D162,C154:C185,0),1)</f>
        <v>92.976430178846385</v>
      </c>
      <c r="G162" s="40"/>
      <c r="H162" s="40"/>
      <c r="I162" s="40"/>
      <c r="J162" s="40"/>
      <c r="K162" s="40"/>
      <c r="L162" s="40"/>
      <c r="M162" s="40"/>
      <c r="N162" s="40"/>
    </row>
    <row r="163" spans="1:14" x14ac:dyDescent="0.25">
      <c r="A163" s="40">
        <f>RANK($E$18, $E$9:$E$40,1)</f>
        <v>10</v>
      </c>
      <c r="B163" s="40">
        <f>COUNTIF($A154:$A163, $A163)</f>
        <v>1</v>
      </c>
      <c r="C163" s="40">
        <f t="shared" si="3"/>
        <v>10</v>
      </c>
      <c r="D163" s="40">
        <v>10</v>
      </c>
      <c r="E163" s="40" t="str">
        <f>INDEX($A$9:$A$40,MATCH(D163,C154:C185,0),1)</f>
        <v>East Lothian</v>
      </c>
      <c r="F163" s="76">
        <f>INDEX($E$9:$E$40,MATCH(D163,C154:C185,0),1)</f>
        <v>95.076060848678935</v>
      </c>
      <c r="G163" s="40"/>
      <c r="H163" s="40"/>
      <c r="I163" s="40"/>
      <c r="J163" s="40"/>
      <c r="K163" s="40"/>
      <c r="L163" s="40"/>
      <c r="M163" s="40"/>
      <c r="N163" s="40"/>
    </row>
    <row r="164" spans="1:14" x14ac:dyDescent="0.25">
      <c r="A164" s="40">
        <f>RANK($E$19, $E$9:$E$40,1)</f>
        <v>17</v>
      </c>
      <c r="B164" s="40">
        <f>COUNTIF($A154:$A164, $A164)</f>
        <v>1</v>
      </c>
      <c r="C164" s="40">
        <f t="shared" si="3"/>
        <v>17</v>
      </c>
      <c r="D164" s="40">
        <v>11</v>
      </c>
      <c r="E164" s="40" t="str">
        <f>INDEX($A$9:$A$40,MATCH(D164,C154:C185,0),1)</f>
        <v>Clackmannanshire</v>
      </c>
      <c r="F164" s="76">
        <f>INDEX($E$9:$E$40,MATCH(D164,C154:C185,0),1)</f>
        <v>95.145631067961162</v>
      </c>
      <c r="G164" s="40"/>
      <c r="H164" s="40"/>
      <c r="I164" s="40"/>
      <c r="J164" s="40"/>
      <c r="K164" s="40"/>
      <c r="L164" s="40"/>
      <c r="M164" s="40"/>
      <c r="N164" s="40"/>
    </row>
    <row r="165" spans="1:14" x14ac:dyDescent="0.25">
      <c r="A165" s="40">
        <f>RANK($E$20, $E$9:$E$40,1)</f>
        <v>29</v>
      </c>
      <c r="B165" s="40">
        <f>COUNTIF($A154:$A165, $A165)</f>
        <v>1</v>
      </c>
      <c r="C165" s="40">
        <f t="shared" si="3"/>
        <v>29</v>
      </c>
      <c r="D165" s="40">
        <v>12</v>
      </c>
      <c r="E165" s="40" t="str">
        <f>INDEX($A$9:$A$40,MATCH(D165,C154:C185,0),1)</f>
        <v>Aberdeenshire</v>
      </c>
      <c r="F165" s="76">
        <f>INDEX($E$9:$E$40,MATCH(D165,C154:C185,0),1)</f>
        <v>95.407056968263348</v>
      </c>
      <c r="G165" s="40"/>
      <c r="H165" s="40"/>
      <c r="I165" s="40"/>
      <c r="J165" s="40"/>
      <c r="K165" s="40"/>
      <c r="L165" s="40"/>
      <c r="M165" s="40"/>
      <c r="N165" s="40"/>
    </row>
    <row r="166" spans="1:14" x14ac:dyDescent="0.25">
      <c r="A166" s="40">
        <f>RANK($E$21, $E$9:$E$40,1)</f>
        <v>16</v>
      </c>
      <c r="B166" s="40">
        <f>COUNTIF($A154:$A166, $A166)</f>
        <v>1</v>
      </c>
      <c r="C166" s="40">
        <f t="shared" si="3"/>
        <v>16</v>
      </c>
      <c r="D166" s="40">
        <v>13</v>
      </c>
      <c r="E166" s="40" t="str">
        <f>INDEX($A$9:$A$40,MATCH(D166,C154:C185,0),1)</f>
        <v>South Ayrshire</v>
      </c>
      <c r="F166" s="76">
        <f>INDEX($E$9:$E$40,MATCH(D166,C154:C185,0),1)</f>
        <v>95.592140201805634</v>
      </c>
      <c r="G166" s="40"/>
      <c r="H166" s="40"/>
      <c r="I166" s="40"/>
      <c r="J166" s="40"/>
      <c r="K166" s="40"/>
      <c r="L166" s="40"/>
      <c r="M166" s="40"/>
      <c r="N166" s="40"/>
    </row>
    <row r="167" spans="1:14" x14ac:dyDescent="0.25">
      <c r="A167" s="40">
        <f>RANK($E$22, $E$9:$E$40,1)</f>
        <v>4</v>
      </c>
      <c r="B167" s="40">
        <f>COUNTIF($A154:$A167, $A167)</f>
        <v>1</v>
      </c>
      <c r="C167" s="40">
        <f t="shared" si="3"/>
        <v>4</v>
      </c>
      <c r="D167" s="40">
        <v>14</v>
      </c>
      <c r="E167" s="40" t="str">
        <f>INDEX($A$9:$A$40,MATCH(D167,C154:C185,0),1)</f>
        <v>South Lanarkshire</v>
      </c>
      <c r="F167" s="76">
        <f>INDEX($E$9:$E$40,MATCH(D167,C154:C185,0),1)</f>
        <v>95.890410958904113</v>
      </c>
      <c r="G167" s="40"/>
      <c r="H167" s="40"/>
      <c r="I167" s="40"/>
      <c r="J167" s="40"/>
      <c r="K167" s="40"/>
      <c r="L167" s="40"/>
      <c r="M167" s="40"/>
      <c r="N167" s="40"/>
    </row>
    <row r="168" spans="1:14" x14ac:dyDescent="0.25">
      <c r="A168" s="40">
        <f>RANK($E$23, $E$9:$E$40,1)</f>
        <v>31</v>
      </c>
      <c r="B168" s="40">
        <f>COUNTIF($A154:$A168, $A168)</f>
        <v>1</v>
      </c>
      <c r="C168" s="40">
        <f t="shared" si="3"/>
        <v>31</v>
      </c>
      <c r="D168" s="40">
        <v>15</v>
      </c>
      <c r="E168" s="40" t="str">
        <f>INDEX($A$9:$A$40,MATCH(D168,C154:C185,0),1)</f>
        <v>Perth &amp; Kinross</v>
      </c>
      <c r="F168" s="76">
        <f>INDEX($E$9:$E$40,MATCH(D168,C154:C185,0),1)</f>
        <v>96.697310180456242</v>
      </c>
      <c r="G168" s="40"/>
      <c r="H168" s="40"/>
      <c r="I168" s="40"/>
      <c r="J168" s="40"/>
      <c r="K168" s="40"/>
      <c r="L168" s="40"/>
      <c r="M168" s="40"/>
      <c r="N168" s="40"/>
    </row>
    <row r="169" spans="1:14" x14ac:dyDescent="0.25">
      <c r="A169" s="40">
        <f>RANK($E$24, $E$9:$E$40,1)</f>
        <v>18</v>
      </c>
      <c r="B169" s="40">
        <f>COUNTIF($A154:$A169, $A169)</f>
        <v>1</v>
      </c>
      <c r="C169" s="40">
        <f t="shared" si="3"/>
        <v>18</v>
      </c>
      <c r="D169" s="40">
        <v>16</v>
      </c>
      <c r="E169" s="40" t="str">
        <f>INDEX($A$9:$A$40,MATCH(D169,C154:C185,0),1)</f>
        <v>Falkirk</v>
      </c>
      <c r="F169" s="76">
        <f>INDEX($E$9:$E$40,MATCH(D169,C154:C185,0),1)</f>
        <v>97.28</v>
      </c>
      <c r="G169" s="40"/>
      <c r="H169" s="40"/>
      <c r="I169" s="40"/>
      <c r="J169" s="40"/>
      <c r="K169" s="40"/>
      <c r="L169" s="40"/>
      <c r="M169" s="40"/>
      <c r="N169" s="40"/>
    </row>
    <row r="170" spans="1:14" x14ac:dyDescent="0.25">
      <c r="A170" s="40">
        <f>RANK($E$25, $E$9:$E$40,1)</f>
        <v>32</v>
      </c>
      <c r="B170" s="40">
        <f>COUNTIF($A154:$A170, $A170)</f>
        <v>1</v>
      </c>
      <c r="C170" s="40">
        <f t="shared" si="3"/>
        <v>32</v>
      </c>
      <c r="D170" s="40">
        <v>17</v>
      </c>
      <c r="E170" s="40" t="str">
        <f>INDEX($A$9:$A$40,MATCH(D170,C154:C185,0),1)</f>
        <v>East Renfrewshire</v>
      </c>
      <c r="F170" s="76">
        <f>INDEX($E$9:$E$40,MATCH(D170,C154:C185,0),1)</f>
        <v>100.20922805858386</v>
      </c>
      <c r="G170" s="40"/>
      <c r="H170" s="40"/>
      <c r="I170" s="40"/>
      <c r="J170" s="40"/>
      <c r="K170" s="40"/>
      <c r="L170" s="40"/>
      <c r="M170" s="40"/>
      <c r="N170" s="40"/>
    </row>
    <row r="171" spans="1:14" x14ac:dyDescent="0.25">
      <c r="A171" s="40">
        <f>RANK($E$26, $E$9:$E$40,1)</f>
        <v>19</v>
      </c>
      <c r="B171" s="40">
        <f>COUNTIF($A154:$A171, $A171)</f>
        <v>1</v>
      </c>
      <c r="C171" s="40">
        <f t="shared" si="3"/>
        <v>19</v>
      </c>
      <c r="D171" s="40">
        <v>18</v>
      </c>
      <c r="E171" s="40" t="str">
        <f>INDEX($A$9:$A$40,MATCH(D171,C154:C185,0),1)</f>
        <v>Highland</v>
      </c>
      <c r="F171" s="76">
        <f>INDEX($E$9:$E$40,MATCH(D171,C154:C185,0),1)</f>
        <v>101.40506165943368</v>
      </c>
      <c r="G171" s="40"/>
      <c r="H171" s="40"/>
      <c r="I171" s="40"/>
      <c r="J171" s="40"/>
      <c r="K171" s="40"/>
      <c r="L171" s="40"/>
      <c r="M171" s="40"/>
      <c r="N171" s="40"/>
    </row>
    <row r="172" spans="1:14" x14ac:dyDescent="0.25">
      <c r="A172" s="40">
        <f>RANK($E$27, $E$9:$E$40,1)</f>
        <v>30</v>
      </c>
      <c r="B172" s="40">
        <f>COUNTIF($A154:$A172, $A172)</f>
        <v>1</v>
      </c>
      <c r="C172" s="40">
        <f t="shared" si="3"/>
        <v>30</v>
      </c>
      <c r="D172" s="40">
        <v>19</v>
      </c>
      <c r="E172" s="40" t="str">
        <f>INDEX($A$9:$A$40,MATCH(D172,C154:C185,0),1)</f>
        <v>Midlothian</v>
      </c>
      <c r="F172" s="76">
        <f>INDEX($E$9:$E$40,MATCH(D172,C154:C185,0),1)</f>
        <v>105.45236668663871</v>
      </c>
      <c r="G172" s="40"/>
      <c r="H172" s="40"/>
      <c r="I172" s="40"/>
      <c r="J172" s="40"/>
      <c r="K172" s="40"/>
      <c r="L172" s="40"/>
      <c r="M172" s="40"/>
      <c r="N172" s="40"/>
    </row>
    <row r="173" spans="1:14" x14ac:dyDescent="0.25">
      <c r="A173" s="40">
        <f>RANK($E$28, $E$9:$E$40,1)</f>
        <v>3</v>
      </c>
      <c r="B173" s="40">
        <f>COUNTIF($A154:$A173, $A173)</f>
        <v>1</v>
      </c>
      <c r="C173" s="40">
        <f t="shared" si="3"/>
        <v>3</v>
      </c>
      <c r="D173" s="40">
        <v>20</v>
      </c>
      <c r="E173" s="40" t="str">
        <f>INDEX($A$9:$A$40,MATCH(D173,C154:C185,0),1)</f>
        <v>Dumfries &amp; Galloway</v>
      </c>
      <c r="F173" s="76">
        <f>INDEX($E$9:$E$40,MATCH(D173,C154:C185,0),1)</f>
        <v>108.9756290865861</v>
      </c>
      <c r="G173" s="40"/>
      <c r="H173" s="40"/>
      <c r="I173" s="40"/>
      <c r="J173" s="40"/>
      <c r="K173" s="40"/>
      <c r="L173" s="40"/>
      <c r="M173" s="40"/>
      <c r="N173" s="40"/>
    </row>
    <row r="174" spans="1:14" x14ac:dyDescent="0.25">
      <c r="A174" s="40">
        <f>RANK($E$29, $E$9:$E$40,1)</f>
        <v>22</v>
      </c>
      <c r="B174" s="40">
        <f>COUNTIF($A154:$A174, $A174)</f>
        <v>1</v>
      </c>
      <c r="C174" s="40">
        <f t="shared" si="3"/>
        <v>22</v>
      </c>
      <c r="D174" s="40">
        <v>21</v>
      </c>
      <c r="E174" s="40" t="str">
        <f>INDEX($A$9:$A$40,MATCH(D174,C154:C185,0),1)</f>
        <v>Orkney Islands</v>
      </c>
      <c r="F174" s="76">
        <f>INDEX($E$9:$E$40,MATCH(D174,C154:C185,0),1)</f>
        <v>112.04481792717085</v>
      </c>
      <c r="G174" s="40"/>
      <c r="H174" s="40"/>
      <c r="I174" s="40"/>
      <c r="J174" s="40"/>
      <c r="K174" s="40"/>
      <c r="L174" s="40"/>
      <c r="M174" s="40"/>
      <c r="N174" s="40"/>
    </row>
    <row r="175" spans="1:14" x14ac:dyDescent="0.25">
      <c r="A175" s="40">
        <f>RANK($E$30, $E$9:$E$40,1)</f>
        <v>9</v>
      </c>
      <c r="B175" s="40">
        <f>COUNTIF($A154:$A175, $A175)</f>
        <v>1</v>
      </c>
      <c r="C175" s="40">
        <f t="shared" si="3"/>
        <v>9</v>
      </c>
      <c r="D175" s="40">
        <v>22</v>
      </c>
      <c r="E175" s="40" t="str">
        <f>INDEX($A$9:$A$40,MATCH(D175,C154:C185,0),1)</f>
        <v>North Ayrshire</v>
      </c>
      <c r="F175" s="76">
        <f>INDEX($E$9:$E$40,MATCH(D175,C154:C185,0),1)</f>
        <v>119.48729089724092</v>
      </c>
      <c r="G175" s="40"/>
      <c r="H175" s="40"/>
      <c r="I175" s="40"/>
      <c r="J175" s="40"/>
      <c r="K175" s="40"/>
      <c r="L175" s="40"/>
      <c r="M175" s="40"/>
      <c r="N175" s="40"/>
    </row>
    <row r="176" spans="1:14" hidden="1" x14ac:dyDescent="0.25">
      <c r="A176" s="40">
        <f>RANK($E$31, $E$9:$E$40,1)</f>
        <v>21</v>
      </c>
      <c r="B176" s="40">
        <f>COUNTIF($A154:$A176, $A176)</f>
        <v>1</v>
      </c>
      <c r="C176" s="40">
        <f t="shared" si="3"/>
        <v>21</v>
      </c>
      <c r="D176" s="40">
        <v>23</v>
      </c>
      <c r="E176" s="40" t="str">
        <f>INDEX($A$9:$A$40,MATCH(D176,C154:C185,0),1)</f>
        <v>Shetland Islands</v>
      </c>
      <c r="F176" s="76">
        <f>INDEX($E$9:$E$40,MATCH(D176,C154:C185,0),1)</f>
        <v>120.48192771084338</v>
      </c>
      <c r="G176" s="40"/>
      <c r="H176" s="40"/>
      <c r="I176" s="40"/>
      <c r="J176" s="40"/>
      <c r="K176" s="40"/>
      <c r="L176" s="40"/>
      <c r="M176" s="40"/>
      <c r="N176" s="40"/>
    </row>
    <row r="177" spans="1:14" hidden="1" x14ac:dyDescent="0.25">
      <c r="A177" s="40">
        <f>RANK($E$32, $E$9:$E$40,1)</f>
        <v>15</v>
      </c>
      <c r="B177" s="40">
        <f>COUNTIF($A154:$A177, $A177)</f>
        <v>1</v>
      </c>
      <c r="C177" s="40">
        <f t="shared" si="3"/>
        <v>15</v>
      </c>
      <c r="D177" s="40">
        <v>24</v>
      </c>
      <c r="E177" s="40" t="str">
        <f>INDEX($A$9:$A$40,MATCH(D177,C154:C185,0),1)</f>
        <v>East Ayrshire</v>
      </c>
      <c r="F177" s="76">
        <f>INDEX($E$9:$E$40,MATCH(D177,C154:C185,0),1)</f>
        <v>121.44429048822235</v>
      </c>
      <c r="G177" s="40"/>
      <c r="H177" s="40"/>
      <c r="I177" s="40"/>
      <c r="J177" s="40"/>
      <c r="K177" s="40"/>
      <c r="L177" s="40"/>
      <c r="M177" s="40"/>
      <c r="N177" s="40"/>
    </row>
    <row r="178" spans="1:14" hidden="1" x14ac:dyDescent="0.25">
      <c r="A178" s="40">
        <f>RANK($E$33, $E$9:$E$40,1)</f>
        <v>8</v>
      </c>
      <c r="B178" s="40">
        <f>COUNTIF($A154:$A178, $A178)</f>
        <v>1</v>
      </c>
      <c r="C178" s="40">
        <f t="shared" si="3"/>
        <v>8</v>
      </c>
      <c r="D178" s="40">
        <v>25</v>
      </c>
      <c r="E178" s="40" t="str">
        <f>INDEX($A$9:$A$40,MATCH(D178,C154:C185,0),1)</f>
        <v>West Dunbartonshire</v>
      </c>
      <c r="F178" s="76">
        <f>INDEX($E$9:$E$40,MATCH(D178,C154:C185,0),1)</f>
        <v>123.60666593091271</v>
      </c>
      <c r="G178" s="40"/>
      <c r="H178" s="40"/>
      <c r="I178" s="40"/>
      <c r="J178" s="40"/>
      <c r="K178" s="40"/>
      <c r="L178" s="40"/>
      <c r="M178" s="40"/>
      <c r="N178" s="40"/>
    </row>
    <row r="179" spans="1:14" hidden="1" x14ac:dyDescent="0.25">
      <c r="A179" s="40">
        <f>RANK($E$34, $E$9:$E$40,1)</f>
        <v>27</v>
      </c>
      <c r="B179" s="40">
        <f>COUNTIF($A154:$A179, $A179)</f>
        <v>1</v>
      </c>
      <c r="C179" s="40">
        <f t="shared" si="3"/>
        <v>27</v>
      </c>
      <c r="D179" s="40">
        <v>26</v>
      </c>
      <c r="E179" s="40" t="str">
        <f>INDEX($A$9:$A$40,MATCH(D179,C154:C185,0),1)</f>
        <v>Aberdeen City</v>
      </c>
      <c r="F179" s="76">
        <f>INDEX($E$9:$E$40,MATCH(D179,C154:C185,0),1)</f>
        <v>124.5167670592466</v>
      </c>
      <c r="G179" s="40"/>
      <c r="H179" s="40"/>
      <c r="I179" s="40"/>
      <c r="J179" s="40"/>
      <c r="K179" s="40"/>
      <c r="L179" s="40"/>
      <c r="M179" s="40"/>
      <c r="N179" s="40"/>
    </row>
    <row r="180" spans="1:14" hidden="1" x14ac:dyDescent="0.25">
      <c r="A180" s="40">
        <f>RANK($E$35, $E$9:$E$40,1)</f>
        <v>23</v>
      </c>
      <c r="B180" s="40">
        <f>COUNTIF($A154:$A180, $A180)</f>
        <v>1</v>
      </c>
      <c r="C180" s="40">
        <f t="shared" si="3"/>
        <v>23</v>
      </c>
      <c r="D180" s="40">
        <v>27</v>
      </c>
      <c r="E180" s="40" t="str">
        <f>INDEX($A$9:$A$40,MATCH(D180,C154:C185,0),1)</f>
        <v>Scottish Borders</v>
      </c>
      <c r="F180" s="76">
        <f>INDEX($E$9:$E$40,MATCH(D180,C154:C185,0),1)</f>
        <v>128.2051282051282</v>
      </c>
      <c r="G180" s="40"/>
      <c r="H180" s="40"/>
      <c r="I180" s="40"/>
      <c r="J180" s="40"/>
      <c r="K180" s="40"/>
      <c r="L180" s="40"/>
      <c r="M180" s="40"/>
      <c r="N180" s="40"/>
    </row>
    <row r="181" spans="1:14" hidden="1" x14ac:dyDescent="0.25">
      <c r="A181" s="40">
        <f>RANK($E$36, $E$9:$E$40,1)</f>
        <v>13</v>
      </c>
      <c r="B181" s="40">
        <f>COUNTIF($A154:$A181, $A181)</f>
        <v>1</v>
      </c>
      <c r="C181" s="40">
        <f t="shared" si="3"/>
        <v>13</v>
      </c>
      <c r="D181" s="40">
        <v>28</v>
      </c>
      <c r="E181" s="40" t="str">
        <f>INDEX($A$9:$A$40,MATCH(D181,C154:C185,0),1)</f>
        <v>Dundee City</v>
      </c>
      <c r="F181" s="76">
        <f>INDEX($E$9:$E$40,MATCH(D181,C154:C185,0),1)</f>
        <v>131.79347826086956</v>
      </c>
      <c r="G181" s="40"/>
      <c r="H181" s="40"/>
      <c r="I181" s="40"/>
      <c r="J181" s="40"/>
      <c r="K181" s="40"/>
      <c r="L181" s="40"/>
      <c r="M181" s="40"/>
      <c r="N181" s="40"/>
    </row>
    <row r="182" spans="1:14" hidden="1" x14ac:dyDescent="0.25">
      <c r="A182" s="40">
        <f>RANK($E$37, $E$9:$E$40,1)</f>
        <v>14</v>
      </c>
      <c r="B182" s="40">
        <f>COUNTIF($A154:$A182, $A182)</f>
        <v>1</v>
      </c>
      <c r="C182" s="40">
        <f t="shared" si="3"/>
        <v>14</v>
      </c>
      <c r="D182" s="40">
        <v>29</v>
      </c>
      <c r="E182" s="40" t="str">
        <f>INDEX($A$9:$A$40,MATCH(D182,C154:C185,0),1)</f>
        <v>Edinburgh, City of</v>
      </c>
      <c r="F182" s="76">
        <f>INDEX($E$9:$E$40,MATCH(D182,C154:C185,0),1)</f>
        <v>132.65263422186885</v>
      </c>
      <c r="G182" s="40"/>
      <c r="H182" s="40"/>
      <c r="I182" s="40"/>
      <c r="J182" s="40"/>
      <c r="K182" s="40"/>
      <c r="L182" s="40"/>
      <c r="M182" s="40"/>
      <c r="N182" s="40"/>
    </row>
    <row r="183" spans="1:14" hidden="1" x14ac:dyDescent="0.25">
      <c r="A183" s="40">
        <f>RANK($E$38, $E$9:$E$40,1)</f>
        <v>7</v>
      </c>
      <c r="B183" s="40">
        <f>COUNTIF($A154:$A183, $A183)</f>
        <v>1</v>
      </c>
      <c r="C183" s="40">
        <f t="shared" si="3"/>
        <v>7</v>
      </c>
      <c r="D183" s="40">
        <v>30</v>
      </c>
      <c r="E183" s="40" t="str">
        <f>INDEX($A$9:$A$40,MATCH(D183,C154:C185,0),1)</f>
        <v>Moray</v>
      </c>
      <c r="F183" s="76">
        <f>INDEX($E$9:$E$40,MATCH(D183,C154:C185,0),1)</f>
        <v>132.66288648764311</v>
      </c>
      <c r="G183" s="40"/>
      <c r="H183" s="40"/>
      <c r="I183" s="40"/>
      <c r="J183" s="40"/>
      <c r="K183" s="40"/>
      <c r="L183" s="40"/>
      <c r="M183" s="40"/>
      <c r="N183" s="40"/>
    </row>
    <row r="184" spans="1:14" hidden="1" x14ac:dyDescent="0.25">
      <c r="A184" s="40">
        <f>RANK($E$39, $E$9:$E$40,1)</f>
        <v>25</v>
      </c>
      <c r="B184" s="40">
        <f>COUNTIF($A154:$A184, $A184)</f>
        <v>1</v>
      </c>
      <c r="C184" s="40">
        <f t="shared" si="3"/>
        <v>25</v>
      </c>
      <c r="D184" s="40">
        <v>31</v>
      </c>
      <c r="E184" s="40" t="str">
        <f>INDEX($A$9:$A$40,MATCH(D184,C154:C185,0),1)</f>
        <v>Glasgow City</v>
      </c>
      <c r="F184" s="76">
        <f>INDEX($E$9:$E$40,MATCH(D184,C154:C185,0),1)</f>
        <v>141.46966580109938</v>
      </c>
      <c r="G184" s="40"/>
      <c r="H184" s="40"/>
      <c r="I184" s="40"/>
      <c r="J184" s="40"/>
      <c r="K184" s="40"/>
      <c r="L184" s="40"/>
      <c r="M184" s="40"/>
      <c r="N184" s="40"/>
    </row>
    <row r="185" spans="1:14" hidden="1" x14ac:dyDescent="0.25">
      <c r="A185" s="40">
        <f>RANK($E$40, $E$9:$E$40,1)</f>
        <v>6</v>
      </c>
      <c r="B185" s="40">
        <f>COUNTIF($A154:$A185, $A185)</f>
        <v>1</v>
      </c>
      <c r="C185" s="40">
        <f t="shared" si="3"/>
        <v>6</v>
      </c>
      <c r="D185" s="40">
        <v>32</v>
      </c>
      <c r="E185" s="40" t="str">
        <f>INDEX($A$9:$A$40,MATCH(D185,C154:C185,0),1)</f>
        <v>Inverclyde</v>
      </c>
      <c r="F185" s="76">
        <f>INDEX($E$9:$E$40,MATCH(D185,C154:C185,0),1)</f>
        <v>144.05318886973652</v>
      </c>
      <c r="G185" s="40"/>
      <c r="H185" s="40"/>
      <c r="I185" s="40"/>
      <c r="J185" s="40"/>
      <c r="K185" s="40"/>
      <c r="L185" s="40"/>
      <c r="M185" s="40"/>
      <c r="N185" s="40"/>
    </row>
    <row r="186" spans="1:14" x14ac:dyDescent="0.25">
      <c r="A186" s="40"/>
      <c r="B186" s="40"/>
      <c r="C186" s="40"/>
      <c r="D186" s="40"/>
      <c r="E186" s="40"/>
      <c r="F186" s="76"/>
      <c r="G186" s="40"/>
      <c r="H186" s="40"/>
      <c r="I186" s="40"/>
      <c r="J186" s="40"/>
      <c r="K186" s="40"/>
      <c r="L186" s="40"/>
      <c r="M186" s="40"/>
      <c r="N186" s="40"/>
    </row>
    <row r="188" spans="1:14" x14ac:dyDescent="0.25">
      <c r="A188" s="96" t="str">
        <f>$A$5 &amp; " in " &amp; $F$8</f>
        <v>Number of social workers in fieldwork services per 100,000 population in 2012</v>
      </c>
      <c r="B188" s="96"/>
      <c r="C188" s="96"/>
      <c r="D188" s="96"/>
      <c r="E188" s="96"/>
      <c r="F188" s="96"/>
      <c r="G188" s="96"/>
      <c r="H188" s="96"/>
      <c r="I188" s="96"/>
      <c r="J188" s="96"/>
      <c r="K188" s="96"/>
      <c r="L188" s="96"/>
      <c r="M188" s="96"/>
      <c r="N188" s="96"/>
    </row>
    <row r="189" spans="1:14" x14ac:dyDescent="0.25">
      <c r="A189" s="40" t="s">
        <v>88</v>
      </c>
      <c r="B189" s="40" t="s">
        <v>89</v>
      </c>
      <c r="C189" s="40" t="s">
        <v>90</v>
      </c>
      <c r="D189" s="40" t="s">
        <v>85</v>
      </c>
      <c r="E189" s="40" t="s">
        <v>86</v>
      </c>
      <c r="F189" s="40" t="s">
        <v>87</v>
      </c>
      <c r="G189" s="40"/>
      <c r="H189" s="40"/>
      <c r="I189" s="40"/>
      <c r="J189" s="40"/>
      <c r="K189" s="40"/>
      <c r="L189" s="40"/>
      <c r="M189" s="40"/>
      <c r="N189" s="40"/>
    </row>
    <row r="190" spans="1:14" x14ac:dyDescent="0.25">
      <c r="A190" s="40">
        <f>RANK($F$9, $F$9:$F$40,1)</f>
        <v>26</v>
      </c>
      <c r="B190" s="40">
        <f>COUNTIF($A190:$A190, $A190)</f>
        <v>1</v>
      </c>
      <c r="C190" s="40">
        <f>A190+(B190-1)</f>
        <v>26</v>
      </c>
      <c r="D190" s="40">
        <v>1</v>
      </c>
      <c r="E190" s="40" t="str">
        <f>INDEX($A$9:$A$40,MATCH(D190,C190:C221,0),1)</f>
        <v>Highland</v>
      </c>
      <c r="F190" s="76">
        <f>INDEX($F$9:$F$40,MATCH(D190,C190:C221,0),1)</f>
        <v>58.396667954828459</v>
      </c>
      <c r="G190" s="40"/>
      <c r="H190" s="40"/>
      <c r="I190" s="40"/>
      <c r="J190" s="40"/>
      <c r="K190" s="40"/>
      <c r="L190" s="40"/>
      <c r="M190" s="40"/>
      <c r="N190" s="40"/>
    </row>
    <row r="191" spans="1:14" x14ac:dyDescent="0.25">
      <c r="A191" s="40">
        <f>RANK($F$10, $F$9:$F$40,1)</f>
        <v>17</v>
      </c>
      <c r="B191" s="40">
        <f>COUNTIF($A190:$A191, $A191)</f>
        <v>1</v>
      </c>
      <c r="C191" s="40">
        <f t="shared" ref="C191:C221" si="4">A191+(B191-1)</f>
        <v>17</v>
      </c>
      <c r="D191" s="40">
        <v>2</v>
      </c>
      <c r="E191" s="40" t="str">
        <f>INDEX($A$9:$A$40,MATCH(D191,C190:C221,0),1)</f>
        <v>Angus</v>
      </c>
      <c r="F191" s="76">
        <f>INDEX($F$9:$F$40,MATCH(D191,C190:C221,0),1)</f>
        <v>60.230597143348824</v>
      </c>
      <c r="G191" s="40"/>
      <c r="H191" s="40"/>
      <c r="I191" s="40"/>
      <c r="J191" s="40"/>
      <c r="K191" s="40"/>
      <c r="L191" s="40"/>
      <c r="M191" s="40"/>
      <c r="N191" s="40"/>
    </row>
    <row r="192" spans="1:14" x14ac:dyDescent="0.25">
      <c r="A192" s="40">
        <f>RANK($F$11, $F$9:$F$40,1)</f>
        <v>2</v>
      </c>
      <c r="B192" s="40">
        <f>COUNTIF($A190:$A192, $A192)</f>
        <v>1</v>
      </c>
      <c r="C192" s="40">
        <f t="shared" si="4"/>
        <v>2</v>
      </c>
      <c r="D192" s="40">
        <v>3</v>
      </c>
      <c r="E192" s="40" t="str">
        <f>INDEX($A$9:$A$40,MATCH(D192,C190:C221,0),1)</f>
        <v>East Dunbartonshire</v>
      </c>
      <c r="F192" s="76">
        <f>INDEX($F$9:$F$40,MATCH(D192,C190:C221,0),1)</f>
        <v>69.890442009822436</v>
      </c>
      <c r="G192" s="40"/>
      <c r="H192" s="40"/>
      <c r="I192" s="40"/>
      <c r="J192" s="40"/>
      <c r="K192" s="40"/>
      <c r="L192" s="40"/>
      <c r="M192" s="40"/>
      <c r="N192" s="40"/>
    </row>
    <row r="193" spans="1:14" x14ac:dyDescent="0.25">
      <c r="A193" s="40">
        <f>RANK($F$12, $F$9:$F$40,1)</f>
        <v>6</v>
      </c>
      <c r="B193" s="40">
        <f>COUNTIF($A190:$A193, $A193)</f>
        <v>1</v>
      </c>
      <c r="C193" s="40">
        <f t="shared" si="4"/>
        <v>6</v>
      </c>
      <c r="D193" s="40">
        <v>4</v>
      </c>
      <c r="E193" s="40" t="str">
        <f>INDEX($A$9:$A$40,MATCH(D193,C190:C221,0),1)</f>
        <v>Na h-Eileanan Siar</v>
      </c>
      <c r="F193" s="76">
        <f>INDEX($F$9:$F$40,MATCH(D193,C190:C221,0),1)</f>
        <v>72.568940493468801</v>
      </c>
      <c r="G193" s="40"/>
      <c r="H193" s="40"/>
      <c r="I193" s="40"/>
      <c r="J193" s="40"/>
      <c r="K193" s="40"/>
      <c r="L193" s="40"/>
      <c r="M193" s="40"/>
      <c r="N193" s="40"/>
    </row>
    <row r="194" spans="1:14" x14ac:dyDescent="0.25">
      <c r="A194" s="40">
        <f>RANK($F$13, $F$9:$F$40,1)</f>
        <v>19</v>
      </c>
      <c r="B194" s="40">
        <f>COUNTIF($A190:$A194, $A194)</f>
        <v>1</v>
      </c>
      <c r="C194" s="40">
        <f t="shared" si="4"/>
        <v>19</v>
      </c>
      <c r="D194" s="40">
        <v>5</v>
      </c>
      <c r="E194" s="40" t="str">
        <f>INDEX($A$9:$A$40,MATCH(D194,C190:C221,0),1)</f>
        <v>Perth &amp; Kinross</v>
      </c>
      <c r="F194" s="76">
        <f>INDEX($F$9:$F$40,MATCH(D194,C190:C221,0),1)</f>
        <v>79.193177203194793</v>
      </c>
      <c r="G194" s="40"/>
      <c r="H194" s="40"/>
      <c r="I194" s="40"/>
      <c r="J194" s="40"/>
      <c r="K194" s="40"/>
      <c r="L194" s="40"/>
      <c r="M194" s="40"/>
      <c r="N194" s="40"/>
    </row>
    <row r="195" spans="1:14" x14ac:dyDescent="0.25">
      <c r="A195" s="40">
        <f>RANK($F$14, $F$9:$F$40,1)</f>
        <v>16</v>
      </c>
      <c r="B195" s="40">
        <f>COUNTIF($A190:$A195, $A195)</f>
        <v>1</v>
      </c>
      <c r="C195" s="40">
        <f t="shared" si="4"/>
        <v>16</v>
      </c>
      <c r="D195" s="40">
        <v>6</v>
      </c>
      <c r="E195" s="40" t="str">
        <f>INDEX($A$9:$A$40,MATCH(D195,C190:C221,0),1)</f>
        <v>Argyll &amp; Bute</v>
      </c>
      <c r="F195" s="76">
        <f>INDEX($F$9:$F$40,MATCH(D195,C190:C221,0),1)</f>
        <v>80.543090553446092</v>
      </c>
      <c r="G195" s="40"/>
      <c r="H195" s="40"/>
      <c r="I195" s="40"/>
      <c r="J195" s="40"/>
      <c r="K195" s="40"/>
      <c r="L195" s="40"/>
      <c r="M195" s="40"/>
      <c r="N195" s="40"/>
    </row>
    <row r="196" spans="1:14" x14ac:dyDescent="0.25">
      <c r="A196" s="40">
        <f>RANK($F$15, $F$9:$F$40,1)</f>
        <v>29</v>
      </c>
      <c r="B196" s="40">
        <f>COUNTIF($A190:$A196, $A196)</f>
        <v>1</v>
      </c>
      <c r="C196" s="40">
        <f t="shared" si="4"/>
        <v>29</v>
      </c>
      <c r="D196" s="40">
        <v>7</v>
      </c>
      <c r="E196" s="40" t="str">
        <f>INDEX($A$9:$A$40,MATCH(D196,C190:C221,0),1)</f>
        <v>Fife</v>
      </c>
      <c r="F196" s="76">
        <f>INDEX($F$9:$F$40,MATCH(D196,C190:C221,0),1)</f>
        <v>83.012479178613361</v>
      </c>
      <c r="G196" s="40"/>
      <c r="H196" s="40"/>
      <c r="I196" s="40"/>
      <c r="J196" s="40"/>
      <c r="K196" s="40"/>
      <c r="L196" s="40"/>
      <c r="M196" s="40"/>
      <c r="N196" s="40"/>
    </row>
    <row r="197" spans="1:14" x14ac:dyDescent="0.25">
      <c r="A197" s="40">
        <f>RANK($F$16, $F$9:$F$40,1)</f>
        <v>28</v>
      </c>
      <c r="B197" s="40">
        <f>COUNTIF($A190:$A197, $A197)</f>
        <v>1</v>
      </c>
      <c r="C197" s="40">
        <f t="shared" si="4"/>
        <v>28</v>
      </c>
      <c r="D197" s="40">
        <v>8</v>
      </c>
      <c r="E197" s="40" t="str">
        <f>INDEX($A$9:$A$40,MATCH(D197,C190:C221,0),1)</f>
        <v>North Lanarkshire</v>
      </c>
      <c r="F197" s="76">
        <f>INDEX($F$9:$F$40,MATCH(D197,C190:C221,0),1)</f>
        <v>89.970108615229805</v>
      </c>
      <c r="G197" s="40"/>
      <c r="H197" s="40"/>
      <c r="I197" s="40"/>
      <c r="J197" s="40"/>
      <c r="K197" s="40"/>
      <c r="L197" s="40"/>
      <c r="M197" s="40"/>
      <c r="N197" s="40"/>
    </row>
    <row r="198" spans="1:14" x14ac:dyDescent="0.25">
      <c r="A198" s="40">
        <f>RANK($F$17, $F$9:$F$40,1)</f>
        <v>3</v>
      </c>
      <c r="B198" s="40">
        <f>COUNTIF($A190:$A198, $A198)</f>
        <v>1</v>
      </c>
      <c r="C198" s="40">
        <f t="shared" si="4"/>
        <v>3</v>
      </c>
      <c r="D198" s="40">
        <v>9</v>
      </c>
      <c r="E198" s="40" t="str">
        <f>INDEX($A$9:$A$40,MATCH(D198,C190:C221,0),1)</f>
        <v>Stirling</v>
      </c>
      <c r="F198" s="76">
        <f>INDEX($F$9:$F$40,MATCH(D198,C190:C221,0),1)</f>
        <v>90.09998901219646</v>
      </c>
      <c r="G198" s="40"/>
      <c r="H198" s="40"/>
      <c r="I198" s="40"/>
      <c r="J198" s="40"/>
      <c r="K198" s="40"/>
      <c r="L198" s="40"/>
      <c r="M198" s="40"/>
      <c r="N198" s="40"/>
    </row>
    <row r="199" spans="1:14" x14ac:dyDescent="0.25">
      <c r="A199" s="40">
        <f>RANK($F$18, $F$9:$F$40,1)</f>
        <v>14</v>
      </c>
      <c r="B199" s="40">
        <f>COUNTIF($A190:$A199, $A199)</f>
        <v>1</v>
      </c>
      <c r="C199" s="40">
        <f t="shared" si="4"/>
        <v>14</v>
      </c>
      <c r="D199" s="40">
        <v>10</v>
      </c>
      <c r="E199" s="40" t="str">
        <f>INDEX($A$9:$A$40,MATCH(D199,C190:C221,0),1)</f>
        <v>West Lothian</v>
      </c>
      <c r="F199" s="76">
        <f>INDEX($F$9:$F$40,MATCH(D199,C190:C221,0),1)</f>
        <v>92.040224987216632</v>
      </c>
      <c r="G199" s="40"/>
      <c r="H199" s="40"/>
      <c r="I199" s="40"/>
      <c r="J199" s="40"/>
      <c r="K199" s="40"/>
      <c r="L199" s="40"/>
      <c r="M199" s="40"/>
      <c r="N199" s="40"/>
    </row>
    <row r="200" spans="1:14" x14ac:dyDescent="0.25">
      <c r="A200" s="40">
        <f>RANK($F$19, $F$9:$F$40,1)</f>
        <v>15</v>
      </c>
      <c r="B200" s="40">
        <f>COUNTIF($A190:$A200, $A200)</f>
        <v>1</v>
      </c>
      <c r="C200" s="40">
        <f t="shared" si="4"/>
        <v>15</v>
      </c>
      <c r="D200" s="40">
        <v>11</v>
      </c>
      <c r="E200" s="40" t="str">
        <f>INDEX($A$9:$A$40,MATCH(D200,C190:C221,0),1)</f>
        <v>Renfrewshire</v>
      </c>
      <c r="F200" s="76">
        <f>INDEX($F$9:$F$40,MATCH(D200,C190:C221,0),1)</f>
        <v>92.369477911646584</v>
      </c>
      <c r="G200" s="40"/>
      <c r="H200" s="40"/>
      <c r="I200" s="40"/>
      <c r="J200" s="40"/>
      <c r="K200" s="40"/>
      <c r="L200" s="40"/>
      <c r="M200" s="40"/>
      <c r="N200" s="40"/>
    </row>
    <row r="201" spans="1:14" x14ac:dyDescent="0.25">
      <c r="A201" s="40">
        <f>RANK($F$20, $F$9:$F$40,1)</f>
        <v>25</v>
      </c>
      <c r="B201" s="40">
        <f>COUNTIF($A190:$A201, $A201)</f>
        <v>1</v>
      </c>
      <c r="C201" s="40">
        <f t="shared" si="4"/>
        <v>25</v>
      </c>
      <c r="D201" s="40">
        <v>12</v>
      </c>
      <c r="E201" s="40" t="str">
        <f>INDEX($A$9:$A$40,MATCH(D201,C190:C221,0),1)</f>
        <v>South Lanarkshire</v>
      </c>
      <c r="F201" s="76">
        <f>INDEX($F$9:$F$40,MATCH(D201,C190:C221,0),1)</f>
        <v>94.486685966977376</v>
      </c>
      <c r="G201" s="40"/>
      <c r="H201" s="40"/>
      <c r="I201" s="40"/>
      <c r="J201" s="40"/>
      <c r="K201" s="40"/>
      <c r="L201" s="40"/>
      <c r="M201" s="40"/>
      <c r="N201" s="40"/>
    </row>
    <row r="202" spans="1:14" x14ac:dyDescent="0.25">
      <c r="A202" s="40">
        <f>RANK($F$21, $F$9:$F$40,1)</f>
        <v>13</v>
      </c>
      <c r="B202" s="40">
        <f>COUNTIF($A190:$A202, $A202)</f>
        <v>1</v>
      </c>
      <c r="C202" s="40">
        <f t="shared" si="4"/>
        <v>13</v>
      </c>
      <c r="D202" s="40">
        <v>13</v>
      </c>
      <c r="E202" s="40" t="str">
        <f>INDEX($A$9:$A$40,MATCH(D202,C190:C221,0),1)</f>
        <v>Falkirk</v>
      </c>
      <c r="F202" s="76">
        <f>INDEX($F$9:$F$40,MATCH(D202,C190:C221,0),1)</f>
        <v>96.938775510204081</v>
      </c>
      <c r="G202" s="40"/>
      <c r="H202" s="40"/>
      <c r="I202" s="40"/>
      <c r="J202" s="40"/>
      <c r="K202" s="40"/>
      <c r="L202" s="40"/>
      <c r="M202" s="40"/>
      <c r="N202" s="40"/>
    </row>
    <row r="203" spans="1:14" x14ac:dyDescent="0.25">
      <c r="A203" s="40">
        <f>RANK($F$22, $F$9:$F$40,1)</f>
        <v>7</v>
      </c>
      <c r="B203" s="40">
        <f>COUNTIF($A190:$A203, $A203)</f>
        <v>1</v>
      </c>
      <c r="C203" s="40">
        <f t="shared" si="4"/>
        <v>7</v>
      </c>
      <c r="D203" s="40">
        <v>14</v>
      </c>
      <c r="E203" s="40" t="str">
        <f>INDEX($A$9:$A$40,MATCH(D203,C190:C221,0),1)</f>
        <v>East Lothian</v>
      </c>
      <c r="F203" s="76">
        <f>INDEX($F$9:$F$40,MATCH(D203,C190:C221,0),1)</f>
        <v>99.147332936744007</v>
      </c>
      <c r="G203" s="40"/>
      <c r="H203" s="40"/>
      <c r="I203" s="40"/>
      <c r="J203" s="40"/>
      <c r="K203" s="40"/>
      <c r="L203" s="40"/>
      <c r="M203" s="40"/>
      <c r="N203" s="40"/>
    </row>
    <row r="204" spans="1:14" x14ac:dyDescent="0.25">
      <c r="A204" s="40">
        <f>RANK($F$23, $F$9:$F$40,1)</f>
        <v>30</v>
      </c>
      <c r="B204" s="40">
        <f>COUNTIF($A190:$A204, $A204)</f>
        <v>1</v>
      </c>
      <c r="C204" s="40">
        <f t="shared" si="4"/>
        <v>30</v>
      </c>
      <c r="D204" s="40">
        <v>15</v>
      </c>
      <c r="E204" s="40" t="str">
        <f>INDEX($A$9:$A$40,MATCH(D204,C190:C221,0),1)</f>
        <v>East Renfrewshire</v>
      </c>
      <c r="F204" s="76">
        <f>INDEX($F$9:$F$40,MATCH(D204,C190:C221,0),1)</f>
        <v>104.34973637961336</v>
      </c>
      <c r="G204" s="40"/>
      <c r="H204" s="40"/>
      <c r="I204" s="40"/>
      <c r="J204" s="40"/>
      <c r="K204" s="40"/>
      <c r="L204" s="40"/>
      <c r="M204" s="40"/>
      <c r="N204" s="40"/>
    </row>
    <row r="205" spans="1:14" x14ac:dyDescent="0.25">
      <c r="A205" s="40">
        <f>RANK($F$24, $F$9:$F$40,1)</f>
        <v>1</v>
      </c>
      <c r="B205" s="40">
        <f>COUNTIF($A190:$A205, $A205)</f>
        <v>1</v>
      </c>
      <c r="C205" s="40">
        <f t="shared" si="4"/>
        <v>1</v>
      </c>
      <c r="D205" s="40">
        <v>16</v>
      </c>
      <c r="E205" s="40" t="str">
        <f>INDEX($A$9:$A$40,MATCH(D205,C190:C221,0),1)</f>
        <v>Dumfries &amp; Galloway</v>
      </c>
      <c r="F205" s="76">
        <f>INDEX($F$9:$F$40,MATCH(D205,C190:C221,0),1)</f>
        <v>104.74675152479449</v>
      </c>
      <c r="G205" s="40"/>
      <c r="H205" s="40"/>
      <c r="I205" s="40"/>
      <c r="J205" s="40"/>
      <c r="K205" s="40"/>
      <c r="L205" s="40"/>
      <c r="M205" s="40"/>
      <c r="N205" s="40"/>
    </row>
    <row r="206" spans="1:14" x14ac:dyDescent="0.25">
      <c r="A206" s="40">
        <f>RANK($F$25, $F$9:$F$40,1)</f>
        <v>32</v>
      </c>
      <c r="B206" s="40">
        <f>COUNTIF($A190:$A206, $A206)</f>
        <v>1</v>
      </c>
      <c r="C206" s="40">
        <f t="shared" si="4"/>
        <v>32</v>
      </c>
      <c r="D206" s="40">
        <v>17</v>
      </c>
      <c r="E206" s="40" t="str">
        <f>INDEX($A$9:$A$40,MATCH(D206,C190:C221,0),1)</f>
        <v>Aberdeenshire</v>
      </c>
      <c r="F206" s="76">
        <f>INDEX($F$9:$F$40,MATCH(D206,C190:C221,0),1)</f>
        <v>104.86774143058382</v>
      </c>
      <c r="G206" s="40"/>
      <c r="H206" s="40"/>
      <c r="I206" s="40"/>
      <c r="J206" s="40"/>
      <c r="K206" s="40"/>
      <c r="L206" s="40"/>
      <c r="M206" s="40"/>
      <c r="N206" s="40"/>
    </row>
    <row r="207" spans="1:14" x14ac:dyDescent="0.25">
      <c r="A207" s="40">
        <f>RANK($F$26, $F$9:$F$40,1)</f>
        <v>24</v>
      </c>
      <c r="B207" s="40">
        <f>COUNTIF($A190:$A207, $A207)</f>
        <v>1</v>
      </c>
      <c r="C207" s="40">
        <f t="shared" si="4"/>
        <v>24</v>
      </c>
      <c r="D207" s="40">
        <v>18</v>
      </c>
      <c r="E207" s="40" t="str">
        <f>INDEX($A$9:$A$40,MATCH(D207,C190:C221,0),1)</f>
        <v>South Ayrshire</v>
      </c>
      <c r="F207" s="76">
        <f>INDEX($F$9:$F$40,MATCH(D207,C190:C221,0),1)</f>
        <v>106.26992561105206</v>
      </c>
      <c r="G207" s="40"/>
      <c r="H207" s="40"/>
      <c r="I207" s="40"/>
      <c r="J207" s="40"/>
      <c r="K207" s="40"/>
      <c r="L207" s="40"/>
      <c r="M207" s="40"/>
      <c r="N207" s="40"/>
    </row>
    <row r="208" spans="1:14" x14ac:dyDescent="0.25">
      <c r="A208" s="40">
        <f>RANK($F$27, $F$9:$F$40,1)</f>
        <v>31</v>
      </c>
      <c r="B208" s="40">
        <f>COUNTIF($A190:$A208, $A208)</f>
        <v>1</v>
      </c>
      <c r="C208" s="40">
        <f t="shared" si="4"/>
        <v>31</v>
      </c>
      <c r="D208" s="40">
        <v>19</v>
      </c>
      <c r="E208" s="40" t="str">
        <f>INDEX($A$9:$A$40,MATCH(D208,C190:C221,0),1)</f>
        <v>Clackmannanshire</v>
      </c>
      <c r="F208" s="76">
        <f>INDEX($F$9:$F$40,MATCH(D208,C190:C221,0),1)</f>
        <v>107.25429017160687</v>
      </c>
      <c r="G208" s="40"/>
      <c r="H208" s="40"/>
      <c r="I208" s="40"/>
      <c r="J208" s="40"/>
      <c r="K208" s="40"/>
      <c r="L208" s="40"/>
      <c r="M208" s="40"/>
      <c r="N208" s="40"/>
    </row>
    <row r="209" spans="1:14" x14ac:dyDescent="0.25">
      <c r="A209" s="40">
        <f>RANK($F$28, $F$9:$F$40,1)</f>
        <v>4</v>
      </c>
      <c r="B209" s="40">
        <f>COUNTIF($A190:$A209, $A209)</f>
        <v>1</v>
      </c>
      <c r="C209" s="40">
        <f t="shared" si="4"/>
        <v>4</v>
      </c>
      <c r="D209" s="40">
        <v>20</v>
      </c>
      <c r="E209" s="40" t="str">
        <f>INDEX($A$9:$A$40,MATCH(D209,C190:C221,0),1)</f>
        <v>Orkney Islands</v>
      </c>
      <c r="F209" s="76">
        <f>INDEX($F$9:$F$40,MATCH(D209,C190:C221,0),1)</f>
        <v>111.47236414305621</v>
      </c>
      <c r="G209" s="40"/>
      <c r="H209" s="40"/>
      <c r="I209" s="40"/>
      <c r="J209" s="40"/>
      <c r="K209" s="40"/>
      <c r="L209" s="40"/>
      <c r="M209" s="40"/>
      <c r="N209" s="40"/>
    </row>
    <row r="210" spans="1:14" x14ac:dyDescent="0.25">
      <c r="A210" s="40">
        <f>RANK($F$29, $F$9:$F$40,1)</f>
        <v>21</v>
      </c>
      <c r="B210" s="40">
        <f>COUNTIF($A190:$A210, $A210)</f>
        <v>1</v>
      </c>
      <c r="C210" s="40">
        <f t="shared" si="4"/>
        <v>21</v>
      </c>
      <c r="D210" s="40">
        <v>21</v>
      </c>
      <c r="E210" s="40" t="str">
        <f>INDEX($A$9:$A$40,MATCH(D210,C190:C221,0),1)</f>
        <v>North Ayrshire</v>
      </c>
      <c r="F210" s="76">
        <f>INDEX($F$9:$F$40,MATCH(D210,C190:C221,0),1)</f>
        <v>114.85062150178092</v>
      </c>
      <c r="G210" s="40"/>
      <c r="H210" s="40"/>
      <c r="I210" s="40"/>
      <c r="J210" s="40"/>
      <c r="K210" s="40"/>
      <c r="L210" s="40"/>
      <c r="M210" s="40"/>
      <c r="N210" s="40"/>
    </row>
    <row r="211" spans="1:14" x14ac:dyDescent="0.25">
      <c r="A211" s="40">
        <f>RANK($F$30, $F$9:$F$40,1)</f>
        <v>8</v>
      </c>
      <c r="B211" s="40">
        <f>COUNTIF($A190:$A211, $A211)</f>
        <v>1</v>
      </c>
      <c r="C211" s="40">
        <f t="shared" si="4"/>
        <v>8</v>
      </c>
      <c r="D211" s="40">
        <v>22</v>
      </c>
      <c r="E211" s="40" t="str">
        <f>INDEX($A$9:$A$40,MATCH(D211,C190:C221,0),1)</f>
        <v>Shetland Islands</v>
      </c>
      <c r="F211" s="76">
        <f>INDEX($F$9:$F$40,MATCH(D211,C190:C221,0),1)</f>
        <v>116.32916846186988</v>
      </c>
      <c r="G211" s="40"/>
      <c r="H211" s="40"/>
      <c r="I211" s="40"/>
      <c r="J211" s="40"/>
      <c r="K211" s="40"/>
      <c r="L211" s="40"/>
      <c r="M211" s="40"/>
      <c r="N211" s="40"/>
    </row>
    <row r="212" spans="1:14" hidden="1" x14ac:dyDescent="0.25">
      <c r="A212" s="40">
        <f>RANK($F$31, $F$9:$F$40,1)</f>
        <v>20</v>
      </c>
      <c r="B212" s="40">
        <f>COUNTIF($A190:$A212, $A212)</f>
        <v>1</v>
      </c>
      <c r="C212" s="40">
        <f t="shared" si="4"/>
        <v>20</v>
      </c>
      <c r="D212" s="40">
        <v>23</v>
      </c>
      <c r="E212" s="40" t="str">
        <f>INDEX($A$9:$A$40,MATCH(D212,C190:C221,0),1)</f>
        <v>Scottish Borders</v>
      </c>
      <c r="F212" s="76">
        <f>INDEX($F$9:$F$40,MATCH(D212,C190:C221,0),1)</f>
        <v>122.23003869152305</v>
      </c>
      <c r="G212" s="40"/>
      <c r="H212" s="40"/>
      <c r="I212" s="40"/>
      <c r="J212" s="40"/>
      <c r="K212" s="40"/>
      <c r="L212" s="40"/>
      <c r="M212" s="40"/>
      <c r="N212" s="40"/>
    </row>
    <row r="213" spans="1:14" hidden="1" x14ac:dyDescent="0.25">
      <c r="A213" s="40">
        <f>RANK($F$32, $F$9:$F$40,1)</f>
        <v>5</v>
      </c>
      <c r="B213" s="40">
        <f>COUNTIF($A190:$A213, $A213)</f>
        <v>1</v>
      </c>
      <c r="C213" s="40">
        <f t="shared" si="4"/>
        <v>5</v>
      </c>
      <c r="D213" s="40">
        <v>24</v>
      </c>
      <c r="E213" s="40" t="str">
        <f>INDEX($A$9:$A$40,MATCH(D213,C190:C221,0),1)</f>
        <v>Midlothian</v>
      </c>
      <c r="F213" s="76">
        <f>INDEX($F$9:$F$40,MATCH(D213,C190:C221,0),1)</f>
        <v>122.26970560303893</v>
      </c>
      <c r="G213" s="40"/>
      <c r="H213" s="40"/>
      <c r="I213" s="40"/>
      <c r="J213" s="40"/>
      <c r="K213" s="40"/>
      <c r="L213" s="40"/>
      <c r="M213" s="40"/>
      <c r="N213" s="40"/>
    </row>
    <row r="214" spans="1:14" hidden="1" x14ac:dyDescent="0.25">
      <c r="A214" s="40">
        <f>RANK($F$33, $F$9:$F$40,1)</f>
        <v>11</v>
      </c>
      <c r="B214" s="40">
        <f>COUNTIF($A190:$A214, $A214)</f>
        <v>1</v>
      </c>
      <c r="C214" s="40">
        <f t="shared" si="4"/>
        <v>11</v>
      </c>
      <c r="D214" s="40">
        <v>25</v>
      </c>
      <c r="E214" s="40" t="str">
        <f>INDEX($A$9:$A$40,MATCH(D214,C190:C221,0),1)</f>
        <v>Edinburgh, City of</v>
      </c>
      <c r="F214" s="76">
        <f>INDEX($F$9:$F$40,MATCH(D214,C190:C221,0),1)</f>
        <v>125.35482667882229</v>
      </c>
      <c r="G214" s="40"/>
      <c r="H214" s="40"/>
      <c r="I214" s="40"/>
      <c r="J214" s="40"/>
      <c r="K214" s="40"/>
      <c r="L214" s="40"/>
      <c r="M214" s="40"/>
      <c r="N214" s="40"/>
    </row>
    <row r="215" spans="1:14" hidden="1" x14ac:dyDescent="0.25">
      <c r="A215" s="40">
        <f>RANK($F$34, $F$9:$F$40,1)</f>
        <v>23</v>
      </c>
      <c r="B215" s="40">
        <f>COUNTIF($A190:$A215, $A215)</f>
        <v>1</v>
      </c>
      <c r="C215" s="40">
        <f t="shared" si="4"/>
        <v>23</v>
      </c>
      <c r="D215" s="40">
        <v>26</v>
      </c>
      <c r="E215" s="40" t="str">
        <f>INDEX($A$9:$A$40,MATCH(D215,C190:C221,0),1)</f>
        <v>Aberdeen City</v>
      </c>
      <c r="F215" s="76">
        <f>INDEX($F$9:$F$40,MATCH(D215,C190:C221,0),1)</f>
        <v>131.16357654172779</v>
      </c>
      <c r="G215" s="40"/>
      <c r="H215" s="40"/>
      <c r="I215" s="40"/>
      <c r="J215" s="40"/>
      <c r="K215" s="40"/>
      <c r="L215" s="40"/>
      <c r="M215" s="40"/>
      <c r="N215" s="40"/>
    </row>
    <row r="216" spans="1:14" hidden="1" x14ac:dyDescent="0.25">
      <c r="A216" s="40">
        <f>RANK($F$35, $F$9:$F$40,1)</f>
        <v>22</v>
      </c>
      <c r="B216" s="40">
        <f>COUNTIF($A190:$A216, $A216)</f>
        <v>1</v>
      </c>
      <c r="C216" s="40">
        <f t="shared" si="4"/>
        <v>22</v>
      </c>
      <c r="D216" s="40">
        <v>27</v>
      </c>
      <c r="E216" s="40" t="str">
        <f>INDEX($A$9:$A$40,MATCH(D216,C190:C221,0),1)</f>
        <v>West Dunbartonshire</v>
      </c>
      <c r="F216" s="76">
        <f>INDEX($F$9:$F$40,MATCH(D216,C190:C221,0),1)</f>
        <v>135.04538410449413</v>
      </c>
      <c r="G216" s="40"/>
      <c r="H216" s="40"/>
      <c r="I216" s="40"/>
      <c r="J216" s="40"/>
      <c r="K216" s="40"/>
      <c r="L216" s="40"/>
      <c r="M216" s="40"/>
      <c r="N216" s="40"/>
    </row>
    <row r="217" spans="1:14" hidden="1" x14ac:dyDescent="0.25">
      <c r="A217" s="40">
        <f>RANK($F$36, $F$9:$F$40,1)</f>
        <v>18</v>
      </c>
      <c r="B217" s="40">
        <f>COUNTIF($A190:$A217, $A217)</f>
        <v>1</v>
      </c>
      <c r="C217" s="40">
        <f t="shared" si="4"/>
        <v>18</v>
      </c>
      <c r="D217" s="40">
        <v>28</v>
      </c>
      <c r="E217" s="40" t="str">
        <f>INDEX($A$9:$A$40,MATCH(D217,C190:C221,0),1)</f>
        <v>East Ayrshire</v>
      </c>
      <c r="F217" s="76">
        <f>INDEX($F$9:$F$40,MATCH(D217,C190:C221,0),1)</f>
        <v>136.88584698117822</v>
      </c>
      <c r="G217" s="40"/>
      <c r="H217" s="40"/>
      <c r="I217" s="40"/>
      <c r="J217" s="40"/>
      <c r="K217" s="40"/>
      <c r="L217" s="40"/>
      <c r="M217" s="40"/>
      <c r="N217" s="40"/>
    </row>
    <row r="218" spans="1:14" hidden="1" x14ac:dyDescent="0.25">
      <c r="A218" s="40">
        <f>RANK($F$37, $F$9:$F$40,1)</f>
        <v>12</v>
      </c>
      <c r="B218" s="40">
        <f>COUNTIF($A190:$A218, $A218)</f>
        <v>1</v>
      </c>
      <c r="C218" s="40">
        <f t="shared" si="4"/>
        <v>12</v>
      </c>
      <c r="D218" s="40">
        <v>29</v>
      </c>
      <c r="E218" s="40" t="str">
        <f>INDEX($A$9:$A$40,MATCH(D218,C190:C221,0),1)</f>
        <v>Dundee City</v>
      </c>
      <c r="F218" s="76">
        <f>INDEX($F$9:$F$40,MATCH(D218,C190:C221,0),1)</f>
        <v>138.04303694681283</v>
      </c>
      <c r="G218" s="40"/>
      <c r="H218" s="40"/>
      <c r="I218" s="40"/>
      <c r="J218" s="40"/>
      <c r="K218" s="40"/>
      <c r="L218" s="40"/>
      <c r="M218" s="40"/>
      <c r="N218" s="40"/>
    </row>
    <row r="219" spans="1:14" hidden="1" x14ac:dyDescent="0.25">
      <c r="A219" s="40">
        <f>RANK($F$38, $F$9:$F$40,1)</f>
        <v>9</v>
      </c>
      <c r="B219" s="40">
        <f>COUNTIF($A190:$A219, $A219)</f>
        <v>1</v>
      </c>
      <c r="C219" s="40">
        <f t="shared" si="4"/>
        <v>9</v>
      </c>
      <c r="D219" s="40">
        <v>30</v>
      </c>
      <c r="E219" s="40" t="str">
        <f>INDEX($A$9:$A$40,MATCH(D219,C190:C221,0),1)</f>
        <v>Glasgow City</v>
      </c>
      <c r="F219" s="76">
        <f>INDEX($F$9:$F$40,MATCH(D219,C190:C221,0),1)</f>
        <v>140.31962626245652</v>
      </c>
      <c r="G219" s="40"/>
      <c r="H219" s="40"/>
      <c r="I219" s="40"/>
      <c r="J219" s="40"/>
      <c r="K219" s="40"/>
      <c r="L219" s="40"/>
      <c r="M219" s="40"/>
      <c r="N219" s="40"/>
    </row>
    <row r="220" spans="1:14" hidden="1" x14ac:dyDescent="0.25">
      <c r="A220" s="40">
        <f>RANK($F$39, $F$9:$F$40,1)</f>
        <v>27</v>
      </c>
      <c r="B220" s="40">
        <f>COUNTIF($A190:$A220, $A220)</f>
        <v>1</v>
      </c>
      <c r="C220" s="40">
        <f t="shared" si="4"/>
        <v>27</v>
      </c>
      <c r="D220" s="40">
        <v>31</v>
      </c>
      <c r="E220" s="40" t="str">
        <f>INDEX($A$9:$A$40,MATCH(D220,C190:C221,0),1)</f>
        <v>Moray</v>
      </c>
      <c r="F220" s="76">
        <f>INDEX($F$9:$F$40,MATCH(D220,C190:C221,0),1)</f>
        <v>140.96631873453137</v>
      </c>
      <c r="G220" s="40"/>
      <c r="H220" s="40"/>
      <c r="I220" s="40"/>
      <c r="J220" s="40"/>
      <c r="K220" s="40"/>
      <c r="L220" s="40"/>
      <c r="M220" s="40"/>
      <c r="N220" s="40"/>
    </row>
    <row r="221" spans="1:14" hidden="1" x14ac:dyDescent="0.25">
      <c r="A221" s="40">
        <f>RANK($F$40, $F$9:$F$40,1)</f>
        <v>10</v>
      </c>
      <c r="B221" s="40">
        <f>COUNTIF($A190:$A221, $A221)</f>
        <v>1</v>
      </c>
      <c r="C221" s="40">
        <f t="shared" si="4"/>
        <v>10</v>
      </c>
      <c r="D221" s="40">
        <v>32</v>
      </c>
      <c r="E221" s="40" t="str">
        <f>INDEX($A$9:$A$40,MATCH(D221,C190:C221,0),1)</f>
        <v>Inverclyde</v>
      </c>
      <c r="F221" s="76">
        <f>INDEX($F$9:$F$40,MATCH(D221,C190:C221,0),1)</f>
        <v>148.71731317387531</v>
      </c>
      <c r="G221" s="40"/>
      <c r="H221" s="40"/>
      <c r="I221" s="40"/>
      <c r="J221" s="40"/>
      <c r="K221" s="40"/>
      <c r="L221" s="40"/>
      <c r="M221" s="40"/>
      <c r="N221" s="40"/>
    </row>
    <row r="222" spans="1:14" x14ac:dyDescent="0.25">
      <c r="F222" s="75"/>
    </row>
    <row r="224" spans="1:14" x14ac:dyDescent="0.25">
      <c r="A224" s="96" t="str">
        <f>$A$5 &amp; " in " &amp; $G$8</f>
        <v>Number of social workers in fieldwork services per 100,000 population in 2013</v>
      </c>
      <c r="B224" s="96"/>
      <c r="C224" s="96"/>
      <c r="D224" s="96"/>
      <c r="E224" s="96"/>
      <c r="F224" s="96"/>
      <c r="G224" s="96"/>
      <c r="H224" s="96"/>
      <c r="I224" s="96"/>
      <c r="J224" s="96"/>
      <c r="K224" s="96"/>
      <c r="L224" s="96"/>
      <c r="M224" s="96"/>
      <c r="N224" s="96"/>
    </row>
    <row r="225" spans="1:14" x14ac:dyDescent="0.25">
      <c r="A225" s="40" t="s">
        <v>88</v>
      </c>
      <c r="B225" s="40" t="s">
        <v>89</v>
      </c>
      <c r="C225" s="40" t="s">
        <v>90</v>
      </c>
      <c r="D225" s="40" t="s">
        <v>85</v>
      </c>
      <c r="E225" s="40" t="s">
        <v>86</v>
      </c>
      <c r="F225" s="40" t="s">
        <v>87</v>
      </c>
      <c r="G225" s="40"/>
      <c r="H225" s="40"/>
      <c r="I225" s="40"/>
      <c r="J225" s="40"/>
      <c r="K225" s="40"/>
      <c r="L225" s="40"/>
      <c r="M225" s="40"/>
      <c r="N225" s="40"/>
    </row>
    <row r="226" spans="1:14" x14ac:dyDescent="0.25">
      <c r="A226" s="40">
        <f>RANK($G$9, $G$9:$G$40,1)</f>
        <v>21</v>
      </c>
      <c r="B226" s="40">
        <f>COUNTIF($A226:$A226, $A226)</f>
        <v>1</v>
      </c>
      <c r="C226" s="40">
        <f>A226+(B226-1)</f>
        <v>21</v>
      </c>
      <c r="D226" s="40">
        <v>1</v>
      </c>
      <c r="E226" s="40" t="str">
        <f>INDEX($A$9:$A$40,MATCH(D226,C226:C257,0),1)</f>
        <v>Angus</v>
      </c>
      <c r="F226" s="76">
        <f>INDEX($G$9:$G$40,MATCH(D226,C226:C257,0),1)</f>
        <v>59.33442256427896</v>
      </c>
      <c r="G226" s="40"/>
      <c r="H226" s="40"/>
      <c r="I226" s="40"/>
      <c r="J226" s="40"/>
      <c r="K226" s="40"/>
      <c r="L226" s="40"/>
      <c r="M226" s="40"/>
      <c r="N226" s="40"/>
    </row>
    <row r="227" spans="1:14" x14ac:dyDescent="0.25">
      <c r="A227" s="40">
        <f>RANK($G$10, $G$9:$G$40,1)</f>
        <v>17</v>
      </c>
      <c r="B227" s="40">
        <f>COUNTIF($A226:$A227, $A227)</f>
        <v>1</v>
      </c>
      <c r="C227" s="40">
        <f t="shared" ref="C227:C257" si="5">A227+(B227-1)</f>
        <v>17</v>
      </c>
      <c r="D227" s="40">
        <v>2</v>
      </c>
      <c r="E227" s="40" t="str">
        <f>INDEX($A$9:$A$40,MATCH(D227,C226:C257,0),1)</f>
        <v>Highland</v>
      </c>
      <c r="F227" s="76">
        <f>INDEX($G$9:$G$40,MATCH(D227,C226:C257,0),1)</f>
        <v>67.831537371742584</v>
      </c>
      <c r="G227" s="40"/>
      <c r="H227" s="40"/>
      <c r="I227" s="40"/>
      <c r="J227" s="40"/>
      <c r="K227" s="40"/>
      <c r="L227" s="40"/>
      <c r="M227" s="40"/>
      <c r="N227" s="40"/>
    </row>
    <row r="228" spans="1:14" x14ac:dyDescent="0.25">
      <c r="A228" s="40">
        <f>RANK($G$11, $G$9:$G$40,1)</f>
        <v>1</v>
      </c>
      <c r="B228" s="40">
        <f>COUNTIF($A226:$A228, $A228)</f>
        <v>1</v>
      </c>
      <c r="C228" s="40">
        <f t="shared" si="5"/>
        <v>1</v>
      </c>
      <c r="D228" s="40">
        <v>3</v>
      </c>
      <c r="E228" s="40" t="str">
        <f>INDEX($A$9:$A$40,MATCH(D228,C226:C257,0),1)</f>
        <v>Na h-Eileanan Siar</v>
      </c>
      <c r="F228" s="76">
        <f>INDEX($G$9:$G$40,MATCH(D228,C226:C257,0),1)</f>
        <v>69.343065693430646</v>
      </c>
      <c r="G228" s="40"/>
      <c r="H228" s="40"/>
      <c r="I228" s="40"/>
      <c r="J228" s="40"/>
      <c r="K228" s="40"/>
      <c r="L228" s="40"/>
      <c r="M228" s="40"/>
      <c r="N228" s="40"/>
    </row>
    <row r="229" spans="1:14" x14ac:dyDescent="0.25">
      <c r="A229" s="40">
        <f>RANK($G$12, $G$9:$G$40,1)</f>
        <v>8</v>
      </c>
      <c r="B229" s="40">
        <f>COUNTIF($A226:$A229, $A229)</f>
        <v>1</v>
      </c>
      <c r="C229" s="40">
        <f t="shared" si="5"/>
        <v>8</v>
      </c>
      <c r="D229" s="40">
        <v>4</v>
      </c>
      <c r="E229" s="40" t="str">
        <f>INDEX($A$9:$A$40,MATCH(D229,C226:C257,0),1)</f>
        <v>Stirling</v>
      </c>
      <c r="F229" s="76">
        <f>INDEX($G$9:$G$40,MATCH(D229,C226:C257,0),1)</f>
        <v>77.825276772991344</v>
      </c>
      <c r="G229" s="40"/>
      <c r="H229" s="40"/>
      <c r="I229" s="40"/>
      <c r="J229" s="40"/>
      <c r="K229" s="40"/>
      <c r="L229" s="40"/>
      <c r="M229" s="40"/>
      <c r="N229" s="40"/>
    </row>
    <row r="230" spans="1:14" x14ac:dyDescent="0.25">
      <c r="A230" s="40">
        <f>RANK($G$13, $G$9:$G$40,1)</f>
        <v>19</v>
      </c>
      <c r="B230" s="40">
        <f>COUNTIF($A226:$A230, $A230)</f>
        <v>1</v>
      </c>
      <c r="C230" s="40">
        <f t="shared" si="5"/>
        <v>19</v>
      </c>
      <c r="D230" s="40">
        <v>5</v>
      </c>
      <c r="E230" s="40" t="str">
        <f>INDEX($A$9:$A$40,MATCH(D230,C226:C257,0),1)</f>
        <v>Perth &amp; Kinross</v>
      </c>
      <c r="F230" s="76">
        <f>INDEX($G$9:$G$40,MATCH(D230,C226:C257,0),1)</f>
        <v>83.237463625905121</v>
      </c>
      <c r="G230" s="40"/>
      <c r="H230" s="40"/>
      <c r="I230" s="40"/>
      <c r="J230" s="40"/>
      <c r="K230" s="40"/>
      <c r="L230" s="40"/>
      <c r="M230" s="40"/>
      <c r="N230" s="40"/>
    </row>
    <row r="231" spans="1:14" x14ac:dyDescent="0.25">
      <c r="A231" s="40">
        <f>RANK($G$14, $G$9:$G$40,1)</f>
        <v>15</v>
      </c>
      <c r="B231" s="40">
        <f>COUNTIF($A226:$A231, $A231)</f>
        <v>1</v>
      </c>
      <c r="C231" s="40">
        <f t="shared" si="5"/>
        <v>15</v>
      </c>
      <c r="D231" s="40">
        <v>6</v>
      </c>
      <c r="E231" s="40" t="str">
        <f>INDEX($A$9:$A$40,MATCH(D231,C226:C257,0),1)</f>
        <v>East Lothian</v>
      </c>
      <c r="F231" s="76">
        <f>INDEX($G$9:$G$40,MATCH(D231,C226:C257,0),1)</f>
        <v>83.834697701942986</v>
      </c>
      <c r="G231" s="40"/>
      <c r="H231" s="40"/>
      <c r="I231" s="40"/>
      <c r="J231" s="40"/>
      <c r="K231" s="40"/>
      <c r="L231" s="40"/>
      <c r="M231" s="40"/>
      <c r="N231" s="40"/>
    </row>
    <row r="232" spans="1:14" x14ac:dyDescent="0.25">
      <c r="A232" s="40">
        <f>RANK($G$15, $G$9:$G$40,1)</f>
        <v>30</v>
      </c>
      <c r="B232" s="40">
        <f>COUNTIF($A226:$A232, $A232)</f>
        <v>1</v>
      </c>
      <c r="C232" s="40">
        <f t="shared" si="5"/>
        <v>30</v>
      </c>
      <c r="D232" s="40">
        <v>7</v>
      </c>
      <c r="E232" s="40" t="str">
        <f>INDEX($A$9:$A$40,MATCH(D232,C226:C257,0),1)</f>
        <v>Fife</v>
      </c>
      <c r="F232" s="76">
        <f>INDEX($G$9:$G$40,MATCH(D232,C226:C257,0),1)</f>
        <v>88.307440719542114</v>
      </c>
      <c r="G232" s="40"/>
      <c r="H232" s="40"/>
      <c r="I232" s="40"/>
      <c r="J232" s="40"/>
      <c r="K232" s="40"/>
      <c r="L232" s="40"/>
      <c r="M232" s="40"/>
      <c r="N232" s="40"/>
    </row>
    <row r="233" spans="1:14" x14ac:dyDescent="0.25">
      <c r="A233" s="40">
        <f>RANK($G$16, $G$9:$G$40,1)</f>
        <v>25</v>
      </c>
      <c r="B233" s="40">
        <f>COUNTIF($A226:$A233, $A233)</f>
        <v>1</v>
      </c>
      <c r="C233" s="40">
        <f t="shared" si="5"/>
        <v>25</v>
      </c>
      <c r="D233" s="40">
        <v>8</v>
      </c>
      <c r="E233" s="40" t="str">
        <f>INDEX($A$9:$A$40,MATCH(D233,C226:C257,0),1)</f>
        <v>Argyll &amp; Bute</v>
      </c>
      <c r="F233" s="76">
        <f>INDEX($G$9:$G$40,MATCH(D233,C226:C257,0),1)</f>
        <v>91.993185689948888</v>
      </c>
      <c r="G233" s="40"/>
      <c r="H233" s="40"/>
      <c r="I233" s="40"/>
      <c r="J233" s="40"/>
      <c r="K233" s="40"/>
      <c r="L233" s="40"/>
      <c r="M233" s="40"/>
      <c r="N233" s="40"/>
    </row>
    <row r="234" spans="1:14" x14ac:dyDescent="0.25">
      <c r="A234" s="40">
        <f>RANK($G$17, $G$9:$G$40,1)</f>
        <v>20</v>
      </c>
      <c r="B234" s="40">
        <f>COUNTIF($A226:$A234, $A234)</f>
        <v>1</v>
      </c>
      <c r="C234" s="40">
        <f t="shared" si="5"/>
        <v>20</v>
      </c>
      <c r="D234" s="40">
        <v>9</v>
      </c>
      <c r="E234" s="40" t="str">
        <f>INDEX($A$9:$A$40,MATCH(D234,C226:C257,0),1)</f>
        <v>North Lanarkshire</v>
      </c>
      <c r="F234" s="76">
        <f>INDEX($G$9:$G$40,MATCH(D234,C226:C257,0),1)</f>
        <v>92.367813369648886</v>
      </c>
      <c r="G234" s="40"/>
      <c r="H234" s="40"/>
      <c r="I234" s="40"/>
      <c r="J234" s="40"/>
      <c r="K234" s="40"/>
      <c r="L234" s="40"/>
      <c r="M234" s="40"/>
      <c r="N234" s="40"/>
    </row>
    <row r="235" spans="1:14" x14ac:dyDescent="0.25">
      <c r="A235" s="40">
        <f>RANK($G$18, $G$9:$G$40,1)</f>
        <v>6</v>
      </c>
      <c r="B235" s="40">
        <f>COUNTIF($A226:$A235, $A235)</f>
        <v>1</v>
      </c>
      <c r="C235" s="40">
        <f t="shared" si="5"/>
        <v>6</v>
      </c>
      <c r="D235" s="40">
        <v>10</v>
      </c>
      <c r="E235" s="40" t="str">
        <f>INDEX($A$9:$A$40,MATCH(D235,C226:C257,0),1)</f>
        <v>South Lanarkshire</v>
      </c>
      <c r="F235" s="76">
        <f>INDEX($G$9:$G$40,MATCH(D235,C226:C257,0),1)</f>
        <v>95.93087894285442</v>
      </c>
      <c r="G235" s="40"/>
      <c r="H235" s="40"/>
      <c r="I235" s="40"/>
      <c r="J235" s="40"/>
      <c r="K235" s="40"/>
      <c r="L235" s="40"/>
      <c r="M235" s="40"/>
      <c r="N235" s="40"/>
    </row>
    <row r="236" spans="1:14" x14ac:dyDescent="0.25">
      <c r="A236" s="40">
        <f>RANK($G$19, $G$9:$G$40,1)</f>
        <v>18</v>
      </c>
      <c r="B236" s="40">
        <f>COUNTIF($A226:$A236, $A236)</f>
        <v>1</v>
      </c>
      <c r="C236" s="40">
        <f t="shared" si="5"/>
        <v>18</v>
      </c>
      <c r="D236" s="40">
        <v>11</v>
      </c>
      <c r="E236" s="40" t="str">
        <f>INDEX($A$9:$A$40,MATCH(D236,C226:C257,0),1)</f>
        <v>West Lothian</v>
      </c>
      <c r="F236" s="76">
        <f>INDEX($G$9:$G$40,MATCH(D236,C226:C257,0),1)</f>
        <v>101.04450499545867</v>
      </c>
      <c r="G236" s="40"/>
      <c r="H236" s="40"/>
      <c r="I236" s="40"/>
      <c r="J236" s="40"/>
      <c r="K236" s="40"/>
      <c r="L236" s="40"/>
      <c r="M236" s="40"/>
      <c r="N236" s="40"/>
    </row>
    <row r="237" spans="1:14" x14ac:dyDescent="0.25">
      <c r="A237" s="40">
        <f>RANK($G$20, $G$9:$G$40,1)</f>
        <v>29</v>
      </c>
      <c r="B237" s="40">
        <f>COUNTIF($A226:$A237, $A237)</f>
        <v>1</v>
      </c>
      <c r="C237" s="40">
        <f t="shared" si="5"/>
        <v>29</v>
      </c>
      <c r="D237" s="40">
        <v>12</v>
      </c>
      <c r="E237" s="40" t="str">
        <f>INDEX($A$9:$A$40,MATCH(D237,C226:C257,0),1)</f>
        <v>Shetland Islands</v>
      </c>
      <c r="F237" s="76">
        <f>INDEX($G$9:$G$40,MATCH(D237,C226:C257,0),1)</f>
        <v>103.44827586206897</v>
      </c>
      <c r="G237" s="40"/>
      <c r="H237" s="40"/>
      <c r="I237" s="40"/>
      <c r="J237" s="40"/>
      <c r="K237" s="40"/>
      <c r="L237" s="40"/>
      <c r="M237" s="40"/>
      <c r="N237" s="40"/>
    </row>
    <row r="238" spans="1:14" x14ac:dyDescent="0.25">
      <c r="A238" s="40">
        <f>RANK($G$21, $G$9:$G$40,1)</f>
        <v>13</v>
      </c>
      <c r="B238" s="40">
        <f>COUNTIF($A226:$A238, $A238)</f>
        <v>1</v>
      </c>
      <c r="C238" s="40">
        <f t="shared" si="5"/>
        <v>13</v>
      </c>
      <c r="D238" s="40">
        <v>13</v>
      </c>
      <c r="E238" s="40" t="str">
        <f>INDEX($A$9:$A$40,MATCH(D238,C226:C257,0),1)</f>
        <v>Falkirk</v>
      </c>
      <c r="F238" s="76">
        <f>INDEX($G$9:$G$40,MATCH(D238,C226:C257,0),1)</f>
        <v>105.62484092644438</v>
      </c>
      <c r="G238" s="40"/>
      <c r="H238" s="40"/>
      <c r="I238" s="40"/>
      <c r="J238" s="40"/>
      <c r="K238" s="40"/>
      <c r="L238" s="40"/>
      <c r="M238" s="40"/>
      <c r="N238" s="40"/>
    </row>
    <row r="239" spans="1:14" x14ac:dyDescent="0.25">
      <c r="A239" s="40">
        <f>RANK($G$22, $G$9:$G$40,1)</f>
        <v>7</v>
      </c>
      <c r="B239" s="40">
        <f>COUNTIF($A226:$A239, $A239)</f>
        <v>1</v>
      </c>
      <c r="C239" s="40">
        <f t="shared" si="5"/>
        <v>7</v>
      </c>
      <c r="D239" s="40">
        <v>14</v>
      </c>
      <c r="E239" s="40" t="str">
        <f>INDEX($A$9:$A$40,MATCH(D239,C226:C257,0),1)</f>
        <v>South Ayrshire</v>
      </c>
      <c r="F239" s="76">
        <f>INDEX($G$9:$G$40,MATCH(D239,C226:C257,0),1)</f>
        <v>108.08895189155666</v>
      </c>
      <c r="G239" s="40"/>
      <c r="H239" s="40"/>
      <c r="I239" s="40"/>
      <c r="J239" s="40"/>
      <c r="K239" s="40"/>
      <c r="L239" s="40"/>
      <c r="M239" s="40"/>
      <c r="N239" s="40"/>
    </row>
    <row r="240" spans="1:14" x14ac:dyDescent="0.25">
      <c r="A240" s="40">
        <f>RANK($G$23, $G$9:$G$40,1)</f>
        <v>31</v>
      </c>
      <c r="B240" s="40">
        <f>COUNTIF($A226:$A240, $A240)</f>
        <v>1</v>
      </c>
      <c r="C240" s="40">
        <f t="shared" si="5"/>
        <v>31</v>
      </c>
      <c r="D240" s="40">
        <v>15</v>
      </c>
      <c r="E240" s="40" t="str">
        <f>INDEX($A$9:$A$40,MATCH(D240,C226:C257,0),1)</f>
        <v>Dumfries &amp; Galloway</v>
      </c>
      <c r="F240" s="76">
        <f>INDEX($G$9:$G$40,MATCH(D240,C226:C257,0),1)</f>
        <v>109.12962470055896</v>
      </c>
      <c r="G240" s="40"/>
      <c r="H240" s="40"/>
      <c r="I240" s="40"/>
      <c r="J240" s="40"/>
      <c r="K240" s="40"/>
      <c r="L240" s="40"/>
      <c r="M240" s="40"/>
      <c r="N240" s="40"/>
    </row>
    <row r="241" spans="1:14" x14ac:dyDescent="0.25">
      <c r="A241" s="40">
        <f>RANK($G$24, $G$9:$G$40,1)</f>
        <v>2</v>
      </c>
      <c r="B241" s="40">
        <f>COUNTIF($A226:$A241, $A241)</f>
        <v>1</v>
      </c>
      <c r="C241" s="40">
        <f t="shared" si="5"/>
        <v>2</v>
      </c>
      <c r="D241" s="40">
        <v>16</v>
      </c>
      <c r="E241" s="40" t="str">
        <f>INDEX($A$9:$A$40,MATCH(D241,C226:C257,0),1)</f>
        <v>Renfrewshire</v>
      </c>
      <c r="F241" s="76">
        <f>INDEX($G$9:$G$40,MATCH(D241,C226:C257,0),1)</f>
        <v>109.26447754327448</v>
      </c>
      <c r="G241" s="40"/>
      <c r="H241" s="40"/>
      <c r="I241" s="40"/>
      <c r="J241" s="40"/>
      <c r="K241" s="40"/>
      <c r="L241" s="40"/>
      <c r="M241" s="40"/>
      <c r="N241" s="40"/>
    </row>
    <row r="242" spans="1:14" x14ac:dyDescent="0.25">
      <c r="A242" s="40">
        <f>RANK($G$25, $G$9:$G$40,1)</f>
        <v>32</v>
      </c>
      <c r="B242" s="40">
        <f>COUNTIF($A226:$A242, $A242)</f>
        <v>1</v>
      </c>
      <c r="C242" s="40">
        <f t="shared" si="5"/>
        <v>32</v>
      </c>
      <c r="D242" s="40">
        <v>17</v>
      </c>
      <c r="E242" s="40" t="str">
        <f>INDEX($A$9:$A$40,MATCH(D242,C226:C257,0),1)</f>
        <v>Aberdeenshire</v>
      </c>
      <c r="F242" s="76">
        <f>INDEX($G$9:$G$40,MATCH(D242,C226:C257,0),1)</f>
        <v>109.78779532141057</v>
      </c>
      <c r="G242" s="40"/>
      <c r="H242" s="40"/>
      <c r="I242" s="40"/>
      <c r="J242" s="40"/>
      <c r="K242" s="40"/>
      <c r="L242" s="40"/>
      <c r="M242" s="40"/>
      <c r="N242" s="40"/>
    </row>
    <row r="243" spans="1:14" x14ac:dyDescent="0.25">
      <c r="A243" s="40">
        <f>RANK($G$26, $G$9:$G$40,1)</f>
        <v>24</v>
      </c>
      <c r="B243" s="40">
        <f>COUNTIF($A226:$A243, $A243)</f>
        <v>1</v>
      </c>
      <c r="C243" s="40">
        <f t="shared" si="5"/>
        <v>24</v>
      </c>
      <c r="D243" s="40">
        <v>18</v>
      </c>
      <c r="E243" s="40" t="str">
        <f>INDEX($A$9:$A$40,MATCH(D243,C226:C257,0),1)</f>
        <v>East Renfrewshire</v>
      </c>
      <c r="F243" s="76">
        <f>INDEX($G$9:$G$40,MATCH(D243,C226:C257,0),1)</f>
        <v>110.3463345351251</v>
      </c>
      <c r="G243" s="40"/>
      <c r="H243" s="40"/>
      <c r="I243" s="40"/>
      <c r="J243" s="40"/>
      <c r="K243" s="40"/>
      <c r="L243" s="40"/>
      <c r="M243" s="40"/>
      <c r="N243" s="40"/>
    </row>
    <row r="244" spans="1:14" x14ac:dyDescent="0.25">
      <c r="A244" s="40">
        <f>RANK($G$27, $G$9:$G$40,1)</f>
        <v>26</v>
      </c>
      <c r="B244" s="40">
        <f>COUNTIF($A226:$A244, $A244)</f>
        <v>1</v>
      </c>
      <c r="C244" s="40">
        <f t="shared" si="5"/>
        <v>26</v>
      </c>
      <c r="D244" s="40">
        <v>19</v>
      </c>
      <c r="E244" s="40" t="str">
        <f>INDEX($A$9:$A$40,MATCH(D244,C226:C257,0),1)</f>
        <v>Clackmannanshire</v>
      </c>
      <c r="F244" s="76">
        <f>INDEX($G$9:$G$40,MATCH(D244,C226:C257,0),1)</f>
        <v>113.10452418096723</v>
      </c>
      <c r="G244" s="40"/>
      <c r="H244" s="40"/>
      <c r="I244" s="40"/>
      <c r="J244" s="40"/>
      <c r="K244" s="40"/>
      <c r="L244" s="40"/>
      <c r="M244" s="40"/>
      <c r="N244" s="40"/>
    </row>
    <row r="245" spans="1:14" x14ac:dyDescent="0.25">
      <c r="A245" s="40">
        <f>RANK($G$28, $G$9:$G$40,1)</f>
        <v>3</v>
      </c>
      <c r="B245" s="40">
        <f>COUNTIF($A226:$A245, $A245)</f>
        <v>1</v>
      </c>
      <c r="C245" s="40">
        <f t="shared" si="5"/>
        <v>3</v>
      </c>
      <c r="D245" s="40">
        <v>20</v>
      </c>
      <c r="E245" s="40" t="str">
        <f>INDEX($A$9:$A$40,MATCH(D245,C226:C257,0),1)</f>
        <v>East Dunbartonshire</v>
      </c>
      <c r="F245" s="76">
        <f>INDEX($G$9:$G$40,MATCH(D245,C226:C257,0),1)</f>
        <v>114.32350718065004</v>
      </c>
      <c r="G245" s="40"/>
      <c r="H245" s="40"/>
      <c r="I245" s="40"/>
      <c r="J245" s="40"/>
      <c r="K245" s="40"/>
      <c r="L245" s="40"/>
      <c r="M245" s="40"/>
      <c r="N245" s="40"/>
    </row>
    <row r="246" spans="1:14" x14ac:dyDescent="0.25">
      <c r="A246" s="40">
        <f>RANK($G$29, $G$9:$G$40,1)</f>
        <v>22</v>
      </c>
      <c r="B246" s="40">
        <f>COUNTIF($A226:$A246, $A246)</f>
        <v>1</v>
      </c>
      <c r="C246" s="40">
        <f t="shared" si="5"/>
        <v>22</v>
      </c>
      <c r="D246" s="40">
        <v>21</v>
      </c>
      <c r="E246" s="40" t="str">
        <f>INDEX($A$9:$A$40,MATCH(D246,C226:C257,0),1)</f>
        <v>Aberdeen City</v>
      </c>
      <c r="F246" s="76">
        <f>INDEX($G$9:$G$40,MATCH(D246,C226:C257,0),1)</f>
        <v>114.50213590522746</v>
      </c>
      <c r="G246" s="40"/>
      <c r="H246" s="40"/>
      <c r="I246" s="40"/>
      <c r="J246" s="40"/>
      <c r="K246" s="40"/>
      <c r="L246" s="40"/>
      <c r="M246" s="40"/>
      <c r="N246" s="40"/>
    </row>
    <row r="247" spans="1:14" x14ac:dyDescent="0.25">
      <c r="A247" s="40">
        <f>RANK($G$30, $G$9:$G$40,1)</f>
        <v>9</v>
      </c>
      <c r="B247" s="40">
        <f>COUNTIF($A226:$A247, $A247)</f>
        <v>1</v>
      </c>
      <c r="C247" s="40">
        <f t="shared" si="5"/>
        <v>9</v>
      </c>
      <c r="D247" s="40">
        <v>22</v>
      </c>
      <c r="E247" s="40" t="str">
        <f>INDEX($A$9:$A$40,MATCH(D247,C226:C257,0),1)</f>
        <v>North Ayrshire</v>
      </c>
      <c r="F247" s="76">
        <f>INDEX($G$9:$G$40,MATCH(D247,C226:C257,0),1)</f>
        <v>119.76047904191617</v>
      </c>
      <c r="G247" s="40"/>
      <c r="H247" s="40"/>
      <c r="I247" s="40"/>
      <c r="J247" s="40"/>
      <c r="K247" s="40"/>
      <c r="L247" s="40"/>
      <c r="M247" s="40"/>
      <c r="N247" s="40"/>
    </row>
    <row r="248" spans="1:14" hidden="1" x14ac:dyDescent="0.25">
      <c r="A248" s="40">
        <f>RANK($G$31, $G$9:$G$40,1)</f>
        <v>27</v>
      </c>
      <c r="B248" s="40">
        <f>COUNTIF($A226:$A248, $A248)</f>
        <v>1</v>
      </c>
      <c r="C248" s="40">
        <f t="shared" si="5"/>
        <v>27</v>
      </c>
      <c r="D248" s="40">
        <v>23</v>
      </c>
      <c r="E248" s="40" t="str">
        <f>INDEX($A$9:$A$40,MATCH(D248,C226:C257,0),1)</f>
        <v>Scottish Borders</v>
      </c>
      <c r="F248" s="76">
        <f>INDEX($G$9:$G$40,MATCH(D248,C226:C257,0),1)</f>
        <v>121.18018967334037</v>
      </c>
      <c r="G248" s="40"/>
      <c r="H248" s="40"/>
      <c r="I248" s="40"/>
      <c r="J248" s="40"/>
      <c r="K248" s="40"/>
      <c r="L248" s="40"/>
      <c r="M248" s="40"/>
      <c r="N248" s="40"/>
    </row>
    <row r="249" spans="1:14" hidden="1" x14ac:dyDescent="0.25">
      <c r="A249" s="40">
        <f>RANK($G$32, $G$9:$G$40,1)</f>
        <v>5</v>
      </c>
      <c r="B249" s="40">
        <f>COUNTIF($A226:$A249, $A249)</f>
        <v>1</v>
      </c>
      <c r="C249" s="40">
        <f t="shared" si="5"/>
        <v>5</v>
      </c>
      <c r="D249" s="40">
        <v>24</v>
      </c>
      <c r="E249" s="40" t="str">
        <f>INDEX($A$9:$A$40,MATCH(D249,C226:C257,0),1)</f>
        <v>Midlothian</v>
      </c>
      <c r="F249" s="76">
        <f>INDEX($G$9:$G$40,MATCH(D249,C226:C257,0),1)</f>
        <v>128.67430055483413</v>
      </c>
      <c r="G249" s="40"/>
      <c r="H249" s="40"/>
      <c r="I249" s="40"/>
      <c r="J249" s="40"/>
      <c r="K249" s="40"/>
      <c r="L249" s="40"/>
      <c r="M249" s="40"/>
      <c r="N249" s="40"/>
    </row>
    <row r="250" spans="1:14" hidden="1" x14ac:dyDescent="0.25">
      <c r="A250" s="40">
        <f>RANK($G$33, $G$9:$G$40,1)</f>
        <v>16</v>
      </c>
      <c r="B250" s="40">
        <f>COUNTIF($A226:$A250, $A250)</f>
        <v>1</v>
      </c>
      <c r="C250" s="40">
        <f t="shared" si="5"/>
        <v>16</v>
      </c>
      <c r="D250" s="40">
        <v>25</v>
      </c>
      <c r="E250" s="40" t="str">
        <f>INDEX($A$9:$A$40,MATCH(D250,C226:C257,0),1)</f>
        <v>East Ayrshire</v>
      </c>
      <c r="F250" s="76">
        <f>INDEX($G$9:$G$40,MATCH(D250,C226:C257,0),1)</f>
        <v>132.32050967900025</v>
      </c>
      <c r="G250" s="40"/>
      <c r="H250" s="40"/>
      <c r="I250" s="40"/>
      <c r="J250" s="40"/>
      <c r="K250" s="40"/>
      <c r="L250" s="40"/>
      <c r="M250" s="40"/>
      <c r="N250" s="40"/>
    </row>
    <row r="251" spans="1:14" hidden="1" x14ac:dyDescent="0.25">
      <c r="A251" s="40">
        <f>RANK($G$34, $G$9:$G$40,1)</f>
        <v>23</v>
      </c>
      <c r="B251" s="40">
        <f>COUNTIF($A226:$A251, $A251)</f>
        <v>1</v>
      </c>
      <c r="C251" s="40">
        <f t="shared" si="5"/>
        <v>23</v>
      </c>
      <c r="D251" s="40">
        <v>26</v>
      </c>
      <c r="E251" s="40" t="str">
        <f>INDEX($A$9:$A$40,MATCH(D251,C226:C257,0),1)</f>
        <v>Moray</v>
      </c>
      <c r="F251" s="76">
        <f>INDEX($G$9:$G$40,MATCH(D251,C226:C257,0),1)</f>
        <v>133.53115727002967</v>
      </c>
      <c r="G251" s="40"/>
      <c r="H251" s="40"/>
      <c r="I251" s="40"/>
      <c r="J251" s="40"/>
      <c r="K251" s="40"/>
      <c r="L251" s="40"/>
      <c r="M251" s="40"/>
      <c r="N251" s="40"/>
    </row>
    <row r="252" spans="1:14" hidden="1" x14ac:dyDescent="0.25">
      <c r="A252" s="40">
        <f>RANK($G$35, $G$9:$G$40,1)</f>
        <v>12</v>
      </c>
      <c r="B252" s="40">
        <f>COUNTIF($A226:$A252, $A252)</f>
        <v>1</v>
      </c>
      <c r="C252" s="40">
        <f t="shared" si="5"/>
        <v>12</v>
      </c>
      <c r="D252" s="40">
        <v>27</v>
      </c>
      <c r="E252" s="40" t="str">
        <f>INDEX($A$9:$A$40,MATCH(D252,C226:C257,0),1)</f>
        <v>Orkney Islands</v>
      </c>
      <c r="F252" s="76">
        <f>INDEX($G$9:$G$40,MATCH(D252,C226:C257,0),1)</f>
        <v>134.50834879406307</v>
      </c>
      <c r="G252" s="40"/>
      <c r="H252" s="40"/>
      <c r="I252" s="40"/>
      <c r="J252" s="40"/>
      <c r="K252" s="40"/>
      <c r="L252" s="40"/>
      <c r="M252" s="40"/>
      <c r="N252" s="40"/>
    </row>
    <row r="253" spans="1:14" hidden="1" x14ac:dyDescent="0.25">
      <c r="A253" s="40">
        <f>RANK($G$36, $G$9:$G$40,1)</f>
        <v>14</v>
      </c>
      <c r="B253" s="40">
        <f>COUNTIF($A226:$A253, $A253)</f>
        <v>1</v>
      </c>
      <c r="C253" s="40">
        <f t="shared" si="5"/>
        <v>14</v>
      </c>
      <c r="D253" s="40">
        <v>28</v>
      </c>
      <c r="E253" s="40" t="str">
        <f>INDEX($A$9:$A$40,MATCH(D253,C226:C257,0),1)</f>
        <v>West Dunbartonshire</v>
      </c>
      <c r="F253" s="76">
        <f>INDEX($G$9:$G$40,MATCH(D253,C226:C257,0),1)</f>
        <v>135.85746102449889</v>
      </c>
      <c r="G253" s="40"/>
      <c r="H253" s="40"/>
      <c r="I253" s="40"/>
      <c r="J253" s="40"/>
      <c r="K253" s="40"/>
      <c r="L253" s="40"/>
      <c r="M253" s="40"/>
      <c r="N253" s="40"/>
    </row>
    <row r="254" spans="1:14" hidden="1" x14ac:dyDescent="0.25">
      <c r="A254" s="40">
        <f>RANK($G$37, $G$9:$G$40,1)</f>
        <v>10</v>
      </c>
      <c r="B254" s="40">
        <f>COUNTIF($A226:$A254, $A254)</f>
        <v>1</v>
      </c>
      <c r="C254" s="40">
        <f t="shared" si="5"/>
        <v>10</v>
      </c>
      <c r="D254" s="40">
        <v>29</v>
      </c>
      <c r="E254" s="40" t="str">
        <f>INDEX($A$9:$A$40,MATCH(D254,C226:C257,0),1)</f>
        <v>Edinburgh, City of</v>
      </c>
      <c r="F254" s="76">
        <f>INDEX($G$9:$G$40,MATCH(D254,C226:C257,0),1)</f>
        <v>137.65232019037461</v>
      </c>
      <c r="G254" s="40"/>
      <c r="H254" s="40"/>
      <c r="I254" s="40"/>
      <c r="J254" s="40"/>
      <c r="K254" s="40"/>
      <c r="L254" s="40"/>
      <c r="M254" s="40"/>
      <c r="N254" s="40"/>
    </row>
    <row r="255" spans="1:14" hidden="1" x14ac:dyDescent="0.25">
      <c r="A255" s="40">
        <f>RANK($G$38, $G$9:$G$40,1)</f>
        <v>4</v>
      </c>
      <c r="B255" s="40">
        <f>COUNTIF($A226:$A255, $A255)</f>
        <v>1</v>
      </c>
      <c r="C255" s="40">
        <f t="shared" si="5"/>
        <v>4</v>
      </c>
      <c r="D255" s="40">
        <v>30</v>
      </c>
      <c r="E255" s="40" t="str">
        <f>INDEX($A$9:$A$40,MATCH(D255,C226:C257,0),1)</f>
        <v>Dundee City</v>
      </c>
      <c r="F255" s="76">
        <f>INDEX($G$9:$G$40,MATCH(D255,C226:C257,0),1)</f>
        <v>139.7704253882512</v>
      </c>
      <c r="G255" s="40"/>
      <c r="H255" s="40"/>
      <c r="I255" s="40"/>
      <c r="J255" s="40"/>
      <c r="K255" s="40"/>
      <c r="L255" s="40"/>
      <c r="M255" s="40"/>
      <c r="N255" s="40"/>
    </row>
    <row r="256" spans="1:14" hidden="1" x14ac:dyDescent="0.25">
      <c r="A256" s="40">
        <f>RANK($G$39, $G$9:$G$40,1)</f>
        <v>28</v>
      </c>
      <c r="B256" s="40">
        <f>COUNTIF($A226:$A256, $A256)</f>
        <v>1</v>
      </c>
      <c r="C256" s="40">
        <f t="shared" si="5"/>
        <v>28</v>
      </c>
      <c r="D256" s="40">
        <v>31</v>
      </c>
      <c r="E256" s="40" t="str">
        <f>INDEX($A$9:$A$40,MATCH(D256,C226:C257,0),1)</f>
        <v>Glasgow City</v>
      </c>
      <c r="F256" s="76">
        <f>INDEX($G$9:$G$40,MATCH(D256,C226:C257,0),1)</f>
        <v>141.65493193857708</v>
      </c>
      <c r="G256" s="40"/>
      <c r="H256" s="40"/>
      <c r="I256" s="40"/>
      <c r="J256" s="40"/>
      <c r="K256" s="40"/>
      <c r="L256" s="40"/>
      <c r="M256" s="40"/>
      <c r="N256" s="40"/>
    </row>
    <row r="257" spans="1:14" hidden="1" x14ac:dyDescent="0.25">
      <c r="A257" s="40">
        <f>RANK($G$40, $G$9:$G$40,1)</f>
        <v>11</v>
      </c>
      <c r="B257" s="40">
        <f>COUNTIF($A226:$A257, $A257)</f>
        <v>1</v>
      </c>
      <c r="C257" s="40">
        <f t="shared" si="5"/>
        <v>11</v>
      </c>
      <c r="D257" s="40">
        <v>32</v>
      </c>
      <c r="E257" s="40" t="str">
        <f>INDEX($A$9:$A$40,MATCH(D257,C226:C257,0),1)</f>
        <v>Inverclyde</v>
      </c>
      <c r="F257" s="76">
        <f>INDEX($G$9:$G$40,MATCH(D257,C226:C257,0),1)</f>
        <v>155.58874782175752</v>
      </c>
      <c r="G257" s="40"/>
      <c r="H257" s="40"/>
      <c r="I257" s="40"/>
      <c r="J257" s="40"/>
      <c r="K257" s="40"/>
      <c r="L257" s="40"/>
      <c r="M257" s="40"/>
      <c r="N257" s="40"/>
    </row>
    <row r="258" spans="1:14" x14ac:dyDescent="0.25">
      <c r="F258" s="75"/>
    </row>
    <row r="260" spans="1:14" x14ac:dyDescent="0.25">
      <c r="A260" s="96" t="str">
        <f>$A$5 &amp; " in " &amp; $H$8</f>
        <v>Number of social workers in fieldwork services per 100,000 population in 2014</v>
      </c>
      <c r="B260" s="96"/>
      <c r="C260" s="96"/>
      <c r="D260" s="96"/>
      <c r="E260" s="96"/>
      <c r="F260" s="96"/>
      <c r="G260" s="96"/>
      <c r="H260" s="96"/>
      <c r="I260" s="96"/>
      <c r="J260" s="96"/>
      <c r="K260" s="96"/>
      <c r="L260" s="96"/>
      <c r="M260" s="96"/>
      <c r="N260" s="96"/>
    </row>
    <row r="261" spans="1:14" x14ac:dyDescent="0.25">
      <c r="A261" s="40" t="s">
        <v>88</v>
      </c>
      <c r="B261" s="40" t="s">
        <v>89</v>
      </c>
      <c r="C261" s="40" t="s">
        <v>90</v>
      </c>
      <c r="D261" s="40" t="s">
        <v>85</v>
      </c>
      <c r="E261" s="40" t="s">
        <v>86</v>
      </c>
      <c r="F261" s="40" t="s">
        <v>87</v>
      </c>
      <c r="G261" s="40"/>
      <c r="H261" s="40"/>
      <c r="I261" s="40"/>
      <c r="J261" s="40"/>
      <c r="K261" s="40"/>
      <c r="L261" s="40"/>
      <c r="M261" s="40"/>
      <c r="N261" s="40"/>
    </row>
    <row r="262" spans="1:14" x14ac:dyDescent="0.25">
      <c r="A262" s="40">
        <f>RANK($H$9, $H$9:$H$40,1)</f>
        <v>21</v>
      </c>
      <c r="B262" s="40">
        <f>COUNTIF($A262:$A262, $A262)</f>
        <v>1</v>
      </c>
      <c r="C262" s="40">
        <f>A262+(B262-1)</f>
        <v>21</v>
      </c>
      <c r="D262" s="40">
        <v>1</v>
      </c>
      <c r="E262" s="40" t="str">
        <f>INDEX($A$9:$A$40,MATCH(D262,C262:C293,0),1)</f>
        <v>Angus</v>
      </c>
      <c r="F262" s="76">
        <f>INDEX($H$9:$H$40,MATCH(D262,C262:C293,0),1)</f>
        <v>63.388727085831761</v>
      </c>
      <c r="G262" s="40"/>
      <c r="H262" s="40"/>
      <c r="I262" s="40"/>
      <c r="J262" s="40"/>
      <c r="K262" s="40"/>
      <c r="L262" s="40"/>
      <c r="M262" s="40"/>
      <c r="N262" s="40"/>
    </row>
    <row r="263" spans="1:14" x14ac:dyDescent="0.25">
      <c r="A263" s="40">
        <f>RANK($H$10, $H$9:$H$40,1)</f>
        <v>18</v>
      </c>
      <c r="B263" s="40">
        <f>COUNTIF($A262:$A263, $A263)</f>
        <v>1</v>
      </c>
      <c r="C263" s="40">
        <f t="shared" ref="C263:C293" si="6">A263+(B263-1)</f>
        <v>18</v>
      </c>
      <c r="D263" s="40">
        <v>2</v>
      </c>
      <c r="E263" s="40" t="str">
        <f>INDEX($A$9:$A$40,MATCH(D263,C262:C293,0),1)</f>
        <v>Highland</v>
      </c>
      <c r="F263" s="76">
        <f>INDEX($H$9:$H$40,MATCH(D263,C262:C293,0),1)</f>
        <v>64.355586064870423</v>
      </c>
      <c r="G263" s="40"/>
      <c r="H263" s="40"/>
      <c r="I263" s="40"/>
      <c r="J263" s="40"/>
      <c r="K263" s="40"/>
      <c r="L263" s="40"/>
      <c r="M263" s="40"/>
      <c r="N263" s="40"/>
    </row>
    <row r="264" spans="1:14" x14ac:dyDescent="0.25">
      <c r="A264" s="40">
        <f>RANK($H$11, $H$9:$H$40,1)</f>
        <v>1</v>
      </c>
      <c r="B264" s="40">
        <f>COUNTIF($A262:$A264, $A264)</f>
        <v>1</v>
      </c>
      <c r="C264" s="40">
        <f t="shared" si="6"/>
        <v>1</v>
      </c>
      <c r="D264" s="40">
        <v>3</v>
      </c>
      <c r="E264" s="40" t="str">
        <f>INDEX($A$9:$A$40,MATCH(D264,C262:C293,0),1)</f>
        <v>Na h-Eileanan Siar</v>
      </c>
      <c r="F264" s="76">
        <f>INDEX($H$9:$H$40,MATCH(D264,C262:C293,0),1)</f>
        <v>77.064220183486242</v>
      </c>
      <c r="G264" s="40"/>
      <c r="H264" s="40"/>
      <c r="I264" s="40"/>
      <c r="J264" s="40"/>
      <c r="K264" s="40"/>
      <c r="L264" s="40"/>
      <c r="M264" s="40"/>
      <c r="N264" s="40"/>
    </row>
    <row r="265" spans="1:14" x14ac:dyDescent="0.25">
      <c r="A265" s="40">
        <f>RANK($H$12, $H$9:$H$40,1)</f>
        <v>10</v>
      </c>
      <c r="B265" s="40">
        <f>COUNTIF($A262:$A265, $A265)</f>
        <v>1</v>
      </c>
      <c r="C265" s="40">
        <f t="shared" si="6"/>
        <v>10</v>
      </c>
      <c r="D265" s="40">
        <v>4</v>
      </c>
      <c r="E265" s="40" t="str">
        <f>INDEX($A$9:$A$40,MATCH(D265,C262:C293,0),1)</f>
        <v>Stirling</v>
      </c>
      <c r="F265" s="76">
        <f>INDEX($H$9:$H$40,MATCH(D265,C262:C293,0),1)</f>
        <v>81.949300699300693</v>
      </c>
      <c r="G265" s="40"/>
      <c r="H265" s="40"/>
      <c r="I265" s="40"/>
      <c r="J265" s="40"/>
      <c r="K265" s="40"/>
      <c r="L265" s="40"/>
      <c r="M265" s="40"/>
      <c r="N265" s="40"/>
    </row>
    <row r="266" spans="1:14" x14ac:dyDescent="0.25">
      <c r="A266" s="40">
        <f>RANK($H$13, $H$9:$H$40,1)</f>
        <v>24</v>
      </c>
      <c r="B266" s="40">
        <f>COUNTIF($A262:$A266, $A266)</f>
        <v>1</v>
      </c>
      <c r="C266" s="40">
        <f t="shared" si="6"/>
        <v>24</v>
      </c>
      <c r="D266" s="40">
        <v>5</v>
      </c>
      <c r="E266" s="40" t="str">
        <f>INDEX($A$9:$A$40,MATCH(D266,C262:C293,0),1)</f>
        <v>Perth &amp; Kinross</v>
      </c>
      <c r="F266" s="76">
        <f>INDEX($H$9:$H$40,MATCH(D266,C262:C293,0),1)</f>
        <v>85.274961391257634</v>
      </c>
      <c r="G266" s="40"/>
      <c r="H266" s="40"/>
      <c r="I266" s="40"/>
      <c r="J266" s="40"/>
      <c r="K266" s="40"/>
      <c r="L266" s="40"/>
      <c r="M266" s="40"/>
      <c r="N266" s="40"/>
    </row>
    <row r="267" spans="1:14" x14ac:dyDescent="0.25">
      <c r="A267" s="40">
        <f>RANK($H$14, $H$9:$H$40,1)</f>
        <v>17</v>
      </c>
      <c r="B267" s="40">
        <f>COUNTIF($A262:$A267, $A267)</f>
        <v>1</v>
      </c>
      <c r="C267" s="40">
        <f t="shared" si="6"/>
        <v>17</v>
      </c>
      <c r="D267" s="40">
        <v>6</v>
      </c>
      <c r="E267" s="40" t="str">
        <f>INDEX($A$9:$A$40,MATCH(D267,C262:C293,0),1)</f>
        <v>Fife</v>
      </c>
      <c r="F267" s="76">
        <f>INDEX($H$9:$H$40,MATCH(D267,C262:C293,0),1)</f>
        <v>88.495575221238937</v>
      </c>
      <c r="G267" s="40"/>
      <c r="H267" s="40"/>
      <c r="I267" s="40"/>
      <c r="J267" s="40"/>
      <c r="K267" s="40"/>
      <c r="L267" s="40"/>
      <c r="M267" s="40"/>
      <c r="N267" s="40"/>
    </row>
    <row r="268" spans="1:14" x14ac:dyDescent="0.25">
      <c r="A268" s="40">
        <f>RANK($H$15, $H$9:$H$40,1)</f>
        <v>28</v>
      </c>
      <c r="B268" s="40">
        <f>COUNTIF($A262:$A268, $A268)</f>
        <v>1</v>
      </c>
      <c r="C268" s="40">
        <f t="shared" si="6"/>
        <v>28</v>
      </c>
      <c r="D268" s="40">
        <v>7</v>
      </c>
      <c r="E268" s="40" t="str">
        <f>INDEX($A$9:$A$40,MATCH(D268,C262:C293,0),1)</f>
        <v>East Lothian</v>
      </c>
      <c r="F268" s="76">
        <f>INDEX($H$9:$H$40,MATCH(D268,C262:C293,0),1)</f>
        <v>95.993731021647562</v>
      </c>
      <c r="G268" s="40"/>
      <c r="H268" s="40"/>
      <c r="I268" s="40"/>
      <c r="J268" s="40"/>
      <c r="K268" s="40"/>
      <c r="L268" s="40"/>
      <c r="M268" s="40"/>
      <c r="N268" s="40"/>
    </row>
    <row r="269" spans="1:14" x14ac:dyDescent="0.25">
      <c r="A269" s="40">
        <f>RANK($H$16, $H$9:$H$40,1)</f>
        <v>27</v>
      </c>
      <c r="B269" s="40">
        <f>COUNTIF($A262:$A269, $A269)</f>
        <v>1</v>
      </c>
      <c r="C269" s="40">
        <f t="shared" si="6"/>
        <v>27</v>
      </c>
      <c r="D269" s="40">
        <v>8</v>
      </c>
      <c r="E269" s="40" t="str">
        <f>INDEX($A$9:$A$40,MATCH(D269,C262:C293,0),1)</f>
        <v>South Lanarkshire</v>
      </c>
      <c r="F269" s="76">
        <f>INDEX($H$9:$H$40,MATCH(D269,C262:C293,0),1)</f>
        <v>96.098953377735484</v>
      </c>
      <c r="G269" s="40"/>
      <c r="H269" s="40"/>
      <c r="I269" s="40"/>
      <c r="J269" s="40"/>
      <c r="K269" s="40"/>
      <c r="L269" s="40"/>
      <c r="M269" s="40"/>
      <c r="N269" s="40"/>
    </row>
    <row r="270" spans="1:14" x14ac:dyDescent="0.25">
      <c r="A270" s="40">
        <f>RANK($H$17, $H$9:$H$40,1)</f>
        <v>16</v>
      </c>
      <c r="B270" s="40">
        <f>COUNTIF($A262:$A270, $A270)</f>
        <v>1</v>
      </c>
      <c r="C270" s="40">
        <f t="shared" si="6"/>
        <v>16</v>
      </c>
      <c r="D270" s="40">
        <v>9</v>
      </c>
      <c r="E270" s="40" t="str">
        <f>INDEX($A$9:$A$40,MATCH(D270,C262:C293,0),1)</f>
        <v>East Renfrewshire</v>
      </c>
      <c r="F270" s="76">
        <f>INDEX($H$9:$H$40,MATCH(D270,C262:C293,0),1)</f>
        <v>96.309923168488254</v>
      </c>
      <c r="G270" s="40"/>
      <c r="H270" s="40"/>
      <c r="I270" s="40"/>
      <c r="J270" s="40"/>
      <c r="K270" s="40"/>
      <c r="L270" s="40"/>
      <c r="M270" s="40"/>
      <c r="N270" s="40"/>
    </row>
    <row r="271" spans="1:14" x14ac:dyDescent="0.25">
      <c r="A271" s="40">
        <f>RANK($H$18, $H$9:$H$40,1)</f>
        <v>7</v>
      </c>
      <c r="B271" s="40">
        <f>COUNTIF($A262:$A271, $A271)</f>
        <v>1</v>
      </c>
      <c r="C271" s="40">
        <f t="shared" si="6"/>
        <v>7</v>
      </c>
      <c r="D271" s="40">
        <v>10</v>
      </c>
      <c r="E271" s="40" t="str">
        <f>INDEX($A$9:$A$40,MATCH(D271,C262:C293,0),1)</f>
        <v>Argyll &amp; Bute</v>
      </c>
      <c r="F271" s="76">
        <f>INDEX($H$9:$H$40,MATCH(D271,C262:C293,0),1)</f>
        <v>96.976611523103259</v>
      </c>
      <c r="G271" s="40"/>
      <c r="H271" s="40"/>
      <c r="I271" s="40"/>
      <c r="J271" s="40"/>
      <c r="K271" s="40"/>
      <c r="L271" s="40"/>
      <c r="M271" s="40"/>
      <c r="N271" s="40"/>
    </row>
    <row r="272" spans="1:14" x14ac:dyDescent="0.25">
      <c r="A272" s="40">
        <f>RANK($H$19, $H$9:$H$40,1)</f>
        <v>9</v>
      </c>
      <c r="B272" s="40">
        <f>COUNTIF($A262:$A272, $A272)</f>
        <v>1</v>
      </c>
      <c r="C272" s="40">
        <f t="shared" si="6"/>
        <v>9</v>
      </c>
      <c r="D272" s="40">
        <v>11</v>
      </c>
      <c r="E272" s="40" t="str">
        <f>INDEX($A$9:$A$40,MATCH(D272,C262:C293,0),1)</f>
        <v>North Lanarkshire</v>
      </c>
      <c r="F272" s="76">
        <f>INDEX($H$9:$H$40,MATCH(D272,C262:C293,0),1)</f>
        <v>98.520710059171606</v>
      </c>
      <c r="G272" s="40"/>
      <c r="H272" s="40"/>
      <c r="I272" s="40"/>
      <c r="J272" s="40"/>
      <c r="K272" s="40"/>
      <c r="L272" s="40"/>
      <c r="M272" s="40"/>
      <c r="N272" s="40"/>
    </row>
    <row r="273" spans="1:14" x14ac:dyDescent="0.25">
      <c r="A273" s="40">
        <f>RANK($H$20, $H$9:$H$40,1)</f>
        <v>26</v>
      </c>
      <c r="B273" s="40">
        <f>COUNTIF($A262:$A273, $A273)</f>
        <v>1</v>
      </c>
      <c r="C273" s="40">
        <f t="shared" si="6"/>
        <v>26</v>
      </c>
      <c r="D273" s="40">
        <v>12</v>
      </c>
      <c r="E273" s="40" t="str">
        <f>INDEX($A$9:$A$40,MATCH(D273,C262:C293,0),1)</f>
        <v>South Ayrshire</v>
      </c>
      <c r="F273" s="76">
        <f>INDEX($H$9:$H$40,MATCH(D273,C262:C293,0),1)</f>
        <v>100.41766640007108</v>
      </c>
      <c r="G273" s="40"/>
      <c r="H273" s="40"/>
      <c r="I273" s="40"/>
      <c r="J273" s="40"/>
      <c r="K273" s="40"/>
      <c r="L273" s="40"/>
      <c r="M273" s="40"/>
      <c r="N273" s="40"/>
    </row>
    <row r="274" spans="1:14" x14ac:dyDescent="0.25">
      <c r="A274" s="40">
        <f>RANK($H$21, $H$9:$H$40,1)</f>
        <v>14</v>
      </c>
      <c r="B274" s="40">
        <f>COUNTIF($A262:$A274, $A274)</f>
        <v>1</v>
      </c>
      <c r="C274" s="40">
        <f t="shared" si="6"/>
        <v>14</v>
      </c>
      <c r="D274" s="40">
        <v>13</v>
      </c>
      <c r="E274" s="40" t="str">
        <f>INDEX($A$9:$A$40,MATCH(D274,C262:C293,0),1)</f>
        <v>West Lothian</v>
      </c>
      <c r="F274" s="76">
        <f>INDEX($H$9:$H$40,MATCH(D274,C262:C293,0),1)</f>
        <v>100.45146726862302</v>
      </c>
      <c r="G274" s="40"/>
      <c r="H274" s="40"/>
      <c r="I274" s="40"/>
      <c r="J274" s="40"/>
      <c r="K274" s="40"/>
      <c r="L274" s="40"/>
      <c r="M274" s="40"/>
      <c r="N274" s="40"/>
    </row>
    <row r="275" spans="1:14" x14ac:dyDescent="0.25">
      <c r="A275" s="40">
        <f>RANK($H$22, $H$9:$H$40,1)</f>
        <v>6</v>
      </c>
      <c r="B275" s="40">
        <f>COUNTIF($A262:$A275, $A275)</f>
        <v>1</v>
      </c>
      <c r="C275" s="40">
        <f t="shared" si="6"/>
        <v>6</v>
      </c>
      <c r="D275" s="40">
        <v>14</v>
      </c>
      <c r="E275" s="40" t="str">
        <f>INDEX($A$9:$A$40,MATCH(D275,C262:C293,0),1)</f>
        <v>Falkirk</v>
      </c>
      <c r="F275" s="76">
        <f>INDEX($H$9:$H$40,MATCH(D275,C262:C293,0),1)</f>
        <v>102.09905510812354</v>
      </c>
      <c r="G275" s="40"/>
      <c r="H275" s="40"/>
      <c r="I275" s="40"/>
      <c r="J275" s="40"/>
      <c r="K275" s="40"/>
      <c r="L275" s="40"/>
      <c r="M275" s="40"/>
      <c r="N275" s="40"/>
    </row>
    <row r="276" spans="1:14" x14ac:dyDescent="0.25">
      <c r="A276" s="40">
        <f>RANK($H$23, $H$9:$H$40,1)</f>
        <v>29</v>
      </c>
      <c r="B276" s="40">
        <f>COUNTIF($A262:$A276, $A276)</f>
        <v>1</v>
      </c>
      <c r="C276" s="40">
        <f t="shared" si="6"/>
        <v>29</v>
      </c>
      <c r="D276" s="40">
        <v>15</v>
      </c>
      <c r="E276" s="40" t="str">
        <f>INDEX($A$9:$A$40,MATCH(D276,C262:C293,0),1)</f>
        <v>Shetland Islands</v>
      </c>
      <c r="F276" s="76">
        <f>INDEX($H$9:$H$40,MATCH(D276,C262:C293,0),1)</f>
        <v>103.35917312661498</v>
      </c>
      <c r="G276" s="40"/>
      <c r="H276" s="40"/>
      <c r="I276" s="40"/>
      <c r="J276" s="40"/>
      <c r="K276" s="40"/>
      <c r="L276" s="40"/>
      <c r="M276" s="40"/>
      <c r="N276" s="40"/>
    </row>
    <row r="277" spans="1:14" x14ac:dyDescent="0.25">
      <c r="A277" s="40">
        <f>RANK($H$24, $H$9:$H$40,1)</f>
        <v>2</v>
      </c>
      <c r="B277" s="40">
        <f>COUNTIF($A262:$A277, $A277)</f>
        <v>1</v>
      </c>
      <c r="C277" s="40">
        <f t="shared" si="6"/>
        <v>2</v>
      </c>
      <c r="D277" s="40">
        <v>16</v>
      </c>
      <c r="E277" s="40" t="str">
        <f>INDEX($A$9:$A$40,MATCH(D277,C262:C293,0),1)</f>
        <v>East Dunbartonshire</v>
      </c>
      <c r="F277" s="76">
        <f>INDEX($H$9:$H$40,MATCH(D277,C262:C293,0),1)</f>
        <v>107.76871895792335</v>
      </c>
      <c r="G277" s="40"/>
      <c r="H277" s="40"/>
      <c r="I277" s="40"/>
      <c r="J277" s="40"/>
      <c r="K277" s="40"/>
      <c r="L277" s="40"/>
      <c r="M277" s="40"/>
      <c r="N277" s="40"/>
    </row>
    <row r="278" spans="1:14" x14ac:dyDescent="0.25">
      <c r="A278" s="40">
        <f>RANK($H$25, $H$9:$H$40,1)</f>
        <v>30</v>
      </c>
      <c r="B278" s="40">
        <f>COUNTIF($A262:$A278, $A278)</f>
        <v>1</v>
      </c>
      <c r="C278" s="40">
        <f t="shared" si="6"/>
        <v>30</v>
      </c>
      <c r="D278" s="40">
        <v>17</v>
      </c>
      <c r="E278" s="40" t="str">
        <f>INDEX($A$9:$A$40,MATCH(D278,C262:C293,0),1)</f>
        <v>Dumfries &amp; Galloway</v>
      </c>
      <c r="F278" s="76">
        <f>INDEX($H$9:$H$40,MATCH(D278,C262:C293,0),1)</f>
        <v>108.02880768204855</v>
      </c>
      <c r="G278" s="40"/>
      <c r="H278" s="40"/>
      <c r="I278" s="40"/>
      <c r="J278" s="40"/>
      <c r="K278" s="40"/>
      <c r="L278" s="40"/>
      <c r="M278" s="40"/>
      <c r="N278" s="40"/>
    </row>
    <row r="279" spans="1:14" x14ac:dyDescent="0.25">
      <c r="A279" s="40">
        <f>RANK($H$26, $H$9:$H$40,1)</f>
        <v>22</v>
      </c>
      <c r="B279" s="40">
        <f>COUNTIF($A262:$A279, $A279)</f>
        <v>1</v>
      </c>
      <c r="C279" s="40">
        <f t="shared" si="6"/>
        <v>22</v>
      </c>
      <c r="D279" s="40">
        <v>18</v>
      </c>
      <c r="E279" s="40" t="str">
        <f>INDEX($A$9:$A$40,MATCH(D279,C262:C293,0),1)</f>
        <v>Aberdeenshire</v>
      </c>
      <c r="F279" s="76">
        <f>INDEX($H$9:$H$40,MATCH(D279,C262:C293,0),1)</f>
        <v>110.54389129850689</v>
      </c>
      <c r="G279" s="40"/>
      <c r="H279" s="40"/>
      <c r="I279" s="40"/>
      <c r="J279" s="40"/>
      <c r="K279" s="40"/>
      <c r="L279" s="40"/>
      <c r="M279" s="40"/>
      <c r="N279" s="40"/>
    </row>
    <row r="280" spans="1:14" x14ac:dyDescent="0.25">
      <c r="A280" s="40">
        <f>RANK($H$27, $H$9:$H$40,1)</f>
        <v>25</v>
      </c>
      <c r="B280" s="40">
        <f>COUNTIF($A262:$A280, $A280)</f>
        <v>1</v>
      </c>
      <c r="C280" s="40">
        <f t="shared" si="6"/>
        <v>25</v>
      </c>
      <c r="D280" s="40">
        <v>19</v>
      </c>
      <c r="E280" s="40" t="str">
        <f>INDEX($A$9:$A$40,MATCH(D280,C262:C293,0),1)</f>
        <v>Renfrewshire</v>
      </c>
      <c r="F280" s="76">
        <f>INDEX($H$9:$H$40,MATCH(D280,C262:C293,0),1)</f>
        <v>112.49497790277219</v>
      </c>
      <c r="G280" s="40"/>
      <c r="H280" s="40"/>
      <c r="I280" s="40"/>
      <c r="J280" s="40"/>
      <c r="K280" s="40"/>
      <c r="L280" s="40"/>
      <c r="M280" s="40"/>
      <c r="N280" s="40"/>
    </row>
    <row r="281" spans="1:14" x14ac:dyDescent="0.25">
      <c r="A281" s="40">
        <f>RANK($H$28, $H$9:$H$40,1)</f>
        <v>3</v>
      </c>
      <c r="B281" s="40">
        <f>COUNTIF($A262:$A281, $A281)</f>
        <v>1</v>
      </c>
      <c r="C281" s="40">
        <f t="shared" si="6"/>
        <v>3</v>
      </c>
      <c r="D281" s="40">
        <v>20</v>
      </c>
      <c r="E281" s="40" t="str">
        <f>INDEX($A$9:$A$40,MATCH(D281,C262:C293,0),1)</f>
        <v>Scottish Borders</v>
      </c>
      <c r="F281" s="76">
        <f>INDEX($H$9:$H$40,MATCH(D281,C262:C293,0),1)</f>
        <v>119.25640126271483</v>
      </c>
      <c r="G281" s="40"/>
      <c r="H281" s="40"/>
      <c r="I281" s="40"/>
      <c r="J281" s="40"/>
      <c r="K281" s="40"/>
      <c r="L281" s="40"/>
      <c r="M281" s="40"/>
      <c r="N281" s="40"/>
    </row>
    <row r="282" spans="1:14" x14ac:dyDescent="0.25">
      <c r="A282" s="40">
        <f>RANK($H$29, $H$9:$H$40,1)</f>
        <v>23</v>
      </c>
      <c r="B282" s="40">
        <f>COUNTIF($A262:$A282, $A282)</f>
        <v>1</v>
      </c>
      <c r="C282" s="40">
        <f t="shared" si="6"/>
        <v>23</v>
      </c>
      <c r="D282" s="40">
        <v>21</v>
      </c>
      <c r="E282" s="40" t="str">
        <f>INDEX($A$9:$A$40,MATCH(D282,C262:C293,0),1)</f>
        <v>Aberdeen City</v>
      </c>
      <c r="F282" s="76">
        <f>INDEX($H$9:$H$40,MATCH(D282,C262:C293,0),1)</f>
        <v>120.56613664162153</v>
      </c>
      <c r="G282" s="40"/>
      <c r="H282" s="40"/>
      <c r="I282" s="40"/>
      <c r="J282" s="40"/>
      <c r="K282" s="40"/>
      <c r="L282" s="40"/>
      <c r="M282" s="40"/>
      <c r="N282" s="40"/>
    </row>
    <row r="283" spans="1:14" x14ac:dyDescent="0.25">
      <c r="A283" s="40">
        <f>RANK($H$30, $H$9:$H$40,1)</f>
        <v>11</v>
      </c>
      <c r="B283" s="40">
        <f>COUNTIF($A262:$A283, $A283)</f>
        <v>1</v>
      </c>
      <c r="C283" s="40">
        <f t="shared" si="6"/>
        <v>11</v>
      </c>
      <c r="D283" s="40">
        <v>22</v>
      </c>
      <c r="E283" s="40" t="str">
        <f>INDEX($A$9:$A$40,MATCH(D283,C262:C293,0),1)</f>
        <v>Midlothian</v>
      </c>
      <c r="F283" s="76">
        <f>INDEX($H$9:$H$40,MATCH(D283,C262:C293,0),1)</f>
        <v>122.94131292043609</v>
      </c>
      <c r="G283" s="40"/>
      <c r="H283" s="40"/>
      <c r="I283" s="40"/>
      <c r="J283" s="40"/>
      <c r="K283" s="40"/>
      <c r="L283" s="40"/>
      <c r="M283" s="40"/>
      <c r="N283" s="40"/>
    </row>
    <row r="284" spans="1:14" hidden="1" x14ac:dyDescent="0.25">
      <c r="A284" s="40">
        <f>RANK($H$31, $H$9:$H$40,1)</f>
        <v>32</v>
      </c>
      <c r="B284" s="40">
        <f>COUNTIF($A262:$A284, $A284)</f>
        <v>1</v>
      </c>
      <c r="C284" s="40">
        <f t="shared" si="6"/>
        <v>32</v>
      </c>
      <c r="D284" s="40">
        <v>23</v>
      </c>
      <c r="E284" s="40" t="str">
        <f>INDEX($A$9:$A$40,MATCH(D284,C262:C293,0),1)</f>
        <v>North Ayrshire</v>
      </c>
      <c r="F284" s="76">
        <f>INDEX($H$9:$H$40,MATCH(D284,C262:C293,0),1)</f>
        <v>125.29308323563893</v>
      </c>
      <c r="G284" s="40"/>
      <c r="H284" s="40"/>
      <c r="I284" s="40"/>
      <c r="J284" s="40"/>
      <c r="K284" s="40"/>
      <c r="L284" s="40"/>
      <c r="M284" s="40"/>
      <c r="N284" s="40"/>
    </row>
    <row r="285" spans="1:14" hidden="1" x14ac:dyDescent="0.25">
      <c r="A285" s="40">
        <f>RANK($H$32, $H$9:$H$40,1)</f>
        <v>5</v>
      </c>
      <c r="B285" s="40">
        <f>COUNTIF($A262:$A285, $A285)</f>
        <v>1</v>
      </c>
      <c r="C285" s="40">
        <f t="shared" si="6"/>
        <v>5</v>
      </c>
      <c r="D285" s="40">
        <v>24</v>
      </c>
      <c r="E285" s="40" t="str">
        <f>INDEX($A$9:$A$40,MATCH(D285,C262:C293,0),1)</f>
        <v>Clackmannanshire</v>
      </c>
      <c r="F285" s="76">
        <f>INDEX($H$9:$H$40,MATCH(D285,C262:C293,0),1)</f>
        <v>128.93143192029694</v>
      </c>
      <c r="G285" s="40"/>
      <c r="H285" s="40"/>
      <c r="I285" s="40"/>
      <c r="J285" s="40"/>
      <c r="K285" s="40"/>
      <c r="L285" s="40"/>
      <c r="M285" s="40"/>
      <c r="N285" s="40"/>
    </row>
    <row r="286" spans="1:14" hidden="1" x14ac:dyDescent="0.25">
      <c r="A286" s="40">
        <f>RANK($H$33, $H$9:$H$40,1)</f>
        <v>19</v>
      </c>
      <c r="B286" s="40">
        <f>COUNTIF($A262:$A286, $A286)</f>
        <v>1</v>
      </c>
      <c r="C286" s="40">
        <f t="shared" si="6"/>
        <v>19</v>
      </c>
      <c r="D286" s="40">
        <v>25</v>
      </c>
      <c r="E286" s="40" t="str">
        <f>INDEX($A$9:$A$40,MATCH(D286,C262:C293,0),1)</f>
        <v>Moray</v>
      </c>
      <c r="F286" s="76">
        <f>INDEX($H$9:$H$40,MATCH(D286,C262:C293,0),1)</f>
        <v>130.84309380605677</v>
      </c>
      <c r="G286" s="40"/>
      <c r="H286" s="40"/>
      <c r="I286" s="40"/>
      <c r="J286" s="40"/>
      <c r="K286" s="40"/>
      <c r="L286" s="40"/>
      <c r="M286" s="40"/>
      <c r="N286" s="40"/>
    </row>
    <row r="287" spans="1:14" hidden="1" x14ac:dyDescent="0.25">
      <c r="A287" s="40">
        <f>RANK($H$34, $H$9:$H$40,1)</f>
        <v>20</v>
      </c>
      <c r="B287" s="40">
        <f>COUNTIF($A262:$A287, $A287)</f>
        <v>1</v>
      </c>
      <c r="C287" s="40">
        <f t="shared" si="6"/>
        <v>20</v>
      </c>
      <c r="D287" s="40">
        <v>26</v>
      </c>
      <c r="E287" s="40" t="str">
        <f>INDEX($A$9:$A$40,MATCH(D287,C262:C293,0),1)</f>
        <v>Edinburgh, City of</v>
      </c>
      <c r="F287" s="76">
        <f>INDEX($H$9:$H$40,MATCH(D287,C262:C293,0),1)</f>
        <v>134.18322811148781</v>
      </c>
      <c r="G287" s="40"/>
      <c r="H287" s="40"/>
      <c r="I287" s="40"/>
      <c r="J287" s="40"/>
      <c r="K287" s="40"/>
      <c r="L287" s="40"/>
      <c r="M287" s="40"/>
      <c r="N287" s="40"/>
    </row>
    <row r="288" spans="1:14" hidden="1" x14ac:dyDescent="0.25">
      <c r="A288" s="40">
        <f>RANK($H$35, $H$9:$H$40,1)</f>
        <v>15</v>
      </c>
      <c r="B288" s="40">
        <f>COUNTIF($A262:$A288, $A288)</f>
        <v>1</v>
      </c>
      <c r="C288" s="40">
        <f t="shared" si="6"/>
        <v>15</v>
      </c>
      <c r="D288" s="40">
        <v>27</v>
      </c>
      <c r="E288" s="40" t="str">
        <f>INDEX($A$9:$A$40,MATCH(D288,C262:C293,0),1)</f>
        <v>East Ayrshire</v>
      </c>
      <c r="F288" s="76">
        <f>INDEX($H$9:$H$40,MATCH(D288,C262:C293,0),1)</f>
        <v>135.92074019487433</v>
      </c>
      <c r="G288" s="40"/>
      <c r="H288" s="40"/>
      <c r="I288" s="40"/>
      <c r="J288" s="40"/>
      <c r="K288" s="40"/>
      <c r="L288" s="40"/>
      <c r="M288" s="40"/>
      <c r="N288" s="40"/>
    </row>
    <row r="289" spans="1:14" hidden="1" x14ac:dyDescent="0.25">
      <c r="A289" s="40">
        <f>RANK($H$36, $H$9:$H$40,1)</f>
        <v>12</v>
      </c>
      <c r="B289" s="40">
        <f>COUNTIF($A262:$A289, $A289)</f>
        <v>1</v>
      </c>
      <c r="C289" s="40">
        <f t="shared" si="6"/>
        <v>12</v>
      </c>
      <c r="D289" s="40">
        <v>28</v>
      </c>
      <c r="E289" s="40" t="str">
        <f>INDEX($A$9:$A$40,MATCH(D289,C262:C293,0),1)</f>
        <v>Dundee City</v>
      </c>
      <c r="F289" s="76">
        <f>INDEX($H$9:$H$40,MATCH(D289,C262:C293,0),1)</f>
        <v>136.36670492135286</v>
      </c>
      <c r="G289" s="40"/>
      <c r="H289" s="40"/>
      <c r="I289" s="40"/>
      <c r="J289" s="40"/>
      <c r="K289" s="40"/>
      <c r="L289" s="40"/>
      <c r="M289" s="40"/>
      <c r="N289" s="40"/>
    </row>
    <row r="290" spans="1:14" hidden="1" x14ac:dyDescent="0.25">
      <c r="A290" s="40">
        <f>RANK($H$37, $H$9:$H$40,1)</f>
        <v>8</v>
      </c>
      <c r="B290" s="40">
        <f>COUNTIF($A262:$A290, $A290)</f>
        <v>1</v>
      </c>
      <c r="C290" s="40">
        <f t="shared" si="6"/>
        <v>8</v>
      </c>
      <c r="D290" s="40">
        <v>29</v>
      </c>
      <c r="E290" s="40" t="str">
        <f>INDEX($A$9:$A$40,MATCH(D290,C262:C293,0),1)</f>
        <v>Glasgow City</v>
      </c>
      <c r="F290" s="76">
        <f>INDEX($H$9:$H$40,MATCH(D290,C262:C293,0),1)</f>
        <v>137.74931625642051</v>
      </c>
      <c r="G290" s="40"/>
      <c r="H290" s="40"/>
      <c r="I290" s="40"/>
      <c r="J290" s="40"/>
      <c r="K290" s="40"/>
      <c r="L290" s="40"/>
      <c r="M290" s="40"/>
      <c r="N290" s="40"/>
    </row>
    <row r="291" spans="1:14" hidden="1" x14ac:dyDescent="0.25">
      <c r="A291" s="40">
        <f>RANK($H$38, $H$9:$H$40,1)</f>
        <v>4</v>
      </c>
      <c r="B291" s="40">
        <f>COUNTIF($A262:$A291, $A291)</f>
        <v>1</v>
      </c>
      <c r="C291" s="40">
        <f t="shared" si="6"/>
        <v>4</v>
      </c>
      <c r="D291" s="40">
        <v>30</v>
      </c>
      <c r="E291" s="40" t="str">
        <f>INDEX($A$9:$A$40,MATCH(D291,C262:C293,0),1)</f>
        <v>Inverclyde</v>
      </c>
      <c r="F291" s="76">
        <f>INDEX($H$9:$H$40,MATCH(D291,C262:C293,0),1)</f>
        <v>140.19276505194642</v>
      </c>
      <c r="G291" s="40"/>
      <c r="H291" s="40"/>
      <c r="I291" s="40"/>
      <c r="J291" s="40"/>
      <c r="K291" s="40"/>
      <c r="L291" s="40"/>
      <c r="M291" s="40"/>
      <c r="N291" s="40"/>
    </row>
    <row r="292" spans="1:14" hidden="1" x14ac:dyDescent="0.25">
      <c r="A292" s="40">
        <f>RANK($H$39, $H$9:$H$40,1)</f>
        <v>31</v>
      </c>
      <c r="B292" s="40">
        <f>COUNTIF($A262:$A292, $A292)</f>
        <v>1</v>
      </c>
      <c r="C292" s="40">
        <f t="shared" si="6"/>
        <v>31</v>
      </c>
      <c r="D292" s="40">
        <v>31</v>
      </c>
      <c r="E292" s="40" t="str">
        <f>INDEX($A$9:$A$40,MATCH(D292,C262:C293,0),1)</f>
        <v>West Dunbartonshire</v>
      </c>
      <c r="F292" s="76">
        <f>INDEX($H$9:$H$40,MATCH(D292,C262:C293,0),1)</f>
        <v>141.5672723219262</v>
      </c>
      <c r="G292" s="40"/>
      <c r="H292" s="40"/>
      <c r="I292" s="40"/>
      <c r="J292" s="40"/>
      <c r="K292" s="40"/>
      <c r="L292" s="40"/>
      <c r="M292" s="40"/>
      <c r="N292" s="40"/>
    </row>
    <row r="293" spans="1:14" hidden="1" x14ac:dyDescent="0.25">
      <c r="A293" s="40">
        <f>RANK($H$40, $H$9:$H$40,1)</f>
        <v>13</v>
      </c>
      <c r="B293" s="40">
        <f>COUNTIF($A262:$A293, $A293)</f>
        <v>1</v>
      </c>
      <c r="C293" s="40">
        <f t="shared" si="6"/>
        <v>13</v>
      </c>
      <c r="D293" s="40">
        <v>32</v>
      </c>
      <c r="E293" s="40" t="str">
        <f>INDEX($A$9:$A$40,MATCH(D293,C262:C293,0),1)</f>
        <v>Orkney Islands</v>
      </c>
      <c r="F293" s="76">
        <f>INDEX($H$9:$H$40,MATCH(D293,C262:C293,0),1)</f>
        <v>143.65152919369788</v>
      </c>
      <c r="G293" s="40"/>
      <c r="H293" s="40"/>
      <c r="I293" s="40"/>
      <c r="J293" s="40"/>
      <c r="K293" s="40"/>
      <c r="L293" s="40"/>
      <c r="M293" s="40"/>
      <c r="N293" s="40"/>
    </row>
    <row r="296" spans="1:14" x14ac:dyDescent="0.25">
      <c r="A296" s="95" t="str">
        <f>$A$5 &amp; " in " &amp; $I$8</f>
        <v>Number of social workers in fieldwork services per 100,000 population in 2015</v>
      </c>
      <c r="B296" s="94"/>
      <c r="C296" s="94"/>
      <c r="D296" s="94"/>
      <c r="E296" s="94"/>
      <c r="F296" s="94"/>
      <c r="G296" s="94"/>
      <c r="H296" s="94"/>
      <c r="I296" s="94"/>
      <c r="J296" s="94"/>
      <c r="K296" s="94"/>
      <c r="L296" s="94"/>
      <c r="M296" s="94"/>
      <c r="N296" s="94"/>
    </row>
    <row r="297" spans="1:14" x14ac:dyDescent="0.25">
      <c r="A297" s="77" t="s">
        <v>88</v>
      </c>
      <c r="B297" s="77" t="s">
        <v>89</v>
      </c>
      <c r="C297" s="77" t="s">
        <v>90</v>
      </c>
      <c r="D297" s="77" t="s">
        <v>85</v>
      </c>
      <c r="E297" s="77" t="s">
        <v>86</v>
      </c>
      <c r="F297" s="77" t="s">
        <v>87</v>
      </c>
      <c r="G297" s="92"/>
      <c r="H297" s="92"/>
      <c r="I297" s="92"/>
      <c r="J297" s="92"/>
      <c r="K297" s="92"/>
      <c r="L297" s="92"/>
      <c r="M297" s="92"/>
      <c r="N297" s="92"/>
    </row>
    <row r="298" spans="1:14" x14ac:dyDescent="0.25">
      <c r="A298" s="77">
        <f>RANK($I$9, $I$9:$I$40,1)</f>
        <v>17</v>
      </c>
      <c r="B298" s="77">
        <f>COUNTIF($A298:$A298, $A298)</f>
        <v>1</v>
      </c>
      <c r="C298" s="77">
        <f>A298+(B298-1)</f>
        <v>17</v>
      </c>
      <c r="D298" s="77">
        <v>1</v>
      </c>
      <c r="E298" s="77" t="str">
        <f>INDEX($A$9:$A$40,MATCH(D298,C298:C329,0),1)</f>
        <v>Highland</v>
      </c>
      <c r="F298" s="78">
        <f>INDEX($I$9:$I$40,MATCH(D298,C298:C329,0),1)</f>
        <v>55.956601597539617</v>
      </c>
      <c r="G298" s="92"/>
      <c r="H298" s="92"/>
      <c r="I298" s="92"/>
      <c r="J298" s="92"/>
      <c r="K298" s="92"/>
      <c r="L298" s="92"/>
      <c r="M298" s="92"/>
      <c r="N298" s="92"/>
    </row>
    <row r="299" spans="1:14" x14ac:dyDescent="0.25">
      <c r="A299" s="77">
        <f>RANK($I$10, $I$9:$I$40,1)</f>
        <v>16</v>
      </c>
      <c r="B299" s="77">
        <f>COUNTIF($A298:$A299, $A299)</f>
        <v>1</v>
      </c>
      <c r="C299" s="77">
        <f t="shared" ref="C299:C329" si="7">A299+(B299-1)</f>
        <v>16</v>
      </c>
      <c r="D299" s="77">
        <v>2</v>
      </c>
      <c r="E299" s="77" t="str">
        <f>INDEX($A$9:$A$40,MATCH(D299,C298:C329,0),1)</f>
        <v>Angus</v>
      </c>
      <c r="F299" s="78">
        <f>INDEX($I$9:$I$40,MATCH(D299,C298:C329,0),1)</f>
        <v>60.735671514114628</v>
      </c>
      <c r="G299" s="92"/>
      <c r="H299" s="92"/>
      <c r="I299" s="92"/>
      <c r="J299" s="92"/>
      <c r="K299" s="92"/>
      <c r="L299" s="92"/>
      <c r="M299" s="92"/>
      <c r="N299" s="92"/>
    </row>
    <row r="300" spans="1:14" x14ac:dyDescent="0.25">
      <c r="A300" s="77">
        <f>RANK($I$11, $I$9:$I$40,1)</f>
        <v>2</v>
      </c>
      <c r="B300" s="77">
        <f>COUNTIF($A298:$A300, $A300)</f>
        <v>1</v>
      </c>
      <c r="C300" s="77">
        <f t="shared" si="7"/>
        <v>2</v>
      </c>
      <c r="D300" s="77">
        <v>3</v>
      </c>
      <c r="E300" s="77" t="str">
        <f>INDEX($A$9:$A$40,MATCH(D300,C298:C329,0),1)</f>
        <v>Na h-Eileanan Siar</v>
      </c>
      <c r="F300" s="78">
        <f>INDEX($I$9:$I$40,MATCH(D300,C298:C329,0),1)</f>
        <v>73.882526782415951</v>
      </c>
      <c r="G300" s="92"/>
      <c r="H300" s="92"/>
      <c r="I300" s="92"/>
      <c r="J300" s="92"/>
      <c r="K300" s="92"/>
      <c r="L300" s="92"/>
      <c r="M300" s="92"/>
      <c r="N300" s="92"/>
    </row>
    <row r="301" spans="1:14" x14ac:dyDescent="0.25">
      <c r="A301" s="77">
        <f>RANK($I$12, $I$9:$I$40,1)</f>
        <v>20</v>
      </c>
      <c r="B301" s="77">
        <f>COUNTIF($A298:$A301, $A301)</f>
        <v>1</v>
      </c>
      <c r="C301" s="77">
        <f t="shared" si="7"/>
        <v>20</v>
      </c>
      <c r="D301" s="77">
        <v>4</v>
      </c>
      <c r="E301" s="77" t="str">
        <f>INDEX($A$9:$A$40,MATCH(D301,C298:C329,0),1)</f>
        <v>Stirling</v>
      </c>
      <c r="F301" s="78">
        <f>INDEX($I$9:$I$40,MATCH(D301,C298:C329,0),1)</f>
        <v>78.638371216201662</v>
      </c>
      <c r="G301" s="92"/>
      <c r="H301" s="92"/>
      <c r="I301" s="92"/>
      <c r="J301" s="92"/>
      <c r="K301" s="92"/>
      <c r="L301" s="92"/>
      <c r="M301" s="92"/>
      <c r="N301" s="92"/>
    </row>
    <row r="302" spans="1:14" x14ac:dyDescent="0.25">
      <c r="A302" s="77">
        <f>RANK($I$13, $I$9:$I$40,1)</f>
        <v>27</v>
      </c>
      <c r="B302" s="77">
        <f>COUNTIF($A298:$A302, $A302)</f>
        <v>1</v>
      </c>
      <c r="C302" s="77">
        <f t="shared" si="7"/>
        <v>27</v>
      </c>
      <c r="D302" s="77">
        <v>5</v>
      </c>
      <c r="E302" s="77" t="str">
        <f>INDEX($A$9:$A$40,MATCH(D302,C298:C329,0),1)</f>
        <v>East Dunbartonshire</v>
      </c>
      <c r="F302" s="78">
        <f>INDEX($I$9:$I$40,MATCH(D302,C298:C329,0),1)</f>
        <v>86.948391922213915</v>
      </c>
      <c r="G302" s="92"/>
      <c r="H302" s="92"/>
      <c r="I302" s="92"/>
      <c r="J302" s="92"/>
      <c r="K302" s="92"/>
      <c r="L302" s="92"/>
      <c r="M302" s="92"/>
      <c r="N302" s="92"/>
    </row>
    <row r="303" spans="1:14" x14ac:dyDescent="0.25">
      <c r="A303" s="77">
        <f>RANK($I$14, $I$9:$I$40,1)</f>
        <v>18</v>
      </c>
      <c r="B303" s="77">
        <f>COUNTIF($A298:$A303, $A303)</f>
        <v>1</v>
      </c>
      <c r="C303" s="77">
        <f t="shared" si="7"/>
        <v>18</v>
      </c>
      <c r="D303" s="77">
        <v>6</v>
      </c>
      <c r="E303" s="77" t="str">
        <f>INDEX($A$9:$A$40,MATCH(D303,C298:C329,0),1)</f>
        <v>East Renfrewshire</v>
      </c>
      <c r="F303" s="78">
        <f>INDEX($I$9:$I$40,MATCH(D303,C298:C329,0),1)</f>
        <v>90.380890897353126</v>
      </c>
      <c r="G303" s="92"/>
      <c r="H303" s="92"/>
      <c r="I303" s="92"/>
      <c r="J303" s="92"/>
      <c r="K303" s="92"/>
      <c r="L303" s="92"/>
      <c r="M303" s="92"/>
      <c r="N303" s="92"/>
    </row>
    <row r="304" spans="1:14" x14ac:dyDescent="0.25">
      <c r="A304" s="77">
        <f>RANK($I$15, $I$9:$I$40,1)</f>
        <v>30</v>
      </c>
      <c r="B304" s="77">
        <f>COUNTIF($A298:$A304, $A304)</f>
        <v>1</v>
      </c>
      <c r="C304" s="77">
        <f t="shared" si="7"/>
        <v>30</v>
      </c>
      <c r="D304" s="77">
        <v>7</v>
      </c>
      <c r="E304" s="77" t="str">
        <f>INDEX($A$9:$A$40,MATCH(D304,C298:C329,0),1)</f>
        <v>North Lanarkshire</v>
      </c>
      <c r="F304" s="78">
        <f>INDEX($I$9:$I$40,MATCH(D304,C298:C329,0),1)</f>
        <v>92.828002128540177</v>
      </c>
      <c r="G304" s="92"/>
      <c r="H304" s="92"/>
      <c r="I304" s="92"/>
      <c r="J304" s="92"/>
      <c r="K304" s="92"/>
      <c r="L304" s="92"/>
      <c r="M304" s="92"/>
      <c r="N304" s="92"/>
    </row>
    <row r="305" spans="1:14" x14ac:dyDescent="0.25">
      <c r="A305" s="77">
        <f>RANK($I$16, $I$9:$I$40,1)</f>
        <v>31</v>
      </c>
      <c r="B305" s="77">
        <f>COUNTIF($A298:$A305, $A305)</f>
        <v>1</v>
      </c>
      <c r="C305" s="77">
        <f t="shared" si="7"/>
        <v>31</v>
      </c>
      <c r="D305" s="77">
        <v>8</v>
      </c>
      <c r="E305" s="77" t="str">
        <f>INDEX($A$9:$A$40,MATCH(D305,C298:C329,0),1)</f>
        <v>Perth &amp; Kinross</v>
      </c>
      <c r="F305" s="78">
        <f>INDEX($I$9:$I$40,MATCH(D305,C298:C329,0),1)</f>
        <v>94.043887147335425</v>
      </c>
      <c r="G305" s="92"/>
      <c r="H305" s="92"/>
      <c r="I305" s="92"/>
      <c r="J305" s="92"/>
      <c r="K305" s="92"/>
      <c r="L305" s="92"/>
      <c r="M305" s="92"/>
      <c r="N305" s="92"/>
    </row>
    <row r="306" spans="1:14" x14ac:dyDescent="0.25">
      <c r="A306" s="77">
        <f>RANK($I$17, $I$9:$I$40,1)</f>
        <v>5</v>
      </c>
      <c r="B306" s="77">
        <f>COUNTIF($A298:$A306, $A306)</f>
        <v>1</v>
      </c>
      <c r="C306" s="77">
        <f t="shared" si="7"/>
        <v>5</v>
      </c>
      <c r="D306" s="77">
        <v>9</v>
      </c>
      <c r="E306" s="77" t="str">
        <f>INDEX($A$9:$A$40,MATCH(D306,C298:C329,0),1)</f>
        <v>Fife</v>
      </c>
      <c r="F306" s="78">
        <f>INDEX($I$9:$I$40,MATCH(D306,C298:C329,0),1)</f>
        <v>98.891545316235607</v>
      </c>
      <c r="G306" s="92"/>
      <c r="H306" s="92"/>
      <c r="I306" s="92"/>
      <c r="J306" s="92"/>
      <c r="K306" s="92"/>
      <c r="L306" s="92"/>
      <c r="M306" s="92"/>
      <c r="N306" s="92"/>
    </row>
    <row r="307" spans="1:14" x14ac:dyDescent="0.25">
      <c r="A307" s="77">
        <f>RANK($I$18, $I$9:$I$40,1)</f>
        <v>13</v>
      </c>
      <c r="B307" s="77">
        <f>COUNTIF($A298:$A307, $A307)</f>
        <v>1</v>
      </c>
      <c r="C307" s="77">
        <f t="shared" si="7"/>
        <v>13</v>
      </c>
      <c r="D307" s="77">
        <v>10</v>
      </c>
      <c r="E307" s="77" t="str">
        <f>INDEX($A$9:$A$40,MATCH(D307,C298:C329,0),1)</f>
        <v>Falkirk</v>
      </c>
      <c r="F307" s="78">
        <f>INDEX($I$9:$I$40,MATCH(D307,C298:C329,0),1)</f>
        <v>100.3407800075729</v>
      </c>
      <c r="G307" s="92"/>
      <c r="H307" s="92"/>
      <c r="I307" s="92"/>
      <c r="J307" s="92"/>
      <c r="K307" s="92"/>
      <c r="L307" s="92"/>
      <c r="M307" s="92"/>
      <c r="N307" s="92"/>
    </row>
    <row r="308" spans="1:14" x14ac:dyDescent="0.25">
      <c r="A308" s="77">
        <f>RANK($I$19, $I$9:$I$40,1)</f>
        <v>6</v>
      </c>
      <c r="B308" s="77">
        <f>COUNTIF($A298:$A308, $A308)</f>
        <v>1</v>
      </c>
      <c r="C308" s="77">
        <f t="shared" si="7"/>
        <v>6</v>
      </c>
      <c r="D308" s="77">
        <v>11</v>
      </c>
      <c r="E308" s="77" t="str">
        <f>INDEX($A$9:$A$40,MATCH(D308,C298:C329,0),1)</f>
        <v>West Lothian</v>
      </c>
      <c r="F308" s="78">
        <f>INDEX($I$9:$I$40,MATCH(D308,C298:C329,0),1)</f>
        <v>100.81209745169421</v>
      </c>
      <c r="G308" s="92"/>
      <c r="H308" s="92"/>
      <c r="I308" s="92"/>
      <c r="J308" s="92"/>
      <c r="K308" s="92"/>
      <c r="L308" s="92"/>
      <c r="M308" s="92"/>
      <c r="N308" s="92"/>
    </row>
    <row r="309" spans="1:14" x14ac:dyDescent="0.25">
      <c r="A309" s="77">
        <f>RANK($I$20, $I$9:$I$40,1)</f>
        <v>24</v>
      </c>
      <c r="B309" s="77">
        <f>COUNTIF($A298:$A309, $A309)</f>
        <v>1</v>
      </c>
      <c r="C309" s="77">
        <f t="shared" si="7"/>
        <v>24</v>
      </c>
      <c r="D309" s="77">
        <v>12</v>
      </c>
      <c r="E309" s="77" t="str">
        <f>INDEX($A$9:$A$40,MATCH(D309,C298:C329,0),1)</f>
        <v>South Lanarkshire</v>
      </c>
      <c r="F309" s="78">
        <f>INDEX($I$9:$I$40,MATCH(D309,C298:C329,0),1)</f>
        <v>104.98687664041995</v>
      </c>
      <c r="G309" s="92"/>
      <c r="H309" s="92"/>
      <c r="I309" s="92"/>
      <c r="J309" s="92"/>
      <c r="K309" s="92"/>
      <c r="L309" s="92"/>
      <c r="M309" s="92"/>
      <c r="N309" s="92"/>
    </row>
    <row r="310" spans="1:14" x14ac:dyDescent="0.25">
      <c r="A310" s="77">
        <f>RANK($I$21, $I$9:$I$40,1)</f>
        <v>10</v>
      </c>
      <c r="B310" s="77">
        <f>COUNTIF($A298:$A310, $A310)</f>
        <v>1</v>
      </c>
      <c r="C310" s="77">
        <f t="shared" si="7"/>
        <v>10</v>
      </c>
      <c r="D310" s="77">
        <v>13</v>
      </c>
      <c r="E310" s="77" t="str">
        <f>INDEX($A$9:$A$40,MATCH(D310,C298:C329,0),1)</f>
        <v>East Lothian</v>
      </c>
      <c r="F310" s="78">
        <f>INDEX($I$9:$I$40,MATCH(D310,C298:C329,0),1)</f>
        <v>107.71470160116448</v>
      </c>
      <c r="G310" s="92"/>
      <c r="H310" s="92"/>
      <c r="I310" s="92"/>
      <c r="J310" s="92"/>
      <c r="K310" s="92"/>
      <c r="L310" s="92"/>
      <c r="M310" s="92"/>
      <c r="N310" s="92"/>
    </row>
    <row r="311" spans="1:14" x14ac:dyDescent="0.25">
      <c r="A311" s="77">
        <f>RANK($I$22, $I$9:$I$40,1)</f>
        <v>9</v>
      </c>
      <c r="B311" s="77">
        <f>COUNTIF($A298:$A311, $A311)</f>
        <v>1</v>
      </c>
      <c r="C311" s="77">
        <f t="shared" si="7"/>
        <v>9</v>
      </c>
      <c r="D311" s="77">
        <v>14</v>
      </c>
      <c r="E311" s="77" t="str">
        <f>INDEX($A$9:$A$40,MATCH(D311,C298:C329,0),1)</f>
        <v>South Ayrshire</v>
      </c>
      <c r="F311" s="78">
        <f>INDEX($I$9:$I$40,MATCH(D311,C298:C329,0),1)</f>
        <v>111.2099644128114</v>
      </c>
      <c r="G311" s="92"/>
      <c r="H311" s="92"/>
      <c r="I311" s="92"/>
      <c r="J311" s="92"/>
      <c r="K311" s="92"/>
      <c r="L311" s="92"/>
      <c r="M311" s="92"/>
      <c r="N311" s="92"/>
    </row>
    <row r="312" spans="1:14" x14ac:dyDescent="0.25">
      <c r="A312" s="77">
        <f>RANK($I$23, $I$9:$I$40,1)</f>
        <v>23</v>
      </c>
      <c r="B312" s="77">
        <f>COUNTIF($A298:$A312, $A312)</f>
        <v>1</v>
      </c>
      <c r="C312" s="77">
        <f t="shared" si="7"/>
        <v>23</v>
      </c>
      <c r="D312" s="77">
        <v>15</v>
      </c>
      <c r="E312" s="77" t="str">
        <f>INDEX($A$9:$A$40,MATCH(D312,C298:C329,0),1)</f>
        <v>Renfrewshire</v>
      </c>
      <c r="F312" s="78">
        <f>INDEX($I$9:$I$40,MATCH(D312,C298:C329,0),1)</f>
        <v>112.28230980751604</v>
      </c>
      <c r="G312" s="92"/>
      <c r="H312" s="92"/>
      <c r="I312" s="92"/>
      <c r="J312" s="92"/>
      <c r="K312" s="92"/>
      <c r="L312" s="92"/>
      <c r="M312" s="92"/>
      <c r="N312" s="92"/>
    </row>
    <row r="313" spans="1:14" x14ac:dyDescent="0.25">
      <c r="A313" s="77">
        <f>RANK($I$24, $I$9:$I$40,1)</f>
        <v>1</v>
      </c>
      <c r="B313" s="77">
        <f>COUNTIF($A298:$A313, $A313)</f>
        <v>1</v>
      </c>
      <c r="C313" s="77">
        <f t="shared" si="7"/>
        <v>1</v>
      </c>
      <c r="D313" s="77">
        <v>16</v>
      </c>
      <c r="E313" s="77" t="str">
        <f>INDEX($A$9:$A$40,MATCH(D313,C298:C329,0),1)</f>
        <v>Aberdeenshire</v>
      </c>
      <c r="F313" s="78">
        <f>INDEX($I$9:$I$40,MATCH(D313,C298:C329,0),1)</f>
        <v>115.28477630172544</v>
      </c>
      <c r="G313" s="92"/>
      <c r="H313" s="92"/>
      <c r="I313" s="92"/>
      <c r="J313" s="92"/>
      <c r="K313" s="92"/>
      <c r="L313" s="92"/>
      <c r="M313" s="92"/>
      <c r="N313" s="92"/>
    </row>
    <row r="314" spans="1:14" x14ac:dyDescent="0.25">
      <c r="A314" s="77">
        <f>RANK($I$25, $I$9:$I$40,1)</f>
        <v>25</v>
      </c>
      <c r="B314" s="77">
        <f>COUNTIF($A298:$A314, $A314)</f>
        <v>1</v>
      </c>
      <c r="C314" s="77">
        <f t="shared" si="7"/>
        <v>25</v>
      </c>
      <c r="D314" s="77">
        <v>17</v>
      </c>
      <c r="E314" s="77" t="str">
        <f>INDEX($A$9:$A$40,MATCH(D314,C298:C329,0),1)</f>
        <v>Aberdeen City</v>
      </c>
      <c r="F314" s="78">
        <f>INDEX($I$9:$I$40,MATCH(D314,C298:C329,0),1)</f>
        <v>115.47644888213588</v>
      </c>
      <c r="G314" s="92"/>
      <c r="H314" s="92"/>
      <c r="I314" s="92"/>
      <c r="J314" s="92"/>
      <c r="K314" s="92"/>
      <c r="L314" s="92"/>
      <c r="M314" s="92"/>
      <c r="N314" s="92"/>
    </row>
    <row r="315" spans="1:14" x14ac:dyDescent="0.25">
      <c r="A315" s="77">
        <f>RANK($I$26, $I$9:$I$40,1)</f>
        <v>21</v>
      </c>
      <c r="B315" s="77">
        <f>COUNTIF($A298:$A315, $A315)</f>
        <v>1</v>
      </c>
      <c r="C315" s="77">
        <f t="shared" si="7"/>
        <v>21</v>
      </c>
      <c r="D315" s="77">
        <v>18</v>
      </c>
      <c r="E315" s="77" t="str">
        <f>INDEX($A$9:$A$40,MATCH(D315,C298:C329,0),1)</f>
        <v>Dumfries &amp; Galloway</v>
      </c>
      <c r="F315" s="78">
        <f>INDEX($I$9:$I$40,MATCH(D315,C298:C329,0),1)</f>
        <v>118.26017237923432</v>
      </c>
      <c r="G315" s="92"/>
      <c r="H315" s="92"/>
      <c r="I315" s="92"/>
      <c r="J315" s="92"/>
      <c r="K315" s="92"/>
      <c r="L315" s="92"/>
      <c r="M315" s="92"/>
      <c r="N315" s="92"/>
    </row>
    <row r="316" spans="1:14" x14ac:dyDescent="0.25">
      <c r="A316" s="77">
        <f>RANK($I$27, $I$9:$I$40,1)</f>
        <v>26</v>
      </c>
      <c r="B316" s="77">
        <f>COUNTIF($A298:$A316, $A316)</f>
        <v>1</v>
      </c>
      <c r="C316" s="77">
        <f t="shared" si="7"/>
        <v>26</v>
      </c>
      <c r="D316" s="77">
        <v>19</v>
      </c>
      <c r="E316" s="77" t="str">
        <f>INDEX($A$9:$A$40,MATCH(D316,C298:C329,0),1)</f>
        <v>Scottish Borders</v>
      </c>
      <c r="F316" s="78">
        <f>INDEX($I$9:$I$40,MATCH(D316,C298:C329,0),1)</f>
        <v>118.38989739542227</v>
      </c>
      <c r="G316" s="92"/>
      <c r="H316" s="92"/>
      <c r="I316" s="92"/>
      <c r="J316" s="92"/>
      <c r="K316" s="92"/>
      <c r="L316" s="92"/>
      <c r="M316" s="92"/>
      <c r="N316" s="92"/>
    </row>
    <row r="317" spans="1:14" x14ac:dyDescent="0.25">
      <c r="A317" s="77">
        <f>RANK($I$28, $I$9:$I$40,1)</f>
        <v>3</v>
      </c>
      <c r="B317" s="77">
        <f>COUNTIF($A298:$A317, $A317)</f>
        <v>1</v>
      </c>
      <c r="C317" s="77">
        <f t="shared" si="7"/>
        <v>3</v>
      </c>
      <c r="D317" s="77">
        <v>20</v>
      </c>
      <c r="E317" s="77" t="str">
        <f>INDEX($A$9:$A$40,MATCH(D317,C298:C329,0),1)</f>
        <v>Argyll &amp; Bute</v>
      </c>
      <c r="F317" s="78">
        <f>INDEX($I$9:$I$40,MATCH(D317,C298:C329,0),1)</f>
        <v>120.84244447001956</v>
      </c>
      <c r="G317" s="92"/>
      <c r="H317" s="92"/>
      <c r="I317" s="92"/>
      <c r="J317" s="92"/>
      <c r="K317" s="92"/>
      <c r="L317" s="92"/>
      <c r="M317" s="92"/>
      <c r="N317" s="92"/>
    </row>
    <row r="318" spans="1:14" x14ac:dyDescent="0.25">
      <c r="A318" s="77">
        <f>RANK($I$29, $I$9:$I$40,1)</f>
        <v>22</v>
      </c>
      <c r="B318" s="77">
        <f>COUNTIF($A298:$A318, $A318)</f>
        <v>1</v>
      </c>
      <c r="C318" s="77">
        <f t="shared" si="7"/>
        <v>22</v>
      </c>
      <c r="D318" s="77">
        <v>21</v>
      </c>
      <c r="E318" s="77" t="str">
        <f>INDEX($A$9:$A$40,MATCH(D318,C298:C329,0),1)</f>
        <v>Midlothian</v>
      </c>
      <c r="F318" s="78">
        <f>INDEX($I$9:$I$40,MATCH(D318,C298:C329,0),1)</f>
        <v>128.16111683258953</v>
      </c>
      <c r="G318" s="92"/>
      <c r="H318" s="92"/>
      <c r="I318" s="92"/>
      <c r="J318" s="92"/>
      <c r="K318" s="92"/>
      <c r="L318" s="92"/>
      <c r="M318" s="92"/>
      <c r="N318" s="92"/>
    </row>
    <row r="319" spans="1:14" x14ac:dyDescent="0.25">
      <c r="A319" s="77">
        <f>RANK($I$30, $I$9:$I$40,1)</f>
        <v>7</v>
      </c>
      <c r="B319" s="77">
        <f>COUNTIF($A298:$A319, $A319)</f>
        <v>1</v>
      </c>
      <c r="C319" s="77">
        <f t="shared" si="7"/>
        <v>7</v>
      </c>
      <c r="D319" s="77">
        <v>22</v>
      </c>
      <c r="E319" s="77" t="str">
        <f>INDEX($A$9:$A$40,MATCH(D319,C298:C329,0),1)</f>
        <v>North Ayrshire</v>
      </c>
      <c r="F319" s="78">
        <f>INDEX($I$9:$I$40,MATCH(D319,C298:C329,0),1)</f>
        <v>128.55358848159847</v>
      </c>
      <c r="G319" s="92"/>
      <c r="H319" s="92"/>
      <c r="I319" s="92"/>
      <c r="J319" s="92"/>
      <c r="K319" s="92"/>
      <c r="L319" s="92"/>
      <c r="M319" s="92"/>
      <c r="N319" s="92"/>
    </row>
    <row r="320" spans="1:14" hidden="1" x14ac:dyDescent="0.25">
      <c r="A320" s="77">
        <f>RANK($I$31, $I$9:$I$40,1)</f>
        <v>32</v>
      </c>
      <c r="B320" s="77">
        <f>COUNTIF($A298:$A320, $A320)</f>
        <v>1</v>
      </c>
      <c r="C320" s="77">
        <f t="shared" si="7"/>
        <v>32</v>
      </c>
      <c r="D320" s="77">
        <v>23</v>
      </c>
      <c r="E320" s="77" t="str">
        <f>INDEX($A$9:$A$40,MATCH(D320,C298:C329,0),1)</f>
        <v>Glasgow City</v>
      </c>
      <c r="F320" s="78">
        <f>INDEX($I$9:$I$40,MATCH(D320,C298:C329,0),1)</f>
        <v>128.9705445789491</v>
      </c>
      <c r="G320" s="92"/>
      <c r="H320" s="92"/>
      <c r="I320" s="92"/>
      <c r="J320" s="92"/>
      <c r="K320" s="92"/>
      <c r="L320" s="92"/>
      <c r="M320" s="92"/>
      <c r="N320" s="92"/>
    </row>
    <row r="321" spans="1:14" hidden="1" x14ac:dyDescent="0.25">
      <c r="A321" s="77">
        <f>RANK($I$32, $I$9:$I$40,1)</f>
        <v>8</v>
      </c>
      <c r="B321" s="77">
        <f>COUNTIF($A298:$A321, $A321)</f>
        <v>1</v>
      </c>
      <c r="C321" s="77">
        <f t="shared" si="7"/>
        <v>8</v>
      </c>
      <c r="D321" s="77">
        <v>24</v>
      </c>
      <c r="E321" s="77" t="str">
        <f>INDEX($A$9:$A$40,MATCH(D321,C298:C329,0),1)</f>
        <v>Edinburgh, City of</v>
      </c>
      <c r="F321" s="78">
        <f>INDEX($I$9:$I$40,MATCH(D321,C298:C329,0),1)</f>
        <v>131.51300094224254</v>
      </c>
      <c r="G321" s="92"/>
      <c r="H321" s="92"/>
      <c r="I321" s="92"/>
      <c r="J321" s="92"/>
      <c r="K321" s="92"/>
      <c r="L321" s="92"/>
      <c r="M321" s="92"/>
      <c r="N321" s="92"/>
    </row>
    <row r="322" spans="1:14" hidden="1" x14ac:dyDescent="0.25">
      <c r="A322" s="77">
        <f>RANK($I$33, $I$9:$I$40,1)</f>
        <v>15</v>
      </c>
      <c r="B322" s="77">
        <f>COUNTIF($A298:$A322, $A322)</f>
        <v>1</v>
      </c>
      <c r="C322" s="77">
        <f t="shared" si="7"/>
        <v>15</v>
      </c>
      <c r="D322" s="77">
        <v>25</v>
      </c>
      <c r="E322" s="77" t="str">
        <f>INDEX($A$9:$A$40,MATCH(D322,C298:C329,0),1)</f>
        <v>Inverclyde</v>
      </c>
      <c r="F322" s="78">
        <f>INDEX($I$9:$I$40,MATCH(D322,C298:C329,0),1)</f>
        <v>132.0754716981132</v>
      </c>
      <c r="G322" s="92"/>
      <c r="H322" s="92"/>
      <c r="I322" s="92"/>
      <c r="J322" s="92"/>
      <c r="K322" s="92"/>
      <c r="L322" s="92"/>
      <c r="M322" s="92"/>
      <c r="N322" s="92"/>
    </row>
    <row r="323" spans="1:14" hidden="1" x14ac:dyDescent="0.25">
      <c r="A323" s="77">
        <f>RANK($I$34, $I$9:$I$40,1)</f>
        <v>19</v>
      </c>
      <c r="B323" s="77">
        <f>COUNTIF($A298:$A323, $A323)</f>
        <v>1</v>
      </c>
      <c r="C323" s="77">
        <f t="shared" si="7"/>
        <v>19</v>
      </c>
      <c r="D323" s="77">
        <v>26</v>
      </c>
      <c r="E323" s="77" t="str">
        <f>INDEX($A$9:$A$40,MATCH(D323,C298:C329,0),1)</f>
        <v>Moray</v>
      </c>
      <c r="F323" s="78">
        <f>INDEX($I$9:$I$40,MATCH(D323,C298:C329,0),1)</f>
        <v>132.97036959480684</v>
      </c>
      <c r="G323" s="92"/>
      <c r="H323" s="92"/>
      <c r="I323" s="92"/>
      <c r="J323" s="92"/>
      <c r="K323" s="92"/>
      <c r="L323" s="92"/>
      <c r="M323" s="92"/>
      <c r="N323" s="92"/>
    </row>
    <row r="324" spans="1:14" hidden="1" x14ac:dyDescent="0.25">
      <c r="A324" s="77">
        <f>RANK($I$35, $I$9:$I$40,1)</f>
        <v>28</v>
      </c>
      <c r="B324" s="77">
        <f>COUNTIF($A298:$A324, $A324)</f>
        <v>1</v>
      </c>
      <c r="C324" s="77">
        <f t="shared" si="7"/>
        <v>28</v>
      </c>
      <c r="D324" s="77">
        <v>27</v>
      </c>
      <c r="E324" s="77" t="str">
        <f>INDEX($A$9:$A$40,MATCH(D324,C298:C329,0),1)</f>
        <v>Clackmannanshire</v>
      </c>
      <c r="F324" s="78">
        <f>INDEX($I$9:$I$40,MATCH(D324,C298:C329,0),1)</f>
        <v>134.34579439252337</v>
      </c>
      <c r="G324" s="92"/>
      <c r="H324" s="92"/>
      <c r="I324" s="92"/>
      <c r="J324" s="92"/>
      <c r="K324" s="92"/>
      <c r="L324" s="92"/>
      <c r="M324" s="92"/>
      <c r="N324" s="92"/>
    </row>
    <row r="325" spans="1:14" hidden="1" x14ac:dyDescent="0.25">
      <c r="A325" s="77">
        <f>RANK($I$36, $I$9:$I$40,1)</f>
        <v>14</v>
      </c>
      <c r="B325" s="77">
        <f>COUNTIF($A298:$A325, $A325)</f>
        <v>1</v>
      </c>
      <c r="C325" s="77">
        <f t="shared" si="7"/>
        <v>14</v>
      </c>
      <c r="D325" s="77">
        <v>28</v>
      </c>
      <c r="E325" s="77" t="str">
        <f>INDEX($A$9:$A$40,MATCH(D325,C298:C329,0),1)</f>
        <v>Shetland Islands</v>
      </c>
      <c r="F325" s="78">
        <f>INDEX($I$9:$I$40,MATCH(D325,C298:C329,0),1)</f>
        <v>137.93103448275861</v>
      </c>
      <c r="G325" s="92"/>
      <c r="H325" s="92"/>
      <c r="I325" s="92"/>
      <c r="J325" s="92"/>
      <c r="K325" s="92"/>
      <c r="L325" s="92"/>
      <c r="M325" s="92"/>
      <c r="N325" s="92"/>
    </row>
    <row r="326" spans="1:14" hidden="1" x14ac:dyDescent="0.25">
      <c r="A326" s="77">
        <f>RANK($I$37, $I$9:$I$40,1)</f>
        <v>12</v>
      </c>
      <c r="B326" s="77">
        <f>COUNTIF($A298:$A326, $A326)</f>
        <v>1</v>
      </c>
      <c r="C326" s="77">
        <f t="shared" si="7"/>
        <v>12</v>
      </c>
      <c r="D326" s="77">
        <v>29</v>
      </c>
      <c r="E326" s="77" t="str">
        <f>INDEX($A$9:$A$40,MATCH(D326,C298:C329,0),1)</f>
        <v>West Dunbartonshire</v>
      </c>
      <c r="F326" s="78">
        <f>INDEX($I$9:$I$40,MATCH(D326,C298:C329,0),1)</f>
        <v>141.7568925103248</v>
      </c>
      <c r="G326" s="92"/>
      <c r="H326" s="92"/>
      <c r="I326" s="92"/>
      <c r="J326" s="92"/>
      <c r="K326" s="92"/>
      <c r="L326" s="92"/>
      <c r="M326" s="92"/>
      <c r="N326" s="92"/>
    </row>
    <row r="327" spans="1:14" hidden="1" x14ac:dyDescent="0.25">
      <c r="A327" s="77">
        <f>RANK($I$38, $I$9:$I$40,1)</f>
        <v>4</v>
      </c>
      <c r="B327" s="77">
        <f>COUNTIF($A298:$A327, $A327)</f>
        <v>1</v>
      </c>
      <c r="C327" s="77">
        <f t="shared" si="7"/>
        <v>4</v>
      </c>
      <c r="D327" s="77">
        <v>30</v>
      </c>
      <c r="E327" s="77" t="str">
        <f>INDEX($A$9:$A$40,MATCH(D327,C298:C329,0),1)</f>
        <v>Dundee City</v>
      </c>
      <c r="F327" s="78">
        <f>INDEX($I$9:$I$40,MATCH(D327,C298:C329,0),1)</f>
        <v>142.36556237770731</v>
      </c>
      <c r="G327" s="92"/>
      <c r="H327" s="92"/>
      <c r="I327" s="92"/>
      <c r="J327" s="92"/>
      <c r="K327" s="92"/>
      <c r="L327" s="92"/>
      <c r="M327" s="92"/>
      <c r="N327" s="92"/>
    </row>
    <row r="328" spans="1:14" hidden="1" x14ac:dyDescent="0.25">
      <c r="A328" s="77">
        <f>RANK($I$39, $I$9:$I$40,1)</f>
        <v>29</v>
      </c>
      <c r="B328" s="77">
        <f>COUNTIF($A298:$A328, $A328)</f>
        <v>1</v>
      </c>
      <c r="C328" s="77">
        <f t="shared" si="7"/>
        <v>29</v>
      </c>
      <c r="D328" s="77">
        <v>31</v>
      </c>
      <c r="E328" s="77" t="str">
        <f>INDEX($A$9:$A$40,MATCH(D328,C298:C329,0),1)</f>
        <v>East Ayrshire</v>
      </c>
      <c r="F328" s="78">
        <f>INDEX($I$9:$I$40,MATCH(D328,C298:C329,0),1)</f>
        <v>147.46845813534327</v>
      </c>
      <c r="G328" s="92"/>
      <c r="H328" s="92"/>
      <c r="I328" s="92"/>
      <c r="J328" s="92"/>
      <c r="K328" s="92"/>
      <c r="L328" s="92"/>
      <c r="M328" s="92"/>
      <c r="N328" s="92"/>
    </row>
    <row r="329" spans="1:14" hidden="1" x14ac:dyDescent="0.25">
      <c r="A329" s="77">
        <f>RANK($I$40, $I$9:$I$40,1)</f>
        <v>11</v>
      </c>
      <c r="B329" s="77">
        <f>COUNTIF($A298:$A329, $A329)</f>
        <v>1</v>
      </c>
      <c r="C329" s="77">
        <f t="shared" si="7"/>
        <v>11</v>
      </c>
      <c r="D329" s="77">
        <v>32</v>
      </c>
      <c r="E329" s="77" t="str">
        <f>INDEX($A$9:$A$40,MATCH(D329,C298:C329,0),1)</f>
        <v>Orkney Islands</v>
      </c>
      <c r="F329" s="78">
        <f>INDEX($I$9:$I$40,MATCH(D329,C298:C329,0),1)</f>
        <v>147.66958929395477</v>
      </c>
      <c r="G329" s="92"/>
      <c r="H329" s="92"/>
      <c r="I329" s="92"/>
      <c r="J329" s="92"/>
      <c r="K329" s="92"/>
      <c r="L329" s="92"/>
      <c r="M329" s="92"/>
      <c r="N329" s="92"/>
    </row>
    <row r="330" spans="1:14" x14ac:dyDescent="0.25">
      <c r="A330" s="93"/>
      <c r="B330" s="93"/>
      <c r="C330" s="93"/>
      <c r="D330" s="93"/>
      <c r="E330" s="93"/>
      <c r="F330" s="93"/>
      <c r="G330" s="93"/>
      <c r="H330" s="93"/>
      <c r="I330" s="93"/>
      <c r="J330" s="93"/>
      <c r="K330" s="93"/>
      <c r="L330" s="93"/>
      <c r="M330" s="93"/>
      <c r="N330" s="93"/>
    </row>
    <row r="332" spans="1:14" s="40" customFormat="1" x14ac:dyDescent="0.25">
      <c r="A332" s="95" t="str">
        <f>$A$5 &amp; " in " &amp; $J$8</f>
        <v>Number of social workers in fieldwork services per 100,000 population in 2016</v>
      </c>
      <c r="B332" s="95"/>
      <c r="C332" s="95"/>
      <c r="D332" s="95"/>
      <c r="E332" s="95"/>
      <c r="F332" s="95"/>
    </row>
    <row r="333" spans="1:14" s="40" customFormat="1" x14ac:dyDescent="0.25">
      <c r="A333" s="77" t="s">
        <v>88</v>
      </c>
      <c r="B333" s="77" t="s">
        <v>89</v>
      </c>
      <c r="C333" s="77" t="s">
        <v>90</v>
      </c>
      <c r="D333" s="77" t="s">
        <v>85</v>
      </c>
      <c r="E333" s="77" t="s">
        <v>86</v>
      </c>
      <c r="F333" s="77" t="s">
        <v>87</v>
      </c>
    </row>
    <row r="334" spans="1:14" s="40" customFormat="1" x14ac:dyDescent="0.25">
      <c r="A334" s="77">
        <f>RANK($J$9, $J$9:$J$40,1)</f>
        <v>22</v>
      </c>
      <c r="B334" s="77">
        <f>COUNTIF($A334:$A334, $A334)</f>
        <v>1</v>
      </c>
      <c r="C334" s="77">
        <f>A334+(B334-1)</f>
        <v>22</v>
      </c>
      <c r="D334" s="77">
        <v>1</v>
      </c>
      <c r="E334" s="77" t="str">
        <f>INDEX($A$9:$A$40,MATCH(D334,C334:C365,0),1)</f>
        <v>Highland</v>
      </c>
      <c r="F334" s="78">
        <f>INDEX($J$9:$J$40,MATCH(D334,C334:C365,0),1)</f>
        <v>54.947395323082162</v>
      </c>
    </row>
    <row r="335" spans="1:14" s="40" customFormat="1" x14ac:dyDescent="0.25">
      <c r="A335" s="77">
        <f>RANK($J$10, $J$9:$J$40,1)</f>
        <v>7</v>
      </c>
      <c r="B335" s="77">
        <f>COUNTIF($A334:$A335, $A335)</f>
        <v>1</v>
      </c>
      <c r="C335" s="77">
        <f t="shared" ref="C335:C365" si="8">A335+(B335-1)</f>
        <v>7</v>
      </c>
      <c r="D335" s="77">
        <v>2</v>
      </c>
      <c r="E335" s="77" t="str">
        <f>INDEX($A$9:$A$40,MATCH(D335,C334:C365,0),1)</f>
        <v>Na h-Eileanan Siar</v>
      </c>
      <c r="F335" s="78">
        <f>INDEX($J$9:$J$40,MATCH(D335,C334:C365,0),1)</f>
        <v>59.479553903345725</v>
      </c>
    </row>
    <row r="336" spans="1:14" s="40" customFormat="1" x14ac:dyDescent="0.25">
      <c r="A336" s="77">
        <f>RANK($J$11, $J$9:$J$40,1)</f>
        <v>3</v>
      </c>
      <c r="B336" s="77">
        <f>COUNTIF($A334:$A336, $A336)</f>
        <v>1</v>
      </c>
      <c r="C336" s="77">
        <f t="shared" si="8"/>
        <v>3</v>
      </c>
      <c r="D336" s="77">
        <v>3</v>
      </c>
      <c r="E336" s="77" t="str">
        <f>INDEX($A$9:$A$40,MATCH(D336,C334:C365,0),1)</f>
        <v>Angus</v>
      </c>
      <c r="F336" s="78">
        <f>INDEX($J$9:$J$40,MATCH(D336,C334:C365,0),1)</f>
        <v>67.799519395811885</v>
      </c>
    </row>
    <row r="337" spans="1:6" s="40" customFormat="1" x14ac:dyDescent="0.25">
      <c r="A337" s="77">
        <f>RANK($J$12, $J$9:$J$40,1)</f>
        <v>6</v>
      </c>
      <c r="B337" s="77">
        <f>COUNTIF($A334:$A337, $A337)</f>
        <v>1</v>
      </c>
      <c r="C337" s="77">
        <f t="shared" si="8"/>
        <v>6</v>
      </c>
      <c r="D337" s="77">
        <v>4</v>
      </c>
      <c r="E337" s="77" t="str">
        <f>INDEX($A$9:$A$40,MATCH(D337,C334:C365,0),1)</f>
        <v>Perth &amp; Kinross</v>
      </c>
      <c r="F337" s="78">
        <f>INDEX($J$9:$J$40,MATCH(D337,C334:C365,0),1)</f>
        <v>74.329705335810985</v>
      </c>
    </row>
    <row r="338" spans="1:6" s="40" customFormat="1" x14ac:dyDescent="0.25">
      <c r="A338" s="77">
        <f>RANK($J$13, $J$9:$J$40,1)</f>
        <v>25</v>
      </c>
      <c r="B338" s="77">
        <f>COUNTIF($A334:$A338, $A338)</f>
        <v>1</v>
      </c>
      <c r="C338" s="77">
        <f t="shared" si="8"/>
        <v>25</v>
      </c>
      <c r="D338" s="77">
        <v>5</v>
      </c>
      <c r="E338" s="77" t="str">
        <f>INDEX($A$9:$A$40,MATCH(D338,C334:C365,0),1)</f>
        <v>Stirling</v>
      </c>
      <c r="F338" s="78">
        <f>INDEX($J$9:$J$40,MATCH(D338,C334:C365,0),1)</f>
        <v>75.733333333333334</v>
      </c>
    </row>
    <row r="339" spans="1:6" s="40" customFormat="1" x14ac:dyDescent="0.25">
      <c r="A339" s="77">
        <f>RANK($J$14, $J$9:$J$40,1)</f>
        <v>19</v>
      </c>
      <c r="B339" s="77">
        <f>COUNTIF($A334:$A339, $A339)</f>
        <v>1</v>
      </c>
      <c r="C339" s="77">
        <f t="shared" si="8"/>
        <v>19</v>
      </c>
      <c r="D339" s="77">
        <v>6</v>
      </c>
      <c r="E339" s="77" t="str">
        <f>INDEX($A$9:$A$40,MATCH(D339,C334:C365,0),1)</f>
        <v>Argyll &amp; Bute</v>
      </c>
      <c r="F339" s="78">
        <f>INDEX($J$9:$J$40,MATCH(D339,C334:C365,0),1)</f>
        <v>82.635142889934585</v>
      </c>
    </row>
    <row r="340" spans="1:6" s="40" customFormat="1" x14ac:dyDescent="0.25">
      <c r="A340" s="77">
        <f>RANK($J$15, $J$9:$J$40,1)</f>
        <v>30</v>
      </c>
      <c r="B340" s="77">
        <f>COUNTIF($A334:$A340, $A340)</f>
        <v>1</v>
      </c>
      <c r="C340" s="77">
        <f t="shared" si="8"/>
        <v>30</v>
      </c>
      <c r="D340" s="77">
        <v>7</v>
      </c>
      <c r="E340" s="77" t="str">
        <f>INDEX($A$9:$A$40,MATCH(D340,C334:C365,0),1)</f>
        <v>Aberdeenshire</v>
      </c>
      <c r="F340" s="78">
        <f>INDEX($J$9:$J$40,MATCH(D340,C334:C365,0),1)</f>
        <v>82.764407490750983</v>
      </c>
    </row>
    <row r="341" spans="1:6" s="40" customFormat="1" x14ac:dyDescent="0.25">
      <c r="A341" s="77">
        <f>RANK($J$16, $J$9:$J$40,1)</f>
        <v>31</v>
      </c>
      <c r="B341" s="77">
        <f>COUNTIF($A334:$A341, $A341)</f>
        <v>1</v>
      </c>
      <c r="C341" s="77">
        <f t="shared" si="8"/>
        <v>31</v>
      </c>
      <c r="D341" s="77">
        <v>8</v>
      </c>
      <c r="E341" s="77" t="str">
        <f>INDEX($A$9:$A$40,MATCH(D341,C334:C365,0),1)</f>
        <v>East Lothian</v>
      </c>
      <c r="F341" s="78">
        <f>INDEX($J$9:$J$40,MATCH(D341,C334:C365,0),1)</f>
        <v>92.227879719473535</v>
      </c>
    </row>
    <row r="342" spans="1:6" s="40" customFormat="1" x14ac:dyDescent="0.25">
      <c r="A342" s="77">
        <f>RANK($J$17, $J$9:$J$40,1)</f>
        <v>9</v>
      </c>
      <c r="B342" s="77">
        <f>COUNTIF($A334:$A342, $A342)</f>
        <v>1</v>
      </c>
      <c r="C342" s="77">
        <f t="shared" si="8"/>
        <v>9</v>
      </c>
      <c r="D342" s="77">
        <v>9</v>
      </c>
      <c r="E342" s="77" t="str">
        <f>INDEX($A$9:$A$40,MATCH(D342,C334:C365,0),1)</f>
        <v>East Dunbartonshire</v>
      </c>
      <c r="F342" s="78">
        <f>INDEX($J$9:$J$40,MATCH(D342,C334:C365,0),1)</f>
        <v>93.918541937883575</v>
      </c>
    </row>
    <row r="343" spans="1:6" s="40" customFormat="1" x14ac:dyDescent="0.25">
      <c r="A343" s="77">
        <f>RANK($J$18, $J$9:$J$40,1)</f>
        <v>8</v>
      </c>
      <c r="B343" s="77">
        <f>COUNTIF($A334:$A343, $A343)</f>
        <v>1</v>
      </c>
      <c r="C343" s="77">
        <f t="shared" si="8"/>
        <v>8</v>
      </c>
      <c r="D343" s="77">
        <v>10</v>
      </c>
      <c r="E343" s="77" t="str">
        <f>INDEX($A$9:$A$40,MATCH(D343,C334:C365,0),1)</f>
        <v>East Renfrewshire</v>
      </c>
      <c r="F343" s="78">
        <f>INDEX($J$9:$J$40,MATCH(D343,C334:C365,0),1)</f>
        <v>94.872614859823045</v>
      </c>
    </row>
    <row r="344" spans="1:6" s="40" customFormat="1" x14ac:dyDescent="0.25">
      <c r="A344" s="77">
        <f>RANK($J$19, $J$9:$J$40,1)</f>
        <v>10</v>
      </c>
      <c r="B344" s="77">
        <f>COUNTIF($A334:$A344, $A344)</f>
        <v>1</v>
      </c>
      <c r="C344" s="77">
        <f t="shared" si="8"/>
        <v>10</v>
      </c>
      <c r="D344" s="77">
        <v>11</v>
      </c>
      <c r="E344" s="77" t="str">
        <f>INDEX($A$9:$A$40,MATCH(D344,C334:C365,0),1)</f>
        <v>North Lanarkshire</v>
      </c>
      <c r="F344" s="78">
        <f>INDEX($J$9:$J$40,MATCH(D344,C334:C365,0),1)</f>
        <v>95.170747517605122</v>
      </c>
    </row>
    <row r="345" spans="1:6" s="40" customFormat="1" x14ac:dyDescent="0.25">
      <c r="A345" s="77">
        <f>RANK($J$20, $J$9:$J$40,1)</f>
        <v>23</v>
      </c>
      <c r="B345" s="77">
        <f>COUNTIF($A334:$A345, $A345)</f>
        <v>1</v>
      </c>
      <c r="C345" s="77">
        <f t="shared" si="8"/>
        <v>23</v>
      </c>
      <c r="D345" s="77">
        <v>12</v>
      </c>
      <c r="E345" s="77" t="str">
        <f>INDEX($A$9:$A$40,MATCH(D345,C334:C365,0),1)</f>
        <v>Falkirk</v>
      </c>
      <c r="F345" s="78">
        <f>INDEX($J$9:$J$40,MATCH(D345,C334:C365,0),1)</f>
        <v>96.624419626050951</v>
      </c>
    </row>
    <row r="346" spans="1:6" s="40" customFormat="1" x14ac:dyDescent="0.25">
      <c r="A346" s="77">
        <f>RANK($J$21, $J$9:$J$40,1)</f>
        <v>12</v>
      </c>
      <c r="B346" s="77">
        <f>COUNTIF($A334:$A346, $A346)</f>
        <v>1</v>
      </c>
      <c r="C346" s="77">
        <f t="shared" si="8"/>
        <v>12</v>
      </c>
      <c r="D346" s="77">
        <v>13</v>
      </c>
      <c r="E346" s="77" t="str">
        <f>INDEX($A$9:$A$40,MATCH(D346,C334:C365,0),1)</f>
        <v>South Lanarkshire</v>
      </c>
      <c r="F346" s="78">
        <f>INDEX($J$9:$J$40,MATCH(D346,C334:C365,0),1)</f>
        <v>98.07631661936297</v>
      </c>
    </row>
    <row r="347" spans="1:6" s="40" customFormat="1" x14ac:dyDescent="0.25">
      <c r="A347" s="77">
        <f>RANK($J$22, $J$9:$J$40,1)</f>
        <v>15</v>
      </c>
      <c r="B347" s="77">
        <f>COUNTIF($A334:$A347, $A347)</f>
        <v>1</v>
      </c>
      <c r="C347" s="77">
        <f t="shared" si="8"/>
        <v>15</v>
      </c>
      <c r="D347" s="77">
        <v>14</v>
      </c>
      <c r="E347" s="77" t="str">
        <f>INDEX($A$9:$A$40,MATCH(D347,C334:C365,0),1)</f>
        <v>West Lothian</v>
      </c>
      <c r="F347" s="78">
        <f>INDEX($J$9:$J$40,MATCH(D347,C334:C365,0),1)</f>
        <v>102.70360295342253</v>
      </c>
    </row>
    <row r="348" spans="1:6" s="40" customFormat="1" x14ac:dyDescent="0.25">
      <c r="A348" s="77">
        <f>RANK($J$23, $J$9:$J$40,1)</f>
        <v>21</v>
      </c>
      <c r="B348" s="77">
        <f>COUNTIF($A334:$A348, $A348)</f>
        <v>1</v>
      </c>
      <c r="C348" s="77">
        <f t="shared" si="8"/>
        <v>21</v>
      </c>
      <c r="D348" s="77">
        <v>15</v>
      </c>
      <c r="E348" s="77" t="str">
        <f>INDEX($A$9:$A$40,MATCH(D348,C334:C365,0),1)</f>
        <v>Fife</v>
      </c>
      <c r="F348" s="78">
        <f>INDEX($J$9:$J$40,MATCH(D348,C334:C365,0),1)</f>
        <v>107.20168498366321</v>
      </c>
    </row>
    <row r="349" spans="1:6" s="40" customFormat="1" x14ac:dyDescent="0.25">
      <c r="A349" s="77">
        <f>RANK($J$24, $J$9:$J$40,1)</f>
        <v>1</v>
      </c>
      <c r="B349" s="77">
        <f>COUNTIF($A334:$A349, $A349)</f>
        <v>1</v>
      </c>
      <c r="C349" s="77">
        <f t="shared" si="8"/>
        <v>1</v>
      </c>
      <c r="D349" s="77">
        <v>16</v>
      </c>
      <c r="E349" s="77" t="str">
        <f>INDEX($A$9:$A$40,MATCH(D349,C334:C365,0),1)</f>
        <v>Midlothian</v>
      </c>
      <c r="F349" s="78">
        <f>INDEX($J$9:$J$40,MATCH(D349,C334:C365,0),1)</f>
        <v>109.46845728473085</v>
      </c>
    </row>
    <row r="350" spans="1:6" s="40" customFormat="1" x14ac:dyDescent="0.25">
      <c r="A350" s="77">
        <f>RANK($J$25, $J$9:$J$40,1)</f>
        <v>20</v>
      </c>
      <c r="B350" s="77">
        <f>COUNTIF($A334:$A350, $A350)</f>
        <v>1</v>
      </c>
      <c r="C350" s="77">
        <f t="shared" si="8"/>
        <v>20</v>
      </c>
      <c r="D350" s="77">
        <v>17</v>
      </c>
      <c r="E350" s="77" t="str">
        <f>INDEX($A$9:$A$40,MATCH(D350,C334:C365,0),1)</f>
        <v>Scottish Borders</v>
      </c>
      <c r="F350" s="78">
        <f>INDEX($J$9:$J$40,MATCH(D350,C334:C365,0),1)</f>
        <v>111.76111062603685</v>
      </c>
    </row>
    <row r="351" spans="1:6" s="40" customFormat="1" x14ac:dyDescent="0.25">
      <c r="A351" s="77">
        <f>RANK($J$26, $J$9:$J$40,1)</f>
        <v>16</v>
      </c>
      <c r="B351" s="77">
        <f>COUNTIF($A334:$A351, $A351)</f>
        <v>1</v>
      </c>
      <c r="C351" s="77">
        <f t="shared" si="8"/>
        <v>16</v>
      </c>
      <c r="D351" s="77">
        <v>18</v>
      </c>
      <c r="E351" s="77" t="str">
        <f>INDEX($A$9:$A$40,MATCH(D351,C334:C365,0),1)</f>
        <v>South Ayrshire</v>
      </c>
      <c r="F351" s="78">
        <f>INDEX($J$9:$J$40,MATCH(D351,C334:C365,0),1)</f>
        <v>112.02987463323554</v>
      </c>
    </row>
    <row r="352" spans="1:6" s="40" customFormat="1" x14ac:dyDescent="0.25">
      <c r="A352" s="77">
        <f>RANK($J$27, $J$9:$J$40,1)</f>
        <v>26</v>
      </c>
      <c r="B352" s="77">
        <f>COUNTIF($A334:$A352, $A352)</f>
        <v>1</v>
      </c>
      <c r="C352" s="77">
        <f t="shared" si="8"/>
        <v>26</v>
      </c>
      <c r="D352" s="77">
        <v>19</v>
      </c>
      <c r="E352" s="77" t="str">
        <f>INDEX($A$9:$A$40,MATCH(D352,C334:C365,0),1)</f>
        <v>Dumfries &amp; Galloway</v>
      </c>
      <c r="F352" s="78">
        <f>INDEX($J$9:$J$40,MATCH(D352,C334:C365,0),1)</f>
        <v>115.03477795612626</v>
      </c>
    </row>
    <row r="353" spans="1:6" s="40" customFormat="1" x14ac:dyDescent="0.25">
      <c r="A353" s="77">
        <f>RANK($J$28, $J$9:$J$40,1)</f>
        <v>2</v>
      </c>
      <c r="B353" s="77">
        <f>COUNTIF($A334:$A353, $A353)</f>
        <v>1</v>
      </c>
      <c r="C353" s="77">
        <f t="shared" si="8"/>
        <v>2</v>
      </c>
      <c r="D353" s="77">
        <v>20</v>
      </c>
      <c r="E353" s="77" t="str">
        <f>INDEX($A$9:$A$40,MATCH(D353,C334:C365,0),1)</f>
        <v>Inverclyde</v>
      </c>
      <c r="F353" s="78">
        <f>INDEX($J$9:$J$40,MATCH(D353,C334:C365,0),1)</f>
        <v>121.2733703890854</v>
      </c>
    </row>
    <row r="354" spans="1:6" s="40" customFormat="1" x14ac:dyDescent="0.25">
      <c r="A354" s="77">
        <f>RANK($J$29, $J$9:$J$40,1)</f>
        <v>28</v>
      </c>
      <c r="B354" s="77">
        <f>COUNTIF($A334:$A354, $A354)</f>
        <v>1</v>
      </c>
      <c r="C354" s="77">
        <f t="shared" si="8"/>
        <v>28</v>
      </c>
      <c r="D354" s="77">
        <v>21</v>
      </c>
      <c r="E354" s="77" t="str">
        <f>INDEX($A$9:$A$40,MATCH(D354,C334:C365,0),1)</f>
        <v>Glasgow City</v>
      </c>
      <c r="F354" s="78">
        <f>INDEX($J$9:$J$40,MATCH(D354,C334:C365,0),1)</f>
        <v>121.61217422407206</v>
      </c>
    </row>
    <row r="355" spans="1:6" s="40" customFormat="1" x14ac:dyDescent="0.25">
      <c r="A355" s="77">
        <f>RANK($J$30, $J$9:$J$40,1)</f>
        <v>11</v>
      </c>
      <c r="B355" s="77">
        <f>COUNTIF($A334:$A355, $A355)</f>
        <v>1</v>
      </c>
      <c r="C355" s="77">
        <f t="shared" si="8"/>
        <v>11</v>
      </c>
      <c r="D355" s="77">
        <v>22</v>
      </c>
      <c r="E355" s="77" t="str">
        <f>INDEX($A$9:$A$40,MATCH(D355,C334:C365,0),1)</f>
        <v>Aberdeen City</v>
      </c>
      <c r="F355" s="78">
        <f>INDEX($J$9:$J$40,MATCH(D355,C334:C365,0),1)</f>
        <v>121.82387747998607</v>
      </c>
    </row>
    <row r="356" spans="1:6" s="40" customFormat="1" hidden="1" x14ac:dyDescent="0.25">
      <c r="A356" s="77">
        <f>RANK($J$31, $J$9:$J$40,1)</f>
        <v>27</v>
      </c>
      <c r="B356" s="77">
        <f>COUNTIF($A334:$A356, $A356)</f>
        <v>1</v>
      </c>
      <c r="C356" s="77">
        <f t="shared" si="8"/>
        <v>27</v>
      </c>
      <c r="D356" s="77">
        <v>23</v>
      </c>
      <c r="E356" s="77" t="str">
        <f>INDEX($A$9:$A$40,MATCH(D356,C334:C365,0),1)</f>
        <v>Edinburgh, City of</v>
      </c>
      <c r="F356" s="78">
        <f>INDEX($J$9:$J$40,MATCH(D356,C334:C365,0),1)</f>
        <v>123.23284105921091</v>
      </c>
    </row>
    <row r="357" spans="1:6" s="40" customFormat="1" hidden="1" x14ac:dyDescent="0.25">
      <c r="A357" s="77">
        <f>RANK($J$32, $J$9:$J$40,1)</f>
        <v>4</v>
      </c>
      <c r="B357" s="77">
        <f>COUNTIF($A334:$A357, $A357)</f>
        <v>1</v>
      </c>
      <c r="C357" s="77">
        <f t="shared" si="8"/>
        <v>4</v>
      </c>
      <c r="D357" s="77">
        <v>24</v>
      </c>
      <c r="E357" s="77" t="str">
        <f>INDEX($A$9:$A$40,MATCH(D357,C334:C365,0),1)</f>
        <v>Renfrewshire</v>
      </c>
      <c r="F357" s="78">
        <f>INDEX($J$9:$J$40,MATCH(D357,C334:C365,0),1)</f>
        <v>130.73381458534644</v>
      </c>
    </row>
    <row r="358" spans="1:6" s="40" customFormat="1" hidden="1" x14ac:dyDescent="0.25">
      <c r="A358" s="77">
        <f>RANK($J$33, $J$9:$J$40,1)</f>
        <v>24</v>
      </c>
      <c r="B358" s="77">
        <f>COUNTIF($A334:$A358, $A358)</f>
        <v>1</v>
      </c>
      <c r="C358" s="77">
        <f t="shared" si="8"/>
        <v>24</v>
      </c>
      <c r="D358" s="77">
        <v>25</v>
      </c>
      <c r="E358" s="77" t="str">
        <f>INDEX($A$9:$A$40,MATCH(D358,C334:C365,0),1)</f>
        <v>Clackmannanshire</v>
      </c>
      <c r="F358" s="78">
        <f>INDEX($J$9:$J$40,MATCH(D358,C334:C365,0),1)</f>
        <v>132.42453748782864</v>
      </c>
    </row>
    <row r="359" spans="1:6" s="40" customFormat="1" hidden="1" x14ac:dyDescent="0.25">
      <c r="A359" s="77">
        <f>RANK($J$34, $J$9:$J$40,1)</f>
        <v>17</v>
      </c>
      <c r="B359" s="77">
        <f>COUNTIF($A334:$A359, $A359)</f>
        <v>1</v>
      </c>
      <c r="C359" s="77">
        <f t="shared" si="8"/>
        <v>17</v>
      </c>
      <c r="D359" s="77">
        <v>26</v>
      </c>
      <c r="E359" s="77" t="str">
        <f>INDEX($A$9:$A$40,MATCH(D359,C334:C365,0),1)</f>
        <v>Moray</v>
      </c>
      <c r="F359" s="78">
        <f>INDEX($J$9:$J$40,MATCH(D359,C334:C365,0),1)</f>
        <v>134.2770896221505</v>
      </c>
    </row>
    <row r="360" spans="1:6" s="40" customFormat="1" hidden="1" x14ac:dyDescent="0.25">
      <c r="A360" s="77">
        <f>RANK($J$35, $J$9:$J$40,1)</f>
        <v>32</v>
      </c>
      <c r="B360" s="77">
        <f>COUNTIF($A334:$A360, $A360)</f>
        <v>1</v>
      </c>
      <c r="C360" s="77">
        <f t="shared" si="8"/>
        <v>32</v>
      </c>
      <c r="D360" s="77">
        <v>27</v>
      </c>
      <c r="E360" s="77" t="str">
        <f>INDEX($A$9:$A$40,MATCH(D360,C334:C365,0),1)</f>
        <v>Orkney Islands</v>
      </c>
      <c r="F360" s="78">
        <f>INDEX($J$9:$J$40,MATCH(D360,C334:C365,0),1)</f>
        <v>137.29977116704805</v>
      </c>
    </row>
    <row r="361" spans="1:6" s="40" customFormat="1" hidden="1" x14ac:dyDescent="0.25">
      <c r="A361" s="77">
        <f>RANK($J$36, $J$9:$J$40,1)</f>
        <v>18</v>
      </c>
      <c r="B361" s="77">
        <f>COUNTIF($A334:$A361, $A361)</f>
        <v>1</v>
      </c>
      <c r="C361" s="77">
        <f t="shared" si="8"/>
        <v>18</v>
      </c>
      <c r="D361" s="77">
        <v>28</v>
      </c>
      <c r="E361" s="77" t="str">
        <f>INDEX($A$9:$A$40,MATCH(D361,C334:C365,0),1)</f>
        <v>North Ayrshire</v>
      </c>
      <c r="F361" s="78">
        <f>INDEX($J$9:$J$40,MATCH(D361,C334:C365,0),1)</f>
        <v>137.61130325998968</v>
      </c>
    </row>
    <row r="362" spans="1:6" s="40" customFormat="1" hidden="1" x14ac:dyDescent="0.25">
      <c r="A362" s="77">
        <f>RANK($J$37, $J$9:$J$40,1)</f>
        <v>13</v>
      </c>
      <c r="B362" s="77">
        <f>COUNTIF($A334:$A362, $A362)</f>
        <v>1</v>
      </c>
      <c r="C362" s="77">
        <f t="shared" si="8"/>
        <v>13</v>
      </c>
      <c r="D362" s="77">
        <v>29</v>
      </c>
      <c r="E362" s="77" t="str">
        <f>INDEX($A$9:$A$40,MATCH(D362,C334:C365,0),1)</f>
        <v>West Dunbartonshire</v>
      </c>
      <c r="F362" s="78">
        <f>INDEX($J$9:$J$40,MATCH(D362,C334:C365,0),1)</f>
        <v>144.66948586690407</v>
      </c>
    </row>
    <row r="363" spans="1:6" s="40" customFormat="1" hidden="1" x14ac:dyDescent="0.25">
      <c r="A363" s="77">
        <f>RANK($J$38, $J$9:$J$40,1)</f>
        <v>5</v>
      </c>
      <c r="B363" s="77">
        <f>COUNTIF($A334:$A363, $A363)</f>
        <v>1</v>
      </c>
      <c r="C363" s="77">
        <f t="shared" si="8"/>
        <v>5</v>
      </c>
      <c r="D363" s="77">
        <v>30</v>
      </c>
      <c r="E363" s="77" t="str">
        <f>INDEX($A$9:$A$40,MATCH(D363,C334:C365,0),1)</f>
        <v>Dundee City</v>
      </c>
      <c r="F363" s="78">
        <f>INDEX($J$9:$J$40,MATCH(D363,C334:C365,0),1)</f>
        <v>146.35462332231739</v>
      </c>
    </row>
    <row r="364" spans="1:6" s="40" customFormat="1" hidden="1" x14ac:dyDescent="0.25">
      <c r="A364" s="77">
        <f>RANK($J$39, $J$9:$J$40,1)</f>
        <v>29</v>
      </c>
      <c r="B364" s="77">
        <f>COUNTIF($A334:$A364, $A364)</f>
        <v>1</v>
      </c>
      <c r="C364" s="77">
        <f t="shared" si="8"/>
        <v>29</v>
      </c>
      <c r="D364" s="77">
        <v>31</v>
      </c>
      <c r="E364" s="77" t="str">
        <f>INDEX($A$9:$A$40,MATCH(D364,C334:C365,0),1)</f>
        <v>East Ayrshire</v>
      </c>
      <c r="F364" s="78">
        <f>INDEX($J$9:$J$40,MATCH(D364,C334:C365,0),1)</f>
        <v>148.11783960720132</v>
      </c>
    </row>
    <row r="365" spans="1:6" s="40" customFormat="1" hidden="1" x14ac:dyDescent="0.25">
      <c r="A365" s="77">
        <f>RANK($J$40, $J$9:$J$40,1)</f>
        <v>14</v>
      </c>
      <c r="B365" s="77">
        <f>COUNTIF($A334:$A365, $A365)</f>
        <v>1</v>
      </c>
      <c r="C365" s="77">
        <f t="shared" si="8"/>
        <v>14</v>
      </c>
      <c r="D365" s="77">
        <v>32</v>
      </c>
      <c r="E365" s="77" t="str">
        <f>INDEX($A$9:$A$40,MATCH(D365,C334:C365,0),1)</f>
        <v>Shetland Islands</v>
      </c>
      <c r="F365" s="78">
        <f>INDEX($J$9:$J$40,MATCH(D365,C334:C365,0),1)</f>
        <v>159.48275862068968</v>
      </c>
    </row>
    <row r="366" spans="1:6" s="40" customFormat="1" x14ac:dyDescent="0.25"/>
    <row r="367" spans="1:6" s="40" customFormat="1" x14ac:dyDescent="0.25"/>
    <row r="368" spans="1:6" s="40" customFormat="1" x14ac:dyDescent="0.25">
      <c r="A368" s="95" t="str">
        <f>$A$5 &amp; " in " &amp; $K$8</f>
        <v>Number of social workers in fieldwork services per 100,000 population in 2017</v>
      </c>
      <c r="B368" s="95"/>
      <c r="C368" s="95"/>
      <c r="D368" s="95"/>
      <c r="E368" s="95"/>
      <c r="F368" s="95"/>
    </row>
    <row r="369" spans="1:6" s="40" customFormat="1" x14ac:dyDescent="0.25">
      <c r="A369" s="77" t="s">
        <v>88</v>
      </c>
      <c r="B369" s="77" t="s">
        <v>89</v>
      </c>
      <c r="C369" s="77" t="s">
        <v>90</v>
      </c>
      <c r="D369" s="77" t="s">
        <v>85</v>
      </c>
      <c r="E369" s="77" t="s">
        <v>86</v>
      </c>
      <c r="F369" s="77" t="s">
        <v>87</v>
      </c>
    </row>
    <row r="370" spans="1:6" s="40" customFormat="1" x14ac:dyDescent="0.25">
      <c r="A370" s="77">
        <f>RANK($K$9, $K$9:$K$40,1)</f>
        <v>19</v>
      </c>
      <c r="B370" s="77">
        <f>COUNTIF($A370:$A370, $A370)</f>
        <v>1</v>
      </c>
      <c r="C370" s="77">
        <f>A370+(B370-1)</f>
        <v>19</v>
      </c>
      <c r="D370" s="77">
        <v>1</v>
      </c>
      <c r="E370" s="77" t="str">
        <f>INDEX($A$9:$A$40,MATCH(D370,C370:C401,0),1)</f>
        <v>Highland</v>
      </c>
      <c r="F370" s="78">
        <f>INDEX($K$9:$K$40,MATCH(D370,C370:C401,0),1)</f>
        <v>49.749128327238708</v>
      </c>
    </row>
    <row r="371" spans="1:6" s="40" customFormat="1" x14ac:dyDescent="0.25">
      <c r="A371" s="77">
        <f>RANK($K$10, $K$9:$K$40,1)</f>
        <v>5</v>
      </c>
      <c r="B371" s="77">
        <f>COUNTIF($A370:$A371, $A371)</f>
        <v>1</v>
      </c>
      <c r="C371" s="77">
        <f t="shared" ref="C371:C401" si="9">A371+(B371-1)</f>
        <v>5</v>
      </c>
      <c r="D371" s="77">
        <v>2</v>
      </c>
      <c r="E371" s="77" t="str">
        <f>INDEX($A$9:$A$40,MATCH(D371,C370:C401,0),1)</f>
        <v>Na h-Eileanan Siar</v>
      </c>
      <c r="F371" s="78">
        <f>INDEX($K$9:$K$40,MATCH(D371,C370:C401,0),1)</f>
        <v>63.079777365491651</v>
      </c>
    </row>
    <row r="372" spans="1:6" s="40" customFormat="1" x14ac:dyDescent="0.25">
      <c r="A372" s="77">
        <f>RANK($K$11, $K$9:$K$40,1)</f>
        <v>3</v>
      </c>
      <c r="B372" s="77">
        <f>COUNTIF($A370:$A372, $A372)</f>
        <v>1</v>
      </c>
      <c r="C372" s="77">
        <f t="shared" si="9"/>
        <v>3</v>
      </c>
      <c r="D372" s="77">
        <v>3</v>
      </c>
      <c r="E372" s="77" t="str">
        <f>INDEX($A$9:$A$40,MATCH(D372,C370:C401,0),1)</f>
        <v>Angus</v>
      </c>
      <c r="F372" s="78">
        <f>INDEX($K$9:$K$40,MATCH(D372,C370:C401,0),1)</f>
        <v>74.81940144478844</v>
      </c>
    </row>
    <row r="373" spans="1:6" s="40" customFormat="1" x14ac:dyDescent="0.25">
      <c r="A373" s="77">
        <f>RANK($K$12, $K$9:$K$40,1)</f>
        <v>18</v>
      </c>
      <c r="B373" s="77">
        <f>COUNTIF($A370:$A373, $A373)</f>
        <v>1</v>
      </c>
      <c r="C373" s="77">
        <f t="shared" si="9"/>
        <v>18</v>
      </c>
      <c r="D373" s="77">
        <v>4</v>
      </c>
      <c r="E373" s="77" t="str">
        <f>INDEX($A$9:$A$40,MATCH(D373,C370:C401,0),1)</f>
        <v>Stirling</v>
      </c>
      <c r="F373" s="78">
        <f>INDEX($K$9:$K$40,MATCH(D373,C370:C401,0),1)</f>
        <v>79.78723404255318</v>
      </c>
    </row>
    <row r="374" spans="1:6" s="40" customFormat="1" x14ac:dyDescent="0.25">
      <c r="A374" s="77">
        <f>RANK($K$13, $K$9:$K$40,1)</f>
        <v>22</v>
      </c>
      <c r="B374" s="77">
        <f>COUNTIF($A370:$A374, $A374)</f>
        <v>1</v>
      </c>
      <c r="C374" s="77">
        <f t="shared" si="9"/>
        <v>22</v>
      </c>
      <c r="D374" s="77">
        <v>5</v>
      </c>
      <c r="E374" s="77" t="str">
        <f>INDEX($A$9:$A$40,MATCH(D374,C370:C401,0),1)</f>
        <v>Aberdeenshire</v>
      </c>
      <c r="F374" s="78">
        <f>INDEX($K$9:$K$40,MATCH(D374,C370:C401,0),1)</f>
        <v>80.213903743315512</v>
      </c>
    </row>
    <row r="375" spans="1:6" s="40" customFormat="1" x14ac:dyDescent="0.25">
      <c r="A375" s="77">
        <f>RANK($K$14, $K$9:$K$40,1)</f>
        <v>15</v>
      </c>
      <c r="B375" s="77">
        <f>COUNTIF($A370:$A375, $A375)</f>
        <v>1</v>
      </c>
      <c r="C375" s="77">
        <f t="shared" si="9"/>
        <v>15</v>
      </c>
      <c r="D375" s="77">
        <v>6</v>
      </c>
      <c r="E375" s="77" t="str">
        <f>INDEX($A$9:$A$40,MATCH(D375,C370:C401,0),1)</f>
        <v>Perth &amp; Kinross</v>
      </c>
      <c r="F375" s="78">
        <f>INDEX($K$9:$K$40,MATCH(D375,C370:C401,0),1)</f>
        <v>82.7266710787558</v>
      </c>
    </row>
    <row r="376" spans="1:6" s="40" customFormat="1" x14ac:dyDescent="0.25">
      <c r="A376" s="77">
        <f>RANK($K$15, $K$9:$K$40,1)</f>
        <v>28</v>
      </c>
      <c r="B376" s="77">
        <f>COUNTIF($A370:$A376, $A376)</f>
        <v>1</v>
      </c>
      <c r="C376" s="77">
        <f t="shared" si="9"/>
        <v>28</v>
      </c>
      <c r="D376" s="77">
        <v>7</v>
      </c>
      <c r="E376" s="77" t="str">
        <f>INDEX($A$9:$A$40,MATCH(D376,C370:C401,0),1)</f>
        <v>East Renfrewshire</v>
      </c>
      <c r="F376" s="78">
        <f>INDEX($K$9:$K$40,MATCH(D376,C370:C401,0),1)</f>
        <v>87.589700295483325</v>
      </c>
    </row>
    <row r="377" spans="1:6" s="40" customFormat="1" x14ac:dyDescent="0.25">
      <c r="A377" s="77">
        <f>RANK($K$16, $K$9:$K$40,1)</f>
        <v>32</v>
      </c>
      <c r="B377" s="77">
        <f>COUNTIF($A370:$A377, $A377)</f>
        <v>1</v>
      </c>
      <c r="C377" s="77">
        <f t="shared" si="9"/>
        <v>32</v>
      </c>
      <c r="D377" s="77">
        <v>8</v>
      </c>
      <c r="E377" s="77" t="str">
        <f>INDEX($A$9:$A$40,MATCH(D377,C370:C401,0),1)</f>
        <v>East Dunbartonshire</v>
      </c>
      <c r="F377" s="78">
        <f>INDEX($K$9:$K$40,MATCH(D377,C370:C401,0),1)</f>
        <v>93.406085267733289</v>
      </c>
    </row>
    <row r="378" spans="1:6" s="40" customFormat="1" x14ac:dyDescent="0.25">
      <c r="A378" s="77">
        <f>RANK($K$17, $K$9:$K$40,1)</f>
        <v>8</v>
      </c>
      <c r="B378" s="77">
        <f>COUNTIF($A370:$A378, $A378)</f>
        <v>1</v>
      </c>
      <c r="C378" s="77">
        <f t="shared" si="9"/>
        <v>8</v>
      </c>
      <c r="D378" s="77">
        <v>9</v>
      </c>
      <c r="E378" s="77" t="str">
        <f>INDEX($A$9:$A$40,MATCH(D378,C370:C401,0),1)</f>
        <v>Falkirk</v>
      </c>
      <c r="F378" s="78">
        <f>INDEX($K$9:$K$40,MATCH(D378,C370:C401,0),1)</f>
        <v>96.796352963217387</v>
      </c>
    </row>
    <row r="379" spans="1:6" s="40" customFormat="1" x14ac:dyDescent="0.25">
      <c r="A379" s="77">
        <f>RANK($K$18, $K$9:$K$40,1)</f>
        <v>17</v>
      </c>
      <c r="B379" s="77">
        <f>COUNTIF($A370:$A379, $A379)</f>
        <v>1</v>
      </c>
      <c r="C379" s="77">
        <f t="shared" si="9"/>
        <v>17</v>
      </c>
      <c r="D379" s="77">
        <v>10</v>
      </c>
      <c r="E379" s="77" t="str">
        <f>INDEX($A$9:$A$40,MATCH(D379,C370:C401,0),1)</f>
        <v>West Lothian</v>
      </c>
      <c r="F379" s="78">
        <f>INDEX($K$9:$K$40,MATCH(D379,C370:C401,0),1)</f>
        <v>97.071314323534281</v>
      </c>
    </row>
    <row r="380" spans="1:6" s="40" customFormat="1" x14ac:dyDescent="0.25">
      <c r="A380" s="77">
        <f>RANK($K$19, $K$9:$K$40,1)</f>
        <v>7</v>
      </c>
      <c r="B380" s="77">
        <f>COUNTIF($A370:$A380, $A380)</f>
        <v>1</v>
      </c>
      <c r="C380" s="77">
        <f t="shared" si="9"/>
        <v>7</v>
      </c>
      <c r="D380" s="77">
        <v>11</v>
      </c>
      <c r="E380" s="77" t="str">
        <f>INDEX($A$9:$A$40,MATCH(D380,C370:C401,0),1)</f>
        <v>North Lanarkshire</v>
      </c>
      <c r="F380" s="78">
        <f>INDEX($K$9:$K$40,MATCH(D380,C370:C401,0),1)</f>
        <v>100.01176609012825</v>
      </c>
    </row>
    <row r="381" spans="1:6" s="40" customFormat="1" x14ac:dyDescent="0.25">
      <c r="A381" s="77">
        <f>RANK($K$20, $K$9:$K$40,1)</f>
        <v>23</v>
      </c>
      <c r="B381" s="77">
        <f>COUNTIF($A370:$A381, $A381)</f>
        <v>1</v>
      </c>
      <c r="C381" s="77">
        <f t="shared" si="9"/>
        <v>23</v>
      </c>
      <c r="D381" s="77">
        <v>12</v>
      </c>
      <c r="E381" s="77" t="str">
        <f>INDEX($A$9:$A$40,MATCH(D381,C370:C401,0),1)</f>
        <v>South Lanarkshire</v>
      </c>
      <c r="F381" s="78">
        <f>INDEX($K$9:$K$40,MATCH(D381,C370:C401,0),1)</f>
        <v>100.88946160857404</v>
      </c>
    </row>
    <row r="382" spans="1:6" s="40" customFormat="1" x14ac:dyDescent="0.25">
      <c r="A382" s="77">
        <f>RANK($K$21, $K$9:$K$40,1)</f>
        <v>9</v>
      </c>
      <c r="B382" s="77">
        <f>COUNTIF($A370:$A382, $A382)</f>
        <v>1</v>
      </c>
      <c r="C382" s="77">
        <f t="shared" si="9"/>
        <v>9</v>
      </c>
      <c r="D382" s="77">
        <v>13</v>
      </c>
      <c r="E382" s="77" t="str">
        <f>INDEX($A$9:$A$40,MATCH(D382,C370:C401,0),1)</f>
        <v>South Ayrshire</v>
      </c>
      <c r="F382" s="78">
        <f>INDEX($K$9:$K$40,MATCH(D382,C370:C401,0),1)</f>
        <v>102.94639687610933</v>
      </c>
    </row>
    <row r="383" spans="1:6" s="40" customFormat="1" x14ac:dyDescent="0.25">
      <c r="A383" s="77">
        <f>RANK($K$22, $K$9:$K$40,1)</f>
        <v>16</v>
      </c>
      <c r="B383" s="77">
        <f>COUNTIF($A370:$A383, $A383)</f>
        <v>1</v>
      </c>
      <c r="C383" s="77">
        <f t="shared" si="9"/>
        <v>16</v>
      </c>
      <c r="D383" s="77">
        <v>14</v>
      </c>
      <c r="E383" s="77" t="str">
        <f>INDEX($A$9:$A$40,MATCH(D383,C370:C401,0),1)</f>
        <v>Midlothian</v>
      </c>
      <c r="F383" s="78">
        <f>INDEX($K$9:$K$40,MATCH(D383,C370:C401,0),1)</f>
        <v>103.23010323010323</v>
      </c>
    </row>
    <row r="384" spans="1:6" s="40" customFormat="1" x14ac:dyDescent="0.25">
      <c r="A384" s="77">
        <f>RANK($K$23, $K$9:$K$40,1)</f>
        <v>24</v>
      </c>
      <c r="B384" s="77">
        <f>COUNTIF($A370:$A384, $A384)</f>
        <v>1</v>
      </c>
      <c r="C384" s="77">
        <f t="shared" si="9"/>
        <v>24</v>
      </c>
      <c r="D384" s="77">
        <v>15</v>
      </c>
      <c r="E384" s="77" t="str">
        <f>INDEX($A$9:$A$40,MATCH(D384,C370:C401,0),1)</f>
        <v>Dumfries &amp; Galloway</v>
      </c>
      <c r="F384" s="78">
        <f>INDEX($K$9:$K$40,MATCH(D384,C370:C401,0),1)</f>
        <v>105.89812332439678</v>
      </c>
    </row>
    <row r="385" spans="1:6" s="40" customFormat="1" x14ac:dyDescent="0.25">
      <c r="A385" s="77">
        <f>RANK($K$24, $K$9:$K$40,1)</f>
        <v>1</v>
      </c>
      <c r="B385" s="77">
        <f>COUNTIF($A370:$A385, $A385)</f>
        <v>1</v>
      </c>
      <c r="C385" s="77">
        <f t="shared" si="9"/>
        <v>1</v>
      </c>
      <c r="D385" s="77">
        <v>16</v>
      </c>
      <c r="E385" s="77" t="str">
        <f>INDEX($A$9:$A$40,MATCH(D385,C370:C401,0),1)</f>
        <v>Fife</v>
      </c>
      <c r="F385" s="78">
        <f>INDEX($K$9:$K$40,MATCH(D385,C370:C401,0),1)</f>
        <v>106.88995988260952</v>
      </c>
    </row>
    <row r="386" spans="1:6" s="40" customFormat="1" x14ac:dyDescent="0.25">
      <c r="A386" s="77">
        <f>RANK($K$25, $K$9:$K$40,1)</f>
        <v>31</v>
      </c>
      <c r="B386" s="77">
        <f>COUNTIF($A370:$A386, $A386)</f>
        <v>1</v>
      </c>
      <c r="C386" s="77">
        <f t="shared" si="9"/>
        <v>31</v>
      </c>
      <c r="D386" s="77">
        <v>17</v>
      </c>
      <c r="E386" s="77" t="str">
        <f>INDEX($A$9:$A$40,MATCH(D386,C370:C401,0),1)</f>
        <v>East Lothian</v>
      </c>
      <c r="F386" s="78">
        <f>INDEX($K$9:$K$40,MATCH(D386,C370:C401,0),1)</f>
        <v>107.78328882106065</v>
      </c>
    </row>
    <row r="387" spans="1:6" s="40" customFormat="1" x14ac:dyDescent="0.25">
      <c r="A387" s="77">
        <f>RANK($K$26, $K$9:$K$40,1)</f>
        <v>14</v>
      </c>
      <c r="B387" s="77">
        <f>COUNTIF($A370:$A387, $A387)</f>
        <v>1</v>
      </c>
      <c r="C387" s="77">
        <f t="shared" si="9"/>
        <v>14</v>
      </c>
      <c r="D387" s="77">
        <v>18</v>
      </c>
      <c r="E387" s="77" t="str">
        <f>INDEX($A$9:$A$40,MATCH(D387,C370:C401,0),1)</f>
        <v>Argyll &amp; Bute</v>
      </c>
      <c r="F387" s="78">
        <f>INDEX($K$9:$K$40,MATCH(D387,C370:C401,0),1)</f>
        <v>109.43439695887569</v>
      </c>
    </row>
    <row r="388" spans="1:6" s="40" customFormat="1" x14ac:dyDescent="0.25">
      <c r="A388" s="77">
        <f>RANK($K$27, $K$9:$K$40,1)</f>
        <v>27</v>
      </c>
      <c r="B388" s="77">
        <f>COUNTIF($A370:$A388, $A388)</f>
        <v>1</v>
      </c>
      <c r="C388" s="77">
        <f t="shared" si="9"/>
        <v>27</v>
      </c>
      <c r="D388" s="77">
        <v>19</v>
      </c>
      <c r="E388" s="77" t="str">
        <f>INDEX($A$9:$A$40,MATCH(D388,C370:C401,0),1)</f>
        <v>Aberdeen City</v>
      </c>
      <c r="F388" s="78">
        <f>INDEX($K$9:$K$40,MATCH(D388,C370:C401,0),1)</f>
        <v>114.94755244755245</v>
      </c>
    </row>
    <row r="389" spans="1:6" s="40" customFormat="1" x14ac:dyDescent="0.25">
      <c r="A389" s="77">
        <f>RANK($K$28, $K$9:$K$40,1)</f>
        <v>2</v>
      </c>
      <c r="B389" s="77">
        <f>COUNTIF($A370:$A389, $A389)</f>
        <v>1</v>
      </c>
      <c r="C389" s="77">
        <f t="shared" si="9"/>
        <v>2</v>
      </c>
      <c r="D389" s="77">
        <v>20</v>
      </c>
      <c r="E389" s="77" t="str">
        <f>INDEX($A$9:$A$40,MATCH(D389,C370:C401,0),1)</f>
        <v>Scottish Borders</v>
      </c>
      <c r="F389" s="78">
        <f>INDEX($K$9:$K$40,MATCH(D389,C370:C401,0),1)</f>
        <v>117.37089201877934</v>
      </c>
    </row>
    <row r="390" spans="1:6" s="40" customFormat="1" x14ac:dyDescent="0.25">
      <c r="A390" s="77">
        <f>RANK($K$29, $K$9:$K$40,1)</f>
        <v>25</v>
      </c>
      <c r="B390" s="77">
        <f>COUNTIF($A370:$A390, $A390)</f>
        <v>1</v>
      </c>
      <c r="C390" s="77">
        <f t="shared" si="9"/>
        <v>25</v>
      </c>
      <c r="D390" s="77">
        <v>21</v>
      </c>
      <c r="E390" s="77" t="str">
        <f>INDEX($A$9:$A$40,MATCH(D390,C370:C401,0),1)</f>
        <v>Orkney Islands</v>
      </c>
      <c r="F390" s="78">
        <f>INDEX($K$9:$K$40,MATCH(D390,C370:C401,0),1)</f>
        <v>118.18181818181819</v>
      </c>
    </row>
    <row r="391" spans="1:6" s="40" customFormat="1" x14ac:dyDescent="0.25">
      <c r="A391" s="77">
        <f>RANK($K$30, $K$9:$K$40,1)</f>
        <v>11</v>
      </c>
      <c r="B391" s="77">
        <f>COUNTIF($A370:$A391, $A391)</f>
        <v>1</v>
      </c>
      <c r="C391" s="77">
        <f t="shared" si="9"/>
        <v>11</v>
      </c>
      <c r="D391" s="77">
        <v>22</v>
      </c>
      <c r="E391" s="77" t="str">
        <f>INDEX($A$9:$A$40,MATCH(D391,C370:C401,0),1)</f>
        <v>Clackmannanshire</v>
      </c>
      <c r="F391" s="78">
        <f>INDEX($K$9:$K$40,MATCH(D391,C370:C401,0),1)</f>
        <v>118.5617103984451</v>
      </c>
    </row>
    <row r="392" spans="1:6" s="40" customFormat="1" hidden="1" x14ac:dyDescent="0.25">
      <c r="A392" s="77">
        <f>RANK($K$31, $K$9:$K$40,1)</f>
        <v>21</v>
      </c>
      <c r="B392" s="77">
        <f>COUNTIF($A370:$A392, $A392)</f>
        <v>1</v>
      </c>
      <c r="C392" s="77">
        <f t="shared" si="9"/>
        <v>21</v>
      </c>
      <c r="D392" s="77">
        <v>23</v>
      </c>
      <c r="E392" s="77" t="str">
        <f>INDEX($A$9:$A$40,MATCH(D392,C370:C401,0),1)</f>
        <v>Edinburgh, City of</v>
      </c>
      <c r="F392" s="78">
        <f>INDEX($K$9:$K$40,MATCH(D392,C370:C401,0),1)</f>
        <v>122.36706221624677</v>
      </c>
    </row>
    <row r="393" spans="1:6" s="40" customFormat="1" hidden="1" x14ac:dyDescent="0.25">
      <c r="A393" s="77">
        <f>RANK($K$32, $K$9:$K$40,1)</f>
        <v>6</v>
      </c>
      <c r="B393" s="77">
        <f>COUNTIF($A370:$A393, $A393)</f>
        <v>1</v>
      </c>
      <c r="C393" s="77">
        <f t="shared" si="9"/>
        <v>6</v>
      </c>
      <c r="D393" s="77">
        <v>24</v>
      </c>
      <c r="E393" s="77" t="str">
        <f>INDEX($A$9:$A$40,MATCH(D393,C370:C401,0),1)</f>
        <v>Glasgow City</v>
      </c>
      <c r="F393" s="78">
        <f>INDEX($K$9:$K$40,MATCH(D393,C370:C401,0),1)</f>
        <v>122.86238768477666</v>
      </c>
    </row>
    <row r="394" spans="1:6" s="40" customFormat="1" hidden="1" x14ac:dyDescent="0.25">
      <c r="A394" s="77">
        <f>RANK($K$33, $K$9:$K$40,1)</f>
        <v>30</v>
      </c>
      <c r="B394" s="77">
        <f>COUNTIF($A370:$A394, $A394)</f>
        <v>1</v>
      </c>
      <c r="C394" s="77">
        <f t="shared" si="9"/>
        <v>30</v>
      </c>
      <c r="D394" s="77">
        <v>25</v>
      </c>
      <c r="E394" s="77" t="str">
        <f>INDEX($A$9:$A$40,MATCH(D394,C370:C401,0),1)</f>
        <v>North Ayrshire</v>
      </c>
      <c r="F394" s="78">
        <f>INDEX($K$9:$K$40,MATCH(D394,C370:C401,0),1)</f>
        <v>133.29405699977906</v>
      </c>
    </row>
    <row r="395" spans="1:6" s="40" customFormat="1" hidden="1" x14ac:dyDescent="0.25">
      <c r="A395" s="77">
        <f>RANK($K$34, $K$9:$K$40,1)</f>
        <v>20</v>
      </c>
      <c r="B395" s="77">
        <f>COUNTIF($A370:$A395, $A395)</f>
        <v>1</v>
      </c>
      <c r="C395" s="77">
        <f t="shared" si="9"/>
        <v>20</v>
      </c>
      <c r="D395" s="77">
        <v>26</v>
      </c>
      <c r="E395" s="77" t="str">
        <f>INDEX($A$9:$A$40,MATCH(D395,C370:C401,0),1)</f>
        <v>Shetland Islands</v>
      </c>
      <c r="F395" s="78">
        <f>INDEX($K$9:$K$40,MATCH(D395,C370:C401,0),1)</f>
        <v>134.31542461005199</v>
      </c>
    </row>
    <row r="396" spans="1:6" s="40" customFormat="1" hidden="1" x14ac:dyDescent="0.25">
      <c r="A396" s="77">
        <f>RANK($K$35, $K$9:$K$40,1)</f>
        <v>26</v>
      </c>
      <c r="B396" s="77">
        <f>COUNTIF($A370:$A396, $A396)</f>
        <v>1</v>
      </c>
      <c r="C396" s="77">
        <f t="shared" si="9"/>
        <v>26</v>
      </c>
      <c r="D396" s="77">
        <v>27</v>
      </c>
      <c r="E396" s="77" t="str">
        <f>INDEX($A$9:$A$40,MATCH(D396,C370:C401,0),1)</f>
        <v>Moray</v>
      </c>
      <c r="F396" s="78">
        <f>INDEX($K$9:$K$40,MATCH(D396,C370:C401,0),1)</f>
        <v>143.03612445186886</v>
      </c>
    </row>
    <row r="397" spans="1:6" s="40" customFormat="1" hidden="1" x14ac:dyDescent="0.25">
      <c r="A397" s="77">
        <f>RANK($K$36, $K$9:$K$40,1)</f>
        <v>13</v>
      </c>
      <c r="B397" s="77">
        <f>COUNTIF($A370:$A397, $A397)</f>
        <v>1</v>
      </c>
      <c r="C397" s="77">
        <f t="shared" si="9"/>
        <v>13</v>
      </c>
      <c r="D397" s="77">
        <v>28</v>
      </c>
      <c r="E397" s="77" t="str">
        <f>INDEX($A$9:$A$40,MATCH(D397,C370:C401,0),1)</f>
        <v>Dundee City</v>
      </c>
      <c r="F397" s="78">
        <f>INDEX($K$9:$K$40,MATCH(D397,C370:C401,0),1)</f>
        <v>143.23179342344159</v>
      </c>
    </row>
    <row r="398" spans="1:6" s="40" customFormat="1" hidden="1" x14ac:dyDescent="0.25">
      <c r="A398" s="77">
        <f>RANK($K$37, $K$9:$K$40,1)</f>
        <v>12</v>
      </c>
      <c r="B398" s="77">
        <f>COUNTIF($A370:$A398, $A398)</f>
        <v>1</v>
      </c>
      <c r="C398" s="77">
        <f t="shared" si="9"/>
        <v>12</v>
      </c>
      <c r="D398" s="77">
        <v>29</v>
      </c>
      <c r="E398" s="77" t="str">
        <f>INDEX($A$9:$A$40,MATCH(D398,C370:C401,0),1)</f>
        <v>West Dunbartonshire</v>
      </c>
      <c r="F398" s="78">
        <f>INDEX($K$9:$K$40,MATCH(D398,C370:C401,0),1)</f>
        <v>143.95714763977236</v>
      </c>
    </row>
    <row r="399" spans="1:6" s="40" customFormat="1" hidden="1" x14ac:dyDescent="0.25">
      <c r="A399" s="77">
        <f>RANK($K$38, $K$9:$K$40,1)</f>
        <v>4</v>
      </c>
      <c r="B399" s="77">
        <f>COUNTIF($A370:$A399, $A399)</f>
        <v>1</v>
      </c>
      <c r="C399" s="77">
        <f t="shared" si="9"/>
        <v>4</v>
      </c>
      <c r="D399" s="77">
        <v>30</v>
      </c>
      <c r="E399" s="77" t="str">
        <f>INDEX($A$9:$A$40,MATCH(D399,C370:C401,0),1)</f>
        <v>Renfrewshire</v>
      </c>
      <c r="F399" s="78">
        <f>INDEX($K$9:$K$40,MATCH(D399,C370:C401,0),1)</f>
        <v>144.20629983600068</v>
      </c>
    </row>
    <row r="400" spans="1:6" s="40" customFormat="1" hidden="1" x14ac:dyDescent="0.25">
      <c r="A400" s="77">
        <f>RANK($K$39, $K$9:$K$40,1)</f>
        <v>29</v>
      </c>
      <c r="B400" s="77">
        <f>COUNTIF($A370:$A400, $A400)</f>
        <v>1</v>
      </c>
      <c r="C400" s="77">
        <f t="shared" si="9"/>
        <v>29</v>
      </c>
      <c r="D400" s="77">
        <v>31</v>
      </c>
      <c r="E400" s="77" t="str">
        <f>INDEX($A$9:$A$40,MATCH(D400,C370:C401,0),1)</f>
        <v>Inverclyde</v>
      </c>
      <c r="F400" s="78">
        <f>INDEX($K$9:$K$40,MATCH(D400,C370:C401,0),1)</f>
        <v>147.28288471305231</v>
      </c>
    </row>
    <row r="401" spans="1:6" s="40" customFormat="1" hidden="1" x14ac:dyDescent="0.25">
      <c r="A401" s="77">
        <f>RANK($K$40, $K$9:$K$40,1)</f>
        <v>10</v>
      </c>
      <c r="B401" s="77">
        <f>COUNTIF($A370:$A401, $A401)</f>
        <v>1</v>
      </c>
      <c r="C401" s="77">
        <f t="shared" si="9"/>
        <v>10</v>
      </c>
      <c r="D401" s="77">
        <v>32</v>
      </c>
      <c r="E401" s="77" t="str">
        <f>INDEX($A$9:$A$40,MATCH(D401,C370:C401,0),1)</f>
        <v>East Ayrshire</v>
      </c>
      <c r="F401" s="78">
        <f>INDEX($K$9:$K$40,MATCH(D401,C370:C401,0),1)</f>
        <v>154.1741840249303</v>
      </c>
    </row>
    <row r="402" spans="1:6" s="40" customFormat="1" x14ac:dyDescent="0.25"/>
  </sheetData>
  <mergeCells count="9">
    <mergeCell ref="A7:A8"/>
    <mergeCell ref="B7:L7"/>
    <mergeCell ref="A5:L5"/>
    <mergeCell ref="A1:B1"/>
    <mergeCell ref="C1:G1"/>
    <mergeCell ref="A2:B2"/>
    <mergeCell ref="C2:G2"/>
    <mergeCell ref="A3:B3"/>
    <mergeCell ref="C3:G3"/>
  </mergeCells>
  <dataValidations count="3">
    <dataValidation type="list" allowBlank="1" showInputMessage="1" showErrorMessage="1" sqref="C1:G1">
      <formula1>Subsectors</formula1>
    </dataValidation>
    <dataValidation type="list" allowBlank="1" showInputMessage="1" showErrorMessage="1" sqref="C2:G2">
      <formula1>Postnames</formula1>
    </dataValidation>
    <dataValidation type="list" allowBlank="1" showInputMessage="1" showErrorMessage="1" sqref="C3:G3">
      <formula1>Modes_of_working</formula1>
    </dataValidation>
  </dataValidations>
  <pageMargins left="0.7" right="0.7" top="0.75" bottom="0.75" header="0.3" footer="0.3"/>
  <pageSetup paperSize="9" scale="64" orientation="portrait"/>
  <rowBreaks count="3" manualBreakCount="3">
    <brk id="78" max="11" man="1"/>
    <brk id="186" max="11" man="1"/>
    <brk id="294" max="11" man="1"/>
  </rowBreaks>
  <drawing r:id="rId1"/>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'Number of SW''s per 100k pop'!B9:K9</xm:f>
              <xm:sqref>L9</xm:sqref>
            </x14:sparkline>
            <x14:sparkline>
              <xm:f>'Number of SW''s per 100k pop'!B10:K10</xm:f>
              <xm:sqref>L10</xm:sqref>
            </x14:sparkline>
            <x14:sparkline>
              <xm:f>'Number of SW''s per 100k pop'!B11:K11</xm:f>
              <xm:sqref>L11</xm:sqref>
            </x14:sparkline>
            <x14:sparkline>
              <xm:f>'Number of SW''s per 100k pop'!B12:K12</xm:f>
              <xm:sqref>L12</xm:sqref>
            </x14:sparkline>
            <x14:sparkline>
              <xm:f>'Number of SW''s per 100k pop'!B13:K13</xm:f>
              <xm:sqref>L13</xm:sqref>
            </x14:sparkline>
            <x14:sparkline>
              <xm:f>'Number of SW''s per 100k pop'!B14:K14</xm:f>
              <xm:sqref>L14</xm:sqref>
            </x14:sparkline>
            <x14:sparkline>
              <xm:f>'Number of SW''s per 100k pop'!B15:K15</xm:f>
              <xm:sqref>L15</xm:sqref>
            </x14:sparkline>
            <x14:sparkline>
              <xm:f>'Number of SW''s per 100k pop'!B16:K16</xm:f>
              <xm:sqref>L16</xm:sqref>
            </x14:sparkline>
            <x14:sparkline>
              <xm:f>'Number of SW''s per 100k pop'!B17:K17</xm:f>
              <xm:sqref>L17</xm:sqref>
            </x14:sparkline>
            <x14:sparkline>
              <xm:f>'Number of SW''s per 100k pop'!B18:K18</xm:f>
              <xm:sqref>L18</xm:sqref>
            </x14:sparkline>
            <x14:sparkline>
              <xm:f>'Number of SW''s per 100k pop'!B19:K19</xm:f>
              <xm:sqref>L19</xm:sqref>
            </x14:sparkline>
            <x14:sparkline>
              <xm:f>'Number of SW''s per 100k pop'!B20:K20</xm:f>
              <xm:sqref>L20</xm:sqref>
            </x14:sparkline>
            <x14:sparkline>
              <xm:f>'Number of SW''s per 100k pop'!B21:K21</xm:f>
              <xm:sqref>L21</xm:sqref>
            </x14:sparkline>
            <x14:sparkline>
              <xm:f>'Number of SW''s per 100k pop'!B22:K22</xm:f>
              <xm:sqref>L22</xm:sqref>
            </x14:sparkline>
            <x14:sparkline>
              <xm:f>'Number of SW''s per 100k pop'!B23:K23</xm:f>
              <xm:sqref>L23</xm:sqref>
            </x14:sparkline>
            <x14:sparkline>
              <xm:f>'Number of SW''s per 100k pop'!B24:K24</xm:f>
              <xm:sqref>L24</xm:sqref>
            </x14:sparkline>
            <x14:sparkline>
              <xm:f>'Number of SW''s per 100k pop'!B25:K25</xm:f>
              <xm:sqref>L25</xm:sqref>
            </x14:sparkline>
            <x14:sparkline>
              <xm:f>'Number of SW''s per 100k pop'!B26:K26</xm:f>
              <xm:sqref>L26</xm:sqref>
            </x14:sparkline>
            <x14:sparkline>
              <xm:f>'Number of SW''s per 100k pop'!B27:K27</xm:f>
              <xm:sqref>L27</xm:sqref>
            </x14:sparkline>
            <x14:sparkline>
              <xm:f>'Number of SW''s per 100k pop'!B28:K28</xm:f>
              <xm:sqref>L28</xm:sqref>
            </x14:sparkline>
            <x14:sparkline>
              <xm:f>'Number of SW''s per 100k pop'!B29:K29</xm:f>
              <xm:sqref>L29</xm:sqref>
            </x14:sparkline>
            <x14:sparkline>
              <xm:f>'Number of SW''s per 100k pop'!B30:K30</xm:f>
              <xm:sqref>L30</xm:sqref>
            </x14:sparkline>
            <x14:sparkline>
              <xm:f>'Number of SW''s per 100k pop'!B31:K31</xm:f>
              <xm:sqref>L31</xm:sqref>
            </x14:sparkline>
            <x14:sparkline>
              <xm:f>'Number of SW''s per 100k pop'!B32:K32</xm:f>
              <xm:sqref>L32</xm:sqref>
            </x14:sparkline>
            <x14:sparkline>
              <xm:f>'Number of SW''s per 100k pop'!B33:K33</xm:f>
              <xm:sqref>L33</xm:sqref>
            </x14:sparkline>
            <x14:sparkline>
              <xm:f>'Number of SW''s per 100k pop'!B34:K34</xm:f>
              <xm:sqref>L34</xm:sqref>
            </x14:sparkline>
            <x14:sparkline>
              <xm:f>'Number of SW''s per 100k pop'!B35:K35</xm:f>
              <xm:sqref>L35</xm:sqref>
            </x14:sparkline>
            <x14:sparkline>
              <xm:f>'Number of SW''s per 100k pop'!B36:K36</xm:f>
              <xm:sqref>L36</xm:sqref>
            </x14:sparkline>
            <x14:sparkline>
              <xm:f>'Number of SW''s per 100k pop'!B37:K37</xm:f>
              <xm:sqref>L37</xm:sqref>
            </x14:sparkline>
            <x14:sparkline>
              <xm:f>'Number of SW''s per 100k pop'!B38:K38</xm:f>
              <xm:sqref>L38</xm:sqref>
            </x14:sparkline>
            <x14:sparkline>
              <xm:f>'Number of SW''s per 100k pop'!B39:K39</xm:f>
              <xm:sqref>L39</xm:sqref>
            </x14:sparkline>
            <x14:sparkline>
              <xm:f>'Number of SW''s per 100k pop'!B40:K40</xm:f>
              <xm:sqref>L40</xm:sqref>
            </x14:sparkline>
            <x14:sparkline>
              <xm:f>'Number of SW''s per 100k pop'!B41:K41</xm:f>
              <xm:sqref>L41</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42"/>
  <sheetViews>
    <sheetView showGridLines="0" zoomScaleNormal="100" workbookViewId="0">
      <selection activeCell="C1" sqref="C1:G1"/>
    </sheetView>
  </sheetViews>
  <sheetFormatPr defaultRowHeight="15" x14ac:dyDescent="0.25"/>
  <cols>
    <col min="1" max="1" width="21.5703125" customWidth="1"/>
    <col min="2" max="11" width="10" customWidth="1"/>
    <col min="12" max="12" width="11.42578125" customWidth="1"/>
    <col min="13" max="14" width="9.140625" customWidth="1"/>
  </cols>
  <sheetData>
    <row r="1" spans="1:14" x14ac:dyDescent="0.25">
      <c r="A1" s="102" t="s">
        <v>79</v>
      </c>
      <c r="B1" s="103"/>
      <c r="C1" s="98" t="s">
        <v>52</v>
      </c>
      <c r="D1" s="99"/>
      <c r="E1" s="99"/>
      <c r="F1" s="99"/>
      <c r="G1" s="99"/>
      <c r="H1" s="40" t="str">
        <f>IF($C$1="Fieldwork Service (Generic)", "generic fieldwork services", IF($C$1 = "All Fieldwork Services Teams",  "fieldwork services", SUBSTITUTE(SUBSTITUTE(LOWER($C$1), "service (", "services for "),")", "")))</f>
        <v>fieldwork services</v>
      </c>
    </row>
    <row r="2" spans="1:14" x14ac:dyDescent="0.25">
      <c r="A2" s="102" t="s">
        <v>80</v>
      </c>
      <c r="B2" s="103"/>
      <c r="C2" s="98" t="s">
        <v>82</v>
      </c>
      <c r="D2" s="103"/>
      <c r="E2" s="103"/>
      <c r="F2" s="103"/>
      <c r="G2" s="103"/>
      <c r="H2" s="40" t="str">
        <f>IF(OR(C2="Senior Social Workers", C2="Main Grade Social Workers"), LOWER(C2)&amp; " ", "social workers ")</f>
        <v xml:space="preserve">social workers </v>
      </c>
    </row>
    <row r="3" spans="1:14" x14ac:dyDescent="0.25">
      <c r="A3" s="102" t="s">
        <v>81</v>
      </c>
      <c r="B3" s="103"/>
      <c r="C3" s="98" t="s">
        <v>74</v>
      </c>
      <c r="D3" s="103"/>
      <c r="E3" s="103"/>
      <c r="F3" s="103"/>
      <c r="G3" s="103"/>
      <c r="H3" s="40" t="str">
        <f>IF(OR(C3="Full Time", C3="Part Time"), LOWER(C3)&amp; " ", "")</f>
        <v/>
      </c>
    </row>
    <row r="5" spans="1:14" ht="30" customHeight="1" x14ac:dyDescent="0.25">
      <c r="A5" s="106" t="str">
        <f>IF(AND(C1&lt;&gt;"", C2&lt;&gt;"", C3&lt;&gt;""), "Whole time equivalent(WTE) of "&amp; H3 &amp; H2 &amp; "in " &amp; H1,"")</f>
        <v>Whole time equivalent(WTE) of social workers in fieldwork services</v>
      </c>
      <c r="B5" s="107"/>
      <c r="C5" s="107"/>
      <c r="D5" s="107"/>
      <c r="E5" s="107"/>
      <c r="F5" s="107"/>
      <c r="G5" s="107"/>
      <c r="H5" s="107"/>
      <c r="I5" s="107"/>
      <c r="J5" s="107"/>
      <c r="K5" s="107"/>
      <c r="L5" s="107"/>
      <c r="M5" s="81"/>
      <c r="N5" s="81"/>
    </row>
    <row r="7" spans="1:14" x14ac:dyDescent="0.25">
      <c r="A7" s="100" t="s">
        <v>48</v>
      </c>
      <c r="B7" s="104" t="s">
        <v>57</v>
      </c>
      <c r="C7" s="105"/>
      <c r="D7" s="105"/>
      <c r="E7" s="105"/>
      <c r="F7" s="105"/>
      <c r="G7" s="105"/>
      <c r="H7" s="105"/>
      <c r="I7" s="105"/>
      <c r="J7" s="105"/>
      <c r="K7" s="105"/>
      <c r="L7" s="105"/>
    </row>
    <row r="8" spans="1:14" x14ac:dyDescent="0.25">
      <c r="A8" s="101"/>
      <c r="B8" s="32">
        <v>2008</v>
      </c>
      <c r="C8" s="32">
        <v>2009</v>
      </c>
      <c r="D8" s="32">
        <v>2010</v>
      </c>
      <c r="E8" s="32">
        <v>2011</v>
      </c>
      <c r="F8" s="32">
        <v>2012</v>
      </c>
      <c r="G8" s="32">
        <v>2013</v>
      </c>
      <c r="H8" s="32">
        <v>2014</v>
      </c>
      <c r="I8" s="32">
        <v>2015</v>
      </c>
      <c r="J8" s="32">
        <v>2016</v>
      </c>
      <c r="K8" s="32">
        <v>2017</v>
      </c>
      <c r="L8" s="35" t="s">
        <v>51</v>
      </c>
    </row>
    <row r="9" spans="1:14" x14ac:dyDescent="0.25">
      <c r="A9" s="50" t="s">
        <v>17</v>
      </c>
      <c r="B9" s="51">
        <f>IF(AND($C$1&lt;&gt;"", $C$2&lt;&gt;"", $C$3&lt;&gt;""),
 IF($C$1="All Fieldwork Services Teams",
  IF($C$2="All Social Workers",
   IF($C$3="Full Time", SUMIFS('SW Data'!$F:$F, 'SW Data'!$A:$A, B$8, 'SW Data'!$B:$B, $A9), IF($C$3="Part Time", SUMIFS('SW Data'!$H:$H, 'SW Data'!$A:$A, B$8, 'SW Data'!$B:$B, $A9),SUMIFS('SW Data'!$I:$I, 'SW Data'!$A:$A, B$8, 'SW Data'!$B:$B, $A9))),
   IF($C$3="Full Time", SUMIFS('SW Data'!$F:$F, 'SW Data'!$A:$A, B$8, 'SW Data'!$B:$B, $A9, 'SW Data'!$D:$D, $C$2), IF($C$3="Part Time", SUMIFS('SW Data'!$H:$H, 'SW Data'!$A:$A, B$8, 'SW Data'!$B:$B, $A9, 'SW Data'!$D:$D, $C$2), SUMIFS('SW Data'!$I:$I, 'SW Data'!$A:$A, B$8, 'SW Data'!$B:$B, $A9, 'SW Data'!$D:$D, $C$2)))),
  IF($C$2="All Social Workers",
   IF($C$3="Full Time", SUMIFS('SW Data'!$F:$F, 'SW Data'!$A:$A, B$8, 'SW Data'!$E:$E, $C$1, 'SW Data'!$B:$B, $A9), IF($C$3="Part Time", SUMIFS('SW Data'!$H:$H, 'SW Data'!$A:$A, B$8, 'SW Data'!$E:$E, $C$1, 'SW Data'!$B:$B, $A9), SUMIFS('SW Data'!$I:$I, 'SW Data'!$A:$A, B$8, 'SW Data'!$E:$E, $C$1, 'SW Data'!$B:$B, $A9))),
   IF($C$3="Full Time", SUMIFS('SW Data'!$F:$F, 'SW Data'!$A:$A, B$8, 'SW Data'!$E:$E, $C$1, 'SW Data'!$B:$B, $A9, 'SW Data'!$D:$D, $C$2), IF($C$3="Part Time", SUMIFS('SW Data'!$H:$H, 'SW Data'!$A:$A, B$8, 'SW Data'!$E:$E, $C$1, 'SW Data'!$B:$B, $A9, 'SW Data'!$D:$D, $C$2), SUMIFS('SW Data'!$I:$I, 'SW Data'!$A:$A, B$8, 'SW Data'!$E:$E, $C$1, 'SW Data'!$B:$B, $A9, 'SW Data'!$D:$D, $C$2))))),
 0)</f>
        <v>234.65</v>
      </c>
      <c r="C9" s="51">
        <f>IF(AND($C$1&lt;&gt;"", $C$2&lt;&gt;"", $C$3&lt;&gt;""),
 IF($C$1="All Fieldwork Services Teams",
  IF($C$2="All Social Workers",
   IF($C$3="Full Time", SUMIFS('SW Data'!$F:$F, 'SW Data'!$A:$A, C$8, 'SW Data'!$B:$B, $A9), IF($C$3="Part Time", SUMIFS('SW Data'!$H:$H, 'SW Data'!$A:$A, C$8, 'SW Data'!$B:$B, $A9),SUMIFS('SW Data'!$I:$I, 'SW Data'!$A:$A, C$8, 'SW Data'!$B:$B, $A9))),
   IF($C$3="Full Time", SUMIFS('SW Data'!$F:$F, 'SW Data'!$A:$A, C$8, 'SW Data'!$B:$B, $A9, 'SW Data'!$D:$D, $C$2), IF($C$3="Part Time", SUMIFS('SW Data'!$H:$H, 'SW Data'!$A:$A, C$8, 'SW Data'!$B:$B, $A9, 'SW Data'!$D:$D, $C$2), SUMIFS('SW Data'!$I:$I, 'SW Data'!$A:$A, C$8, 'SW Data'!$B:$B, $A9, 'SW Data'!$D:$D, $C$2)))),
  IF($C$2="All Social Workers",
   IF($C$3="Full Time", SUMIFS('SW Data'!$F:$F, 'SW Data'!$A:$A, C$8, 'SW Data'!$E:$E, $C$1, 'SW Data'!$B:$B, $A9), IF($C$3="Part Time", SUMIFS('SW Data'!$H:$H, 'SW Data'!$A:$A, C$8, 'SW Data'!$E:$E, $C$1, 'SW Data'!$B:$B, $A9), SUMIFS('SW Data'!$I:$I, 'SW Data'!$A:$A, C$8, 'SW Data'!$E:$E, $C$1, 'SW Data'!$B:$B, $A9))),
   IF($C$3="Full Time", SUMIFS('SW Data'!$F:$F, 'SW Data'!$A:$A, C$8, 'SW Data'!$E:$E, $C$1, 'SW Data'!$B:$B, $A9, 'SW Data'!$D:$D, $C$2), IF($C$3="Part Time", SUMIFS('SW Data'!$H:$H, 'SW Data'!$A:$A, C$8, 'SW Data'!$E:$E, $C$1, 'SW Data'!$B:$B, $A9, 'SW Data'!$D:$D, $C$2), SUMIFS('SW Data'!$I:$I, 'SW Data'!$A:$A, C$8, 'SW Data'!$E:$E, $C$1, 'SW Data'!$B:$B, $A9, 'SW Data'!$D:$D, $C$2))))),
 0)</f>
        <v>238.41</v>
      </c>
      <c r="D9" s="51">
        <f>IF(AND($C$1&lt;&gt;"", $C$2&lt;&gt;"", $C$3&lt;&gt;""),
 IF($C$1="All Fieldwork Services Teams",
  IF($C$2="All Social Workers",
   IF($C$3="Full Time", SUMIFS('SW Data'!$F:$F, 'SW Data'!$A:$A, D$8, 'SW Data'!$B:$B, $A9), IF($C$3="Part Time", SUMIFS('SW Data'!$H:$H, 'SW Data'!$A:$A, D$8, 'SW Data'!$B:$B, $A9),SUMIFS('SW Data'!$I:$I, 'SW Data'!$A:$A, D$8, 'SW Data'!$B:$B, $A9))),
   IF($C$3="Full Time", SUMIFS('SW Data'!$F:$F, 'SW Data'!$A:$A, D$8, 'SW Data'!$B:$B, $A9, 'SW Data'!$D:$D, $C$2), IF($C$3="Part Time", SUMIFS('SW Data'!$H:$H, 'SW Data'!$A:$A, D$8, 'SW Data'!$B:$B, $A9, 'SW Data'!$D:$D, $C$2), SUMIFS('SW Data'!$I:$I, 'SW Data'!$A:$A, D$8, 'SW Data'!$B:$B, $A9, 'SW Data'!$D:$D, $C$2)))),
  IF($C$2="All Social Workers",
   IF($C$3="Full Time", SUMIFS('SW Data'!$F:$F, 'SW Data'!$A:$A, D$8, 'SW Data'!$E:$E, $C$1, 'SW Data'!$B:$B, $A9), IF($C$3="Part Time", SUMIFS('SW Data'!$H:$H, 'SW Data'!$A:$A, D$8, 'SW Data'!$E:$E, $C$1, 'SW Data'!$B:$B, $A9), SUMIFS('SW Data'!$I:$I, 'SW Data'!$A:$A, D$8, 'SW Data'!$E:$E, $C$1, 'SW Data'!$B:$B, $A9))),
   IF($C$3="Full Time", SUMIFS('SW Data'!$F:$F, 'SW Data'!$A:$A, D$8, 'SW Data'!$E:$E, $C$1, 'SW Data'!$B:$B, $A9, 'SW Data'!$D:$D, $C$2), IF($C$3="Part Time", SUMIFS('SW Data'!$H:$H, 'SW Data'!$A:$A, D$8, 'SW Data'!$E:$E, $C$1, 'SW Data'!$B:$B, $A9, 'SW Data'!$D:$D, $C$2), SUMIFS('SW Data'!$I:$I, 'SW Data'!$A:$A, D$8, 'SW Data'!$E:$E, $C$1, 'SW Data'!$B:$B, $A9, 'SW Data'!$D:$D, $C$2))))),
 0)</f>
        <v>240.52999999999997</v>
      </c>
      <c r="E9" s="51">
        <f>IF(AND($C$1&lt;&gt;"", $C$2&lt;&gt;"", $C$3&lt;&gt;""),
 IF($C$1="All Fieldwork Services Teams",
  IF($C$2="All Social Workers",
   IF($C$3="Full Time", SUMIFS('SW Data'!$F:$F, 'SW Data'!$A:$A, E$8, 'SW Data'!$B:$B, $A9), IF($C$3="Part Time", SUMIFS('SW Data'!$H:$H, 'SW Data'!$A:$A, E$8, 'SW Data'!$B:$B, $A9),SUMIFS('SW Data'!$I:$I, 'SW Data'!$A:$A, E$8, 'SW Data'!$B:$B, $A9))),
   IF($C$3="Full Time", SUMIFS('SW Data'!$F:$F, 'SW Data'!$A:$A, E$8, 'SW Data'!$B:$B, $A9, 'SW Data'!$D:$D, $C$2), IF($C$3="Part Time", SUMIFS('SW Data'!$H:$H, 'SW Data'!$A:$A, E$8, 'SW Data'!$B:$B, $A9, 'SW Data'!$D:$D, $C$2), SUMIFS('SW Data'!$I:$I, 'SW Data'!$A:$A, E$8, 'SW Data'!$B:$B, $A9, 'SW Data'!$D:$D, $C$2)))),
  IF($C$2="All Social Workers",
   IF($C$3="Full Time", SUMIFS('SW Data'!$F:$F, 'SW Data'!$A:$A, E$8, 'SW Data'!$E:$E, $C$1, 'SW Data'!$B:$B, $A9), IF($C$3="Part Time", SUMIFS('SW Data'!$H:$H, 'SW Data'!$A:$A, E$8, 'SW Data'!$E:$E, $C$1, 'SW Data'!$B:$B, $A9), SUMIFS('SW Data'!$I:$I, 'SW Data'!$A:$A, E$8, 'SW Data'!$E:$E, $C$1, 'SW Data'!$B:$B, $A9))),
   IF($C$3="Full Time", SUMIFS('SW Data'!$F:$F, 'SW Data'!$A:$A, E$8, 'SW Data'!$E:$E, $C$1, 'SW Data'!$B:$B, $A9, 'SW Data'!$D:$D, $C$2), IF($C$3="Part Time", SUMIFS('SW Data'!$H:$H, 'SW Data'!$A:$A, E$8, 'SW Data'!$E:$E, $C$1, 'SW Data'!$B:$B, $A9, 'SW Data'!$D:$D, $C$2), SUMIFS('SW Data'!$I:$I, 'SW Data'!$A:$A, E$8, 'SW Data'!$E:$E, $C$1, 'SW Data'!$B:$B, $A9, 'SW Data'!$D:$D, $C$2))))),
 0)</f>
        <v>244.97000000000003</v>
      </c>
      <c r="F9" s="51">
        <f>IF(AND($C$1&lt;&gt;"", $C$2&lt;&gt;"", $C$3&lt;&gt;""),
 IF($C$1="All Fieldwork Services Teams",
  IF($C$2="All Social Workers",
   IF($C$3="Full Time", SUMIFS('SW Data'!$F:$F, 'SW Data'!$A:$A, F$8, 'SW Data'!$B:$B, $A9), IF($C$3="Part Time", SUMIFS('SW Data'!$H:$H, 'SW Data'!$A:$A, F$8, 'SW Data'!$B:$B, $A9),SUMIFS('SW Data'!$I:$I, 'SW Data'!$A:$A, F$8, 'SW Data'!$B:$B, $A9))),
   IF($C$3="Full Time", SUMIFS('SW Data'!$F:$F, 'SW Data'!$A:$A, F$8, 'SW Data'!$B:$B, $A9, 'SW Data'!$D:$D, $C$2), IF($C$3="Part Time", SUMIFS('SW Data'!$H:$H, 'SW Data'!$A:$A, F$8, 'SW Data'!$B:$B, $A9, 'SW Data'!$D:$D, $C$2), SUMIFS('SW Data'!$I:$I, 'SW Data'!$A:$A, F$8, 'SW Data'!$B:$B, $A9, 'SW Data'!$D:$D, $C$2)))),
  IF($C$2="All Social Workers",
   IF($C$3="Full Time", SUMIFS('SW Data'!$F:$F, 'SW Data'!$A:$A, F$8, 'SW Data'!$E:$E, $C$1, 'SW Data'!$B:$B, $A9), IF($C$3="Part Time", SUMIFS('SW Data'!$H:$H, 'SW Data'!$A:$A, F$8, 'SW Data'!$E:$E, $C$1, 'SW Data'!$B:$B, $A9), SUMIFS('SW Data'!$I:$I, 'SW Data'!$A:$A, F$8, 'SW Data'!$E:$E, $C$1, 'SW Data'!$B:$B, $A9))),
   IF($C$3="Full Time", SUMIFS('SW Data'!$F:$F, 'SW Data'!$A:$A, F$8, 'SW Data'!$E:$E, $C$1, 'SW Data'!$B:$B, $A9, 'SW Data'!$D:$D, $C$2), IF($C$3="Part Time", SUMIFS('SW Data'!$H:$H, 'SW Data'!$A:$A, F$8, 'SW Data'!$E:$E, $C$1, 'SW Data'!$B:$B, $A9, 'SW Data'!$D:$D, $C$2), SUMIFS('SW Data'!$I:$I, 'SW Data'!$A:$A, F$8, 'SW Data'!$E:$E, $C$1, 'SW Data'!$B:$B, $A9, 'SW Data'!$D:$D, $C$2))))),
 0)</f>
        <v>267.48513700000001</v>
      </c>
      <c r="G9" s="51">
        <f>IF(AND($C$1&lt;&gt;"", $C$2&lt;&gt;"", $C$3&lt;&gt;""),
 IF($C$1="All Fieldwork Services Teams",
  IF($C$2="All Social Workers",
   IF($C$3="Full Time", SUMIFS('SW Data'!$F:$F, 'SW Data'!$A:$A, G$8, 'SW Data'!$B:$B, $A9), IF($C$3="Part Time", SUMIFS('SW Data'!$H:$H, 'SW Data'!$A:$A, G$8, 'SW Data'!$B:$B, $A9),SUMIFS('SW Data'!$I:$I, 'SW Data'!$A:$A, G$8, 'SW Data'!$B:$B, $A9))),
   IF($C$3="Full Time", SUMIFS('SW Data'!$F:$F, 'SW Data'!$A:$A, G$8, 'SW Data'!$B:$B, $A9, 'SW Data'!$D:$D, $C$2), IF($C$3="Part Time", SUMIFS('SW Data'!$H:$H, 'SW Data'!$A:$A, G$8, 'SW Data'!$B:$B, $A9, 'SW Data'!$D:$D, $C$2), SUMIFS('SW Data'!$I:$I, 'SW Data'!$A:$A, G$8, 'SW Data'!$B:$B, $A9, 'SW Data'!$D:$D, $C$2)))),
  IF($C$2="All Social Workers",
   IF($C$3="Full Time", SUMIFS('SW Data'!$F:$F, 'SW Data'!$A:$A, G$8, 'SW Data'!$E:$E, $C$1, 'SW Data'!$B:$B, $A9), IF($C$3="Part Time", SUMIFS('SW Data'!$H:$H, 'SW Data'!$A:$A, G$8, 'SW Data'!$E:$E, $C$1, 'SW Data'!$B:$B, $A9), SUMIFS('SW Data'!$I:$I, 'SW Data'!$A:$A, G$8, 'SW Data'!$E:$E, $C$1, 'SW Data'!$B:$B, $A9))),
   IF($C$3="Full Time", SUMIFS('SW Data'!$F:$F, 'SW Data'!$A:$A, G$8, 'SW Data'!$E:$E, $C$1, 'SW Data'!$B:$B, $A9, 'SW Data'!$D:$D, $C$2), IF($C$3="Part Time", SUMIFS('SW Data'!$H:$H, 'SW Data'!$A:$A, G$8, 'SW Data'!$E:$E, $C$1, 'SW Data'!$B:$B, $A9, 'SW Data'!$D:$D, $C$2), SUMIFS('SW Data'!$I:$I, 'SW Data'!$A:$A, G$8, 'SW Data'!$E:$E, $C$1, 'SW Data'!$B:$B, $A9, 'SW Data'!$D:$D, $C$2))))),
 0)</f>
        <v>235.54999997200002</v>
      </c>
      <c r="H9" s="51">
        <f>IF(AND($C$1&lt;&gt;"", $C$2&lt;&gt;"", $C$3&lt;&gt;""),
 IF($C$1="All Fieldwork Services Teams",
  IF($C$2="All Social Workers",
   IF($C$3="Full Time", SUMIFS('SW Data'!$F:$F, 'SW Data'!$A:$A, H$8, 'SW Data'!$B:$B, $A9), IF($C$3="Part Time", SUMIFS('SW Data'!$H:$H, 'SW Data'!$A:$A, H$8, 'SW Data'!$B:$B, $A9),SUMIFS('SW Data'!$I:$I, 'SW Data'!$A:$A, H$8, 'SW Data'!$B:$B, $A9))),
   IF($C$3="Full Time", SUMIFS('SW Data'!$F:$F, 'SW Data'!$A:$A, H$8, 'SW Data'!$B:$B, $A9, 'SW Data'!$D:$D, $C$2), IF($C$3="Part Time", SUMIFS('SW Data'!$H:$H, 'SW Data'!$A:$A, H$8, 'SW Data'!$B:$B, $A9, 'SW Data'!$D:$D, $C$2), SUMIFS('SW Data'!$I:$I, 'SW Data'!$A:$A, H$8, 'SW Data'!$B:$B, $A9, 'SW Data'!$D:$D, $C$2)))),
  IF($C$2="All Social Workers",
   IF($C$3="Full Time", SUMIFS('SW Data'!$F:$F, 'SW Data'!$A:$A, H$8, 'SW Data'!$E:$E, $C$1, 'SW Data'!$B:$B, $A9), IF($C$3="Part Time", SUMIFS('SW Data'!$H:$H, 'SW Data'!$A:$A, H$8, 'SW Data'!$E:$E, $C$1, 'SW Data'!$B:$B, $A9), SUMIFS('SW Data'!$I:$I, 'SW Data'!$A:$A, H$8, 'SW Data'!$E:$E, $C$1, 'SW Data'!$B:$B, $A9))),
   IF($C$3="Full Time", SUMIFS('SW Data'!$F:$F, 'SW Data'!$A:$A, H$8, 'SW Data'!$E:$E, $C$1, 'SW Data'!$B:$B, $A9, 'SW Data'!$D:$D, $C$2), IF($C$3="Part Time", SUMIFS('SW Data'!$H:$H, 'SW Data'!$A:$A, H$8, 'SW Data'!$E:$E, $C$1, 'SW Data'!$B:$B, $A9, 'SW Data'!$D:$D, $C$2), SUMIFS('SW Data'!$I:$I, 'SW Data'!$A:$A, H$8, 'SW Data'!$E:$E, $C$1, 'SW Data'!$B:$B, $A9, 'SW Data'!$D:$D, $C$2))))),
 0)</f>
        <v>241.97</v>
      </c>
      <c r="I9" s="51">
        <f>IF(AND($C$1&lt;&gt;"", $C$2&lt;&gt;"", $C$3&lt;&gt;""),
 IF($C$1="All Fieldwork Services Teams",
  IF($C$2="All Social Workers",
   IF($C$3="Full Time", SUMIFS('SW Data'!$F:$F, 'SW Data'!$A:$A, I$8, 'SW Data'!$B:$B, $A9), IF($C$3="Part Time", SUMIFS('SW Data'!$H:$H, 'SW Data'!$A:$A, I$8, 'SW Data'!$B:$B, $A9),SUMIFS('SW Data'!$I:$I, 'SW Data'!$A:$A, I$8, 'SW Data'!$B:$B, $A9))),
   IF($C$3="Full Time", SUMIFS('SW Data'!$F:$F, 'SW Data'!$A:$A, I$8, 'SW Data'!$B:$B, $A9, 'SW Data'!$D:$D, $C$2), IF($C$3="Part Time", SUMIFS('SW Data'!$H:$H, 'SW Data'!$A:$A, I$8, 'SW Data'!$B:$B, $A9, 'SW Data'!$D:$D, $C$2), SUMIFS('SW Data'!$I:$I, 'SW Data'!$A:$A, I$8, 'SW Data'!$B:$B, $A9, 'SW Data'!$D:$D, $C$2)))),
  IF($C$2="All Social Workers",
   IF($C$3="Full Time", SUMIFS('SW Data'!$F:$F, 'SW Data'!$A:$A, I$8, 'SW Data'!$E:$E, $C$1, 'SW Data'!$B:$B, $A9), IF($C$3="Part Time", SUMIFS('SW Data'!$H:$H, 'SW Data'!$A:$A, I$8, 'SW Data'!$E:$E, $C$1, 'SW Data'!$B:$B, $A9), SUMIFS('SW Data'!$I:$I, 'SW Data'!$A:$A, I$8, 'SW Data'!$E:$E, $C$1, 'SW Data'!$B:$B, $A9))),
   IF($C$3="Full Time", SUMIFS('SW Data'!$F:$F, 'SW Data'!$A:$A, I$8, 'SW Data'!$E:$E, $C$1, 'SW Data'!$B:$B, $A9, 'SW Data'!$D:$D, $C$2), IF($C$3="Part Time", SUMIFS('SW Data'!$H:$H, 'SW Data'!$A:$A, I$8, 'SW Data'!$E:$E, $C$1, 'SW Data'!$B:$B, $A9, 'SW Data'!$D:$D, $C$2), SUMIFS('SW Data'!$I:$I, 'SW Data'!$A:$A, I$8, 'SW Data'!$E:$E, $C$1, 'SW Data'!$B:$B, $A9, 'SW Data'!$D:$D, $C$2))))),
 0)</f>
        <v>231.35</v>
      </c>
      <c r="J9" s="51">
        <f>IF(AND($C$1&lt;&gt;"", $C$2&lt;&gt;"", $C$3&lt;&gt;""),
 IF($C$1="All Fieldwork Services Teams",
  IF($C$2="All Social Workers",
   IF($C$3="Full Time", SUMIFS('SW Data'!$F:$F, 'SW Data'!$A:$A, J$8, 'SW Data'!$B:$B, $A9), IF($C$3="Part Time", SUMIFS('SW Data'!$H:$H, 'SW Data'!$A:$A, J$8, 'SW Data'!$B:$B, $A9),SUMIFS('SW Data'!$I:$I, 'SW Data'!$A:$A, J$8, 'SW Data'!$B:$B, $A9))),
   IF($C$3="Full Time", SUMIFS('SW Data'!$F:$F, 'SW Data'!$A:$A, J$8, 'SW Data'!$B:$B, $A9, 'SW Data'!$D:$D, $C$2), IF($C$3="Part Time", SUMIFS('SW Data'!$H:$H, 'SW Data'!$A:$A, J$8, 'SW Data'!$B:$B, $A9, 'SW Data'!$D:$D, $C$2), SUMIFS('SW Data'!$I:$I, 'SW Data'!$A:$A, J$8, 'SW Data'!$B:$B, $A9, 'SW Data'!$D:$D, $C$2)))),
  IF($C$2="All Social Workers",
   IF($C$3="Full Time", SUMIFS('SW Data'!$F:$F, 'SW Data'!$A:$A, J$8, 'SW Data'!$E:$E, $C$1, 'SW Data'!$B:$B, $A9), IF($C$3="Part Time", SUMIFS('SW Data'!$H:$H, 'SW Data'!$A:$A, J$8, 'SW Data'!$E:$E, $C$1, 'SW Data'!$B:$B, $A9), SUMIFS('SW Data'!$I:$I, 'SW Data'!$A:$A, J$8, 'SW Data'!$E:$E, $C$1, 'SW Data'!$B:$B, $A9))),
   IF($C$3="Full Time", SUMIFS('SW Data'!$F:$F, 'SW Data'!$A:$A, J$8, 'SW Data'!$E:$E, $C$1, 'SW Data'!$B:$B, $A9, 'SW Data'!$D:$D, $C$2), IF($C$3="Part Time", SUMIFS('SW Data'!$H:$H, 'SW Data'!$A:$A, J$8, 'SW Data'!$E:$E, $C$1, 'SW Data'!$B:$B, $A9, 'SW Data'!$D:$D, $C$2), SUMIFS('SW Data'!$I:$I, 'SW Data'!$A:$A, J$8, 'SW Data'!$E:$E, $C$1, 'SW Data'!$B:$B, $A9, 'SW Data'!$D:$D, $C$2))))),
 0)</f>
        <v>232.01000000000002</v>
      </c>
      <c r="K9" s="51">
        <f>IF(AND($C$1&lt;&gt;"", $C$2&lt;&gt;"", $C$3&lt;&gt;""),
 IF($C$1="All Fieldwork Services Teams",
  IF($C$2="All Social Workers",
   IF($C$3="Full Time", SUMIFS('SW Data'!$F:$F, 'SW Data'!$A:$A, K$8, 'SW Data'!$B:$B, $A9), IF($C$3="Part Time", SUMIFS('SW Data'!$H:$H, 'SW Data'!$A:$A, K$8, 'SW Data'!$B:$B, $A9),SUMIFS('SW Data'!$I:$I, 'SW Data'!$A:$A, K$8, 'SW Data'!$B:$B, $A9))),
   IF($C$3="Full Time", SUMIFS('SW Data'!$F:$F, 'SW Data'!$A:$A, K$8, 'SW Data'!$B:$B, $A9, 'SW Data'!$D:$D, $C$2), IF($C$3="Part Time", SUMIFS('SW Data'!$H:$H, 'SW Data'!$A:$A, K$8, 'SW Data'!$B:$B, $A9, 'SW Data'!$D:$D, $C$2), SUMIFS('SW Data'!$I:$I, 'SW Data'!$A:$A, K$8, 'SW Data'!$B:$B, $A9, 'SW Data'!$D:$D, $C$2)))),
  IF($C$2="All Social Workers",
   IF($C$3="Full Time", SUMIFS('SW Data'!$F:$F, 'SW Data'!$A:$A, K$8, 'SW Data'!$E:$E, $C$1, 'SW Data'!$B:$B, $A9), IF($C$3="Part Time", SUMIFS('SW Data'!$H:$H, 'SW Data'!$A:$A, K$8, 'SW Data'!$E:$E, $C$1, 'SW Data'!$B:$B, $A9), SUMIFS('SW Data'!$I:$I, 'SW Data'!$A:$A, K$8, 'SW Data'!$E:$E, $C$1, 'SW Data'!$B:$B, $A9))),
   IF($C$3="Full Time", SUMIFS('SW Data'!$F:$F, 'SW Data'!$A:$A, K$8, 'SW Data'!$E:$E, $C$1, 'SW Data'!$B:$B, $A9, 'SW Data'!$D:$D, $C$2), IF($C$3="Part Time", SUMIFS('SW Data'!$H:$H, 'SW Data'!$A:$A, K$8, 'SW Data'!$E:$E, $C$1, 'SW Data'!$B:$B, $A9, 'SW Data'!$D:$D, $C$2), SUMIFS('SW Data'!$I:$I, 'SW Data'!$A:$A, K$8, 'SW Data'!$E:$E, $C$1, 'SW Data'!$B:$B, $A9, 'SW Data'!$D:$D, $C$2))))),
 0)</f>
        <v>231.42</v>
      </c>
      <c r="L9" s="52"/>
    </row>
    <row r="10" spans="1:14" x14ac:dyDescent="0.25">
      <c r="A10" s="53" t="s">
        <v>18</v>
      </c>
      <c r="B10" s="54">
        <f>IF(AND($C$1&lt;&gt;"", $C$2&lt;&gt;"", $C$3&lt;&gt;""),
 IF($C$1="All Fieldwork Services Teams",
  IF($C$2="All Social Workers",
   IF($C$3="Full Time", SUMIFS('SW Data'!$F:$F, 'SW Data'!$A:$A, B$8, 'SW Data'!$B:$B, $A10), IF($C$3="Part Time", SUMIFS('SW Data'!$H:$H, 'SW Data'!$A:$A, B$8, 'SW Data'!$B:$B, $A10),SUMIFS('SW Data'!$I:$I, 'SW Data'!$A:$A, B$8, 'SW Data'!$B:$B, $A10))),
   IF($C$3="Full Time", SUMIFS('SW Data'!$F:$F, 'SW Data'!$A:$A, B$8, 'SW Data'!$B:$B, $A10, 'SW Data'!$D:$D, $C$2), IF($C$3="Part Time", SUMIFS('SW Data'!$H:$H, 'SW Data'!$A:$A, B$8, 'SW Data'!$B:$B, $A10, 'SW Data'!$D:$D, $C$2), SUMIFS('SW Data'!$I:$I, 'SW Data'!$A:$A, B$8, 'SW Data'!$B:$B, $A10, 'SW Data'!$D:$D, $C$2)))),
  IF($C$2="All Social Workers",
   IF($C$3="Full Time", SUMIFS('SW Data'!$F:$F, 'SW Data'!$A:$A, B$8, 'SW Data'!$E:$E, $C$1, 'SW Data'!$B:$B, $A10), IF($C$3="Part Time", SUMIFS('SW Data'!$H:$H, 'SW Data'!$A:$A, B$8, 'SW Data'!$E:$E, $C$1, 'SW Data'!$B:$B, $A10), SUMIFS('SW Data'!$I:$I, 'SW Data'!$A:$A, B$8, 'SW Data'!$E:$E, $C$1, 'SW Data'!$B:$B, $A10))),
   IF($C$3="Full Time", SUMIFS('SW Data'!$F:$F, 'SW Data'!$A:$A, B$8, 'SW Data'!$E:$E, $C$1, 'SW Data'!$B:$B, $A10, 'SW Data'!$D:$D, $C$2), IF($C$3="Part Time", SUMIFS('SW Data'!$H:$H, 'SW Data'!$A:$A, B$8, 'SW Data'!$E:$E, $C$1, 'SW Data'!$B:$B, $A10, 'SW Data'!$D:$D, $C$2), SUMIFS('SW Data'!$I:$I, 'SW Data'!$A:$A, B$8, 'SW Data'!$E:$E, $C$1, 'SW Data'!$B:$B, $A10, 'SW Data'!$D:$D, $C$2))))),
 0)</f>
        <v>215.78000000000003</v>
      </c>
      <c r="C10" s="54">
        <f>IF(AND($C$1&lt;&gt;"", $C$2&lt;&gt;"", $C$3&lt;&gt;""),
 IF($C$1="All Fieldwork Services Teams",
  IF($C$2="All Social Workers",
   IF($C$3="Full Time", SUMIFS('SW Data'!$F:$F, 'SW Data'!$A:$A, C$8, 'SW Data'!$B:$B, $A10), IF($C$3="Part Time", SUMIFS('SW Data'!$H:$H, 'SW Data'!$A:$A, C$8, 'SW Data'!$B:$B, $A10),SUMIFS('SW Data'!$I:$I, 'SW Data'!$A:$A, C$8, 'SW Data'!$B:$B, $A10))),
   IF($C$3="Full Time", SUMIFS('SW Data'!$F:$F, 'SW Data'!$A:$A, C$8, 'SW Data'!$B:$B, $A10, 'SW Data'!$D:$D, $C$2), IF($C$3="Part Time", SUMIFS('SW Data'!$H:$H, 'SW Data'!$A:$A, C$8, 'SW Data'!$B:$B, $A10, 'SW Data'!$D:$D, $C$2), SUMIFS('SW Data'!$I:$I, 'SW Data'!$A:$A, C$8, 'SW Data'!$B:$B, $A10, 'SW Data'!$D:$D, $C$2)))),
  IF($C$2="All Social Workers",
   IF($C$3="Full Time", SUMIFS('SW Data'!$F:$F, 'SW Data'!$A:$A, C$8, 'SW Data'!$E:$E, $C$1, 'SW Data'!$B:$B, $A10), IF($C$3="Part Time", SUMIFS('SW Data'!$H:$H, 'SW Data'!$A:$A, C$8, 'SW Data'!$E:$E, $C$1, 'SW Data'!$B:$B, $A10), SUMIFS('SW Data'!$I:$I, 'SW Data'!$A:$A, C$8, 'SW Data'!$E:$E, $C$1, 'SW Data'!$B:$B, $A10))),
   IF($C$3="Full Time", SUMIFS('SW Data'!$F:$F, 'SW Data'!$A:$A, C$8, 'SW Data'!$E:$E, $C$1, 'SW Data'!$B:$B, $A10, 'SW Data'!$D:$D, $C$2), IF($C$3="Part Time", SUMIFS('SW Data'!$H:$H, 'SW Data'!$A:$A, C$8, 'SW Data'!$E:$E, $C$1, 'SW Data'!$B:$B, $A10, 'SW Data'!$D:$D, $C$2), SUMIFS('SW Data'!$I:$I, 'SW Data'!$A:$A, C$8, 'SW Data'!$E:$E, $C$1, 'SW Data'!$B:$B, $A10, 'SW Data'!$D:$D, $C$2))))),
 0)</f>
        <v>225.53999999999996</v>
      </c>
      <c r="D10" s="54">
        <f>IF(AND($C$1&lt;&gt;"", $C$2&lt;&gt;"", $C$3&lt;&gt;""),
 IF($C$1="All Fieldwork Services Teams",
  IF($C$2="All Social Workers",
   IF($C$3="Full Time", SUMIFS('SW Data'!$F:$F, 'SW Data'!$A:$A, D$8, 'SW Data'!$B:$B, $A10), IF($C$3="Part Time", SUMIFS('SW Data'!$H:$H, 'SW Data'!$A:$A, D$8, 'SW Data'!$B:$B, $A10),SUMIFS('SW Data'!$I:$I, 'SW Data'!$A:$A, D$8, 'SW Data'!$B:$B, $A10))),
   IF($C$3="Full Time", SUMIFS('SW Data'!$F:$F, 'SW Data'!$A:$A, D$8, 'SW Data'!$B:$B, $A10, 'SW Data'!$D:$D, $C$2), IF($C$3="Part Time", SUMIFS('SW Data'!$H:$H, 'SW Data'!$A:$A, D$8, 'SW Data'!$B:$B, $A10, 'SW Data'!$D:$D, $C$2), SUMIFS('SW Data'!$I:$I, 'SW Data'!$A:$A, D$8, 'SW Data'!$B:$B, $A10, 'SW Data'!$D:$D, $C$2)))),
  IF($C$2="All Social Workers",
   IF($C$3="Full Time", SUMIFS('SW Data'!$F:$F, 'SW Data'!$A:$A, D$8, 'SW Data'!$E:$E, $C$1, 'SW Data'!$B:$B, $A10), IF($C$3="Part Time", SUMIFS('SW Data'!$H:$H, 'SW Data'!$A:$A, D$8, 'SW Data'!$E:$E, $C$1, 'SW Data'!$B:$B, $A10), SUMIFS('SW Data'!$I:$I, 'SW Data'!$A:$A, D$8, 'SW Data'!$E:$E, $C$1, 'SW Data'!$B:$B, $A10))),
   IF($C$3="Full Time", SUMIFS('SW Data'!$F:$F, 'SW Data'!$A:$A, D$8, 'SW Data'!$E:$E, $C$1, 'SW Data'!$B:$B, $A10, 'SW Data'!$D:$D, $C$2), IF($C$3="Part Time", SUMIFS('SW Data'!$H:$H, 'SW Data'!$A:$A, D$8, 'SW Data'!$E:$E, $C$1, 'SW Data'!$B:$B, $A10, 'SW Data'!$D:$D, $C$2), SUMIFS('SW Data'!$I:$I, 'SW Data'!$A:$A, D$8, 'SW Data'!$E:$E, $C$1, 'SW Data'!$B:$B, $A10, 'SW Data'!$D:$D, $C$2))))),
 0)</f>
        <v>226.12</v>
      </c>
      <c r="E10" s="54">
        <f>IF(AND($C$1&lt;&gt;"", $C$2&lt;&gt;"", $C$3&lt;&gt;""),
 IF($C$1="All Fieldwork Services Teams",
  IF($C$2="All Social Workers",
   IF($C$3="Full Time", SUMIFS('SW Data'!$F:$F, 'SW Data'!$A:$A, E$8, 'SW Data'!$B:$B, $A10), IF($C$3="Part Time", SUMIFS('SW Data'!$H:$H, 'SW Data'!$A:$A, E$8, 'SW Data'!$B:$B, $A10),SUMIFS('SW Data'!$I:$I, 'SW Data'!$A:$A, E$8, 'SW Data'!$B:$B, $A10))),
   IF($C$3="Full Time", SUMIFS('SW Data'!$F:$F, 'SW Data'!$A:$A, E$8, 'SW Data'!$B:$B, $A10, 'SW Data'!$D:$D, $C$2), IF($C$3="Part Time", SUMIFS('SW Data'!$H:$H, 'SW Data'!$A:$A, E$8, 'SW Data'!$B:$B, $A10, 'SW Data'!$D:$D, $C$2), SUMIFS('SW Data'!$I:$I, 'SW Data'!$A:$A, E$8, 'SW Data'!$B:$B, $A10, 'SW Data'!$D:$D, $C$2)))),
  IF($C$2="All Social Workers",
   IF($C$3="Full Time", SUMIFS('SW Data'!$F:$F, 'SW Data'!$A:$A, E$8, 'SW Data'!$E:$E, $C$1, 'SW Data'!$B:$B, $A10), IF($C$3="Part Time", SUMIFS('SW Data'!$H:$H, 'SW Data'!$A:$A, E$8, 'SW Data'!$E:$E, $C$1, 'SW Data'!$B:$B, $A10), SUMIFS('SW Data'!$I:$I, 'SW Data'!$A:$A, E$8, 'SW Data'!$E:$E, $C$1, 'SW Data'!$B:$B, $A10))),
   IF($C$3="Full Time", SUMIFS('SW Data'!$F:$F, 'SW Data'!$A:$A, E$8, 'SW Data'!$E:$E, $C$1, 'SW Data'!$B:$B, $A10, 'SW Data'!$D:$D, $C$2), IF($C$3="Part Time", SUMIFS('SW Data'!$H:$H, 'SW Data'!$A:$A, E$8, 'SW Data'!$E:$E, $C$1, 'SW Data'!$B:$B, $A10, 'SW Data'!$D:$D, $C$2), SUMIFS('SW Data'!$I:$I, 'SW Data'!$A:$A, E$8, 'SW Data'!$E:$E, $C$1, 'SW Data'!$B:$B, $A10, 'SW Data'!$D:$D, $C$2))))),
 0)</f>
        <v>214.02999999999997</v>
      </c>
      <c r="F10" s="54">
        <f>IF(AND($C$1&lt;&gt;"", $C$2&lt;&gt;"", $C$3&lt;&gt;""),
 IF($C$1="All Fieldwork Services Teams",
  IF($C$2="All Social Workers",
   IF($C$3="Full Time", SUMIFS('SW Data'!$F:$F, 'SW Data'!$A:$A, F$8, 'SW Data'!$B:$B, $A10), IF($C$3="Part Time", SUMIFS('SW Data'!$H:$H, 'SW Data'!$A:$A, F$8, 'SW Data'!$B:$B, $A10),SUMIFS('SW Data'!$I:$I, 'SW Data'!$A:$A, F$8, 'SW Data'!$B:$B, $A10))),
   IF($C$3="Full Time", SUMIFS('SW Data'!$F:$F, 'SW Data'!$A:$A, F$8, 'SW Data'!$B:$B, $A10, 'SW Data'!$D:$D, $C$2), IF($C$3="Part Time", SUMIFS('SW Data'!$H:$H, 'SW Data'!$A:$A, F$8, 'SW Data'!$B:$B, $A10, 'SW Data'!$D:$D, $C$2), SUMIFS('SW Data'!$I:$I, 'SW Data'!$A:$A, F$8, 'SW Data'!$B:$B, $A10, 'SW Data'!$D:$D, $C$2)))),
  IF($C$2="All Social Workers",
   IF($C$3="Full Time", SUMIFS('SW Data'!$F:$F, 'SW Data'!$A:$A, F$8, 'SW Data'!$E:$E, $C$1, 'SW Data'!$B:$B, $A10), IF($C$3="Part Time", SUMIFS('SW Data'!$H:$H, 'SW Data'!$A:$A, F$8, 'SW Data'!$E:$E, $C$1, 'SW Data'!$B:$B, $A10), SUMIFS('SW Data'!$I:$I, 'SW Data'!$A:$A, F$8, 'SW Data'!$E:$E, $C$1, 'SW Data'!$B:$B, $A10))),
   IF($C$3="Full Time", SUMIFS('SW Data'!$F:$F, 'SW Data'!$A:$A, F$8, 'SW Data'!$E:$E, $C$1, 'SW Data'!$B:$B, $A10, 'SW Data'!$D:$D, $C$2), IF($C$3="Part Time", SUMIFS('SW Data'!$H:$H, 'SW Data'!$A:$A, F$8, 'SW Data'!$E:$E, $C$1, 'SW Data'!$B:$B, $A10, 'SW Data'!$D:$D, $C$2), SUMIFS('SW Data'!$I:$I, 'SW Data'!$A:$A, F$8, 'SW Data'!$E:$E, $C$1, 'SW Data'!$B:$B, $A10, 'SW Data'!$D:$D, $C$2))))),
 0)</f>
        <v>227.98372413999999</v>
      </c>
      <c r="G10" s="54">
        <f>IF(AND($C$1&lt;&gt;"", $C$2&lt;&gt;"", $C$3&lt;&gt;""),
 IF($C$1="All Fieldwork Services Teams",
  IF($C$2="All Social Workers",
   IF($C$3="Full Time", SUMIFS('SW Data'!$F:$F, 'SW Data'!$A:$A, G$8, 'SW Data'!$B:$B, $A10), IF($C$3="Part Time", SUMIFS('SW Data'!$H:$H, 'SW Data'!$A:$A, G$8, 'SW Data'!$B:$B, $A10),SUMIFS('SW Data'!$I:$I, 'SW Data'!$A:$A, G$8, 'SW Data'!$B:$B, $A10))),
   IF($C$3="Full Time", SUMIFS('SW Data'!$F:$F, 'SW Data'!$A:$A, G$8, 'SW Data'!$B:$B, $A10, 'SW Data'!$D:$D, $C$2), IF($C$3="Part Time", SUMIFS('SW Data'!$H:$H, 'SW Data'!$A:$A, G$8, 'SW Data'!$B:$B, $A10, 'SW Data'!$D:$D, $C$2), SUMIFS('SW Data'!$I:$I, 'SW Data'!$A:$A, G$8, 'SW Data'!$B:$B, $A10, 'SW Data'!$D:$D, $C$2)))),
  IF($C$2="All Social Workers",
   IF($C$3="Full Time", SUMIFS('SW Data'!$F:$F, 'SW Data'!$A:$A, G$8, 'SW Data'!$E:$E, $C$1, 'SW Data'!$B:$B, $A10), IF($C$3="Part Time", SUMIFS('SW Data'!$H:$H, 'SW Data'!$A:$A, G$8, 'SW Data'!$E:$E, $C$1, 'SW Data'!$B:$B, $A10), SUMIFS('SW Data'!$I:$I, 'SW Data'!$A:$A, G$8, 'SW Data'!$E:$E, $C$1, 'SW Data'!$B:$B, $A10))),
   IF($C$3="Full Time", SUMIFS('SW Data'!$F:$F, 'SW Data'!$A:$A, G$8, 'SW Data'!$E:$E, $C$1, 'SW Data'!$B:$B, $A10, 'SW Data'!$D:$D, $C$2), IF($C$3="Part Time", SUMIFS('SW Data'!$H:$H, 'SW Data'!$A:$A, G$8, 'SW Data'!$E:$E, $C$1, 'SW Data'!$B:$B, $A10, 'SW Data'!$D:$D, $C$2), SUMIFS('SW Data'!$I:$I, 'SW Data'!$A:$A, G$8, 'SW Data'!$E:$E, $C$1, 'SW Data'!$B:$B, $A10, 'SW Data'!$D:$D, $C$2))))),
 0)</f>
        <v>240.08165522000002</v>
      </c>
      <c r="H10" s="54">
        <f>IF(AND($C$1&lt;&gt;"", $C$2&lt;&gt;"", $C$3&lt;&gt;""),
 IF($C$1="All Fieldwork Services Teams",
  IF($C$2="All Social Workers",
   IF($C$3="Full Time", SUMIFS('SW Data'!$F:$F, 'SW Data'!$A:$A, H$8, 'SW Data'!$B:$B, $A10), IF($C$3="Part Time", SUMIFS('SW Data'!$H:$H, 'SW Data'!$A:$A, H$8, 'SW Data'!$B:$B, $A10),SUMIFS('SW Data'!$I:$I, 'SW Data'!$A:$A, H$8, 'SW Data'!$B:$B, $A10))),
   IF($C$3="Full Time", SUMIFS('SW Data'!$F:$F, 'SW Data'!$A:$A, H$8, 'SW Data'!$B:$B, $A10, 'SW Data'!$D:$D, $C$2), IF($C$3="Part Time", SUMIFS('SW Data'!$H:$H, 'SW Data'!$A:$A, H$8, 'SW Data'!$B:$B, $A10, 'SW Data'!$D:$D, $C$2), SUMIFS('SW Data'!$I:$I, 'SW Data'!$A:$A, H$8, 'SW Data'!$B:$B, $A10, 'SW Data'!$D:$D, $C$2)))),
  IF($C$2="All Social Workers",
   IF($C$3="Full Time", SUMIFS('SW Data'!$F:$F, 'SW Data'!$A:$A, H$8, 'SW Data'!$E:$E, $C$1, 'SW Data'!$B:$B, $A10), IF($C$3="Part Time", SUMIFS('SW Data'!$H:$H, 'SW Data'!$A:$A, H$8, 'SW Data'!$E:$E, $C$1, 'SW Data'!$B:$B, $A10), SUMIFS('SW Data'!$I:$I, 'SW Data'!$A:$A, H$8, 'SW Data'!$E:$E, $C$1, 'SW Data'!$B:$B, $A10))),
   IF($C$3="Full Time", SUMIFS('SW Data'!$F:$F, 'SW Data'!$A:$A, H$8, 'SW Data'!$E:$E, $C$1, 'SW Data'!$B:$B, $A10, 'SW Data'!$D:$D, $C$2), IF($C$3="Part Time", SUMIFS('SW Data'!$H:$H, 'SW Data'!$A:$A, H$8, 'SW Data'!$E:$E, $C$1, 'SW Data'!$B:$B, $A10, 'SW Data'!$D:$D, $C$2), SUMIFS('SW Data'!$I:$I, 'SW Data'!$A:$A, H$8, 'SW Data'!$E:$E, $C$1, 'SW Data'!$B:$B, $A10, 'SW Data'!$D:$D, $C$2))))),
 0)</f>
        <v>249.87</v>
      </c>
      <c r="I10" s="54">
        <f>IF(AND($C$1&lt;&gt;"", $C$2&lt;&gt;"", $C$3&lt;&gt;""),
 IF($C$1="All Fieldwork Services Teams",
  IF($C$2="All Social Workers",
   IF($C$3="Full Time", SUMIFS('SW Data'!$F:$F, 'SW Data'!$A:$A, I$8, 'SW Data'!$B:$B, $A10), IF($C$3="Part Time", SUMIFS('SW Data'!$H:$H, 'SW Data'!$A:$A, I$8, 'SW Data'!$B:$B, $A10),SUMIFS('SW Data'!$I:$I, 'SW Data'!$A:$A, I$8, 'SW Data'!$B:$B, $A10))),
   IF($C$3="Full Time", SUMIFS('SW Data'!$F:$F, 'SW Data'!$A:$A, I$8, 'SW Data'!$B:$B, $A10, 'SW Data'!$D:$D, $C$2), IF($C$3="Part Time", SUMIFS('SW Data'!$H:$H, 'SW Data'!$A:$A, I$8, 'SW Data'!$B:$B, $A10, 'SW Data'!$D:$D, $C$2), SUMIFS('SW Data'!$I:$I, 'SW Data'!$A:$A, I$8, 'SW Data'!$B:$B, $A10, 'SW Data'!$D:$D, $C$2)))),
  IF($C$2="All Social Workers",
   IF($C$3="Full Time", SUMIFS('SW Data'!$F:$F, 'SW Data'!$A:$A, I$8, 'SW Data'!$E:$E, $C$1, 'SW Data'!$B:$B, $A10), IF($C$3="Part Time", SUMIFS('SW Data'!$H:$H, 'SW Data'!$A:$A, I$8, 'SW Data'!$E:$E, $C$1, 'SW Data'!$B:$B, $A10), SUMIFS('SW Data'!$I:$I, 'SW Data'!$A:$A, I$8, 'SW Data'!$E:$E, $C$1, 'SW Data'!$B:$B, $A10))),
   IF($C$3="Full Time", SUMIFS('SW Data'!$F:$F, 'SW Data'!$A:$A, I$8, 'SW Data'!$E:$E, $C$1, 'SW Data'!$B:$B, $A10, 'SW Data'!$D:$D, $C$2), IF($C$3="Part Time", SUMIFS('SW Data'!$H:$H, 'SW Data'!$A:$A, I$8, 'SW Data'!$E:$E, $C$1, 'SW Data'!$B:$B, $A10, 'SW Data'!$D:$D, $C$2), SUMIFS('SW Data'!$I:$I, 'SW Data'!$A:$A, I$8, 'SW Data'!$E:$E, $C$1, 'SW Data'!$B:$B, $A10, 'SW Data'!$D:$D, $C$2))))),
 0)</f>
        <v>263.88</v>
      </c>
      <c r="J10" s="54">
        <f>IF(AND($C$1&lt;&gt;"", $C$2&lt;&gt;"", $C$3&lt;&gt;""),
 IF($C$1="All Fieldwork Services Teams",
  IF($C$2="All Social Workers",
   IF($C$3="Full Time", SUMIFS('SW Data'!$F:$F, 'SW Data'!$A:$A, J$8, 'SW Data'!$B:$B, $A10), IF($C$3="Part Time", SUMIFS('SW Data'!$H:$H, 'SW Data'!$A:$A, J$8, 'SW Data'!$B:$B, $A10),SUMIFS('SW Data'!$I:$I, 'SW Data'!$A:$A, J$8, 'SW Data'!$B:$B, $A10))),
   IF($C$3="Full Time", SUMIFS('SW Data'!$F:$F, 'SW Data'!$A:$A, J$8, 'SW Data'!$B:$B, $A10, 'SW Data'!$D:$D, $C$2), IF($C$3="Part Time", SUMIFS('SW Data'!$H:$H, 'SW Data'!$A:$A, J$8, 'SW Data'!$B:$B, $A10, 'SW Data'!$D:$D, $C$2), SUMIFS('SW Data'!$I:$I, 'SW Data'!$A:$A, J$8, 'SW Data'!$B:$B, $A10, 'SW Data'!$D:$D, $C$2)))),
  IF($C$2="All Social Workers",
   IF($C$3="Full Time", SUMIFS('SW Data'!$F:$F, 'SW Data'!$A:$A, J$8, 'SW Data'!$E:$E, $C$1, 'SW Data'!$B:$B, $A10), IF($C$3="Part Time", SUMIFS('SW Data'!$H:$H, 'SW Data'!$A:$A, J$8, 'SW Data'!$E:$E, $C$1, 'SW Data'!$B:$B, $A10), SUMIFS('SW Data'!$I:$I, 'SW Data'!$A:$A, J$8, 'SW Data'!$E:$E, $C$1, 'SW Data'!$B:$B, $A10))),
   IF($C$3="Full Time", SUMIFS('SW Data'!$F:$F, 'SW Data'!$A:$A, J$8, 'SW Data'!$E:$E, $C$1, 'SW Data'!$B:$B, $A10, 'SW Data'!$D:$D, $C$2), IF($C$3="Part Time", SUMIFS('SW Data'!$H:$H, 'SW Data'!$A:$A, J$8, 'SW Data'!$E:$E, $C$1, 'SW Data'!$B:$B, $A10, 'SW Data'!$D:$D, $C$2), SUMIFS('SW Data'!$I:$I, 'SW Data'!$A:$A, J$8, 'SW Data'!$E:$E, $C$1, 'SW Data'!$B:$B, $A10, 'SW Data'!$D:$D, $C$2))))),
 0)</f>
        <v>190.81</v>
      </c>
      <c r="K10" s="54">
        <f>IF(AND($C$1&lt;&gt;"", $C$2&lt;&gt;"", $C$3&lt;&gt;""),
 IF($C$1="All Fieldwork Services Teams",
  IF($C$2="All Social Workers",
   IF($C$3="Full Time", SUMIFS('SW Data'!$F:$F, 'SW Data'!$A:$A, K$8, 'SW Data'!$B:$B, $A10), IF($C$3="Part Time", SUMIFS('SW Data'!$H:$H, 'SW Data'!$A:$A, K$8, 'SW Data'!$B:$B, $A10),SUMIFS('SW Data'!$I:$I, 'SW Data'!$A:$A, K$8, 'SW Data'!$B:$B, $A10))),
   IF($C$3="Full Time", SUMIFS('SW Data'!$F:$F, 'SW Data'!$A:$A, K$8, 'SW Data'!$B:$B, $A10, 'SW Data'!$D:$D, $C$2), IF($C$3="Part Time", SUMIFS('SW Data'!$H:$H, 'SW Data'!$A:$A, K$8, 'SW Data'!$B:$B, $A10, 'SW Data'!$D:$D, $C$2), SUMIFS('SW Data'!$I:$I, 'SW Data'!$A:$A, K$8, 'SW Data'!$B:$B, $A10, 'SW Data'!$D:$D, $C$2)))),
  IF($C$2="All Social Workers",
   IF($C$3="Full Time", SUMIFS('SW Data'!$F:$F, 'SW Data'!$A:$A, K$8, 'SW Data'!$E:$E, $C$1, 'SW Data'!$B:$B, $A10), IF($C$3="Part Time", SUMIFS('SW Data'!$H:$H, 'SW Data'!$A:$A, K$8, 'SW Data'!$E:$E, $C$1, 'SW Data'!$B:$B, $A10), SUMIFS('SW Data'!$I:$I, 'SW Data'!$A:$A, K$8, 'SW Data'!$E:$E, $C$1, 'SW Data'!$B:$B, $A10))),
   IF($C$3="Full Time", SUMIFS('SW Data'!$F:$F, 'SW Data'!$A:$A, K$8, 'SW Data'!$E:$E, $C$1, 'SW Data'!$B:$B, $A10, 'SW Data'!$D:$D, $C$2), IF($C$3="Part Time", SUMIFS('SW Data'!$H:$H, 'SW Data'!$A:$A, K$8, 'SW Data'!$E:$E, $C$1, 'SW Data'!$B:$B, $A10, 'SW Data'!$D:$D, $C$2), SUMIFS('SW Data'!$I:$I, 'SW Data'!$A:$A, K$8, 'SW Data'!$E:$E, $C$1, 'SW Data'!$B:$B, $A10, 'SW Data'!$D:$D, $C$2))))),
 0)</f>
        <v>184.68</v>
      </c>
      <c r="L10" s="55"/>
    </row>
    <row r="11" spans="1:14" x14ac:dyDescent="0.25">
      <c r="A11" s="53" t="s">
        <v>19</v>
      </c>
      <c r="B11" s="54">
        <f>IF(AND($C$1&lt;&gt;"", $C$2&lt;&gt;"", $C$3&lt;&gt;""),
 IF($C$1="All Fieldwork Services Teams",
  IF($C$2="All Social Workers",
   IF($C$3="Full Time", SUMIFS('SW Data'!$F:$F, 'SW Data'!$A:$A, B$8, 'SW Data'!$B:$B, $A11), IF($C$3="Part Time", SUMIFS('SW Data'!$H:$H, 'SW Data'!$A:$A, B$8, 'SW Data'!$B:$B, $A11),SUMIFS('SW Data'!$I:$I, 'SW Data'!$A:$A, B$8, 'SW Data'!$B:$B, $A11))),
   IF($C$3="Full Time", SUMIFS('SW Data'!$F:$F, 'SW Data'!$A:$A, B$8, 'SW Data'!$B:$B, $A11, 'SW Data'!$D:$D, $C$2), IF($C$3="Part Time", SUMIFS('SW Data'!$H:$H, 'SW Data'!$A:$A, B$8, 'SW Data'!$B:$B, $A11, 'SW Data'!$D:$D, $C$2), SUMIFS('SW Data'!$I:$I, 'SW Data'!$A:$A, B$8, 'SW Data'!$B:$B, $A11, 'SW Data'!$D:$D, $C$2)))),
  IF($C$2="All Social Workers",
   IF($C$3="Full Time", SUMIFS('SW Data'!$F:$F, 'SW Data'!$A:$A, B$8, 'SW Data'!$E:$E, $C$1, 'SW Data'!$B:$B, $A11), IF($C$3="Part Time", SUMIFS('SW Data'!$H:$H, 'SW Data'!$A:$A, B$8, 'SW Data'!$E:$E, $C$1, 'SW Data'!$B:$B, $A11), SUMIFS('SW Data'!$I:$I, 'SW Data'!$A:$A, B$8, 'SW Data'!$E:$E, $C$1, 'SW Data'!$B:$B, $A11))),
   IF($C$3="Full Time", SUMIFS('SW Data'!$F:$F, 'SW Data'!$A:$A, B$8, 'SW Data'!$E:$E, $C$1, 'SW Data'!$B:$B, $A11, 'SW Data'!$D:$D, $C$2), IF($C$3="Part Time", SUMIFS('SW Data'!$H:$H, 'SW Data'!$A:$A, B$8, 'SW Data'!$E:$E, $C$1, 'SW Data'!$B:$B, $A11, 'SW Data'!$D:$D, $C$2), SUMIFS('SW Data'!$I:$I, 'SW Data'!$A:$A, B$8, 'SW Data'!$E:$E, $C$1, 'SW Data'!$B:$B, $A11, 'SW Data'!$D:$D, $C$2))))),
 0)</f>
        <v>69.41</v>
      </c>
      <c r="C11" s="54">
        <f>IF(AND($C$1&lt;&gt;"", $C$2&lt;&gt;"", $C$3&lt;&gt;""),
 IF($C$1="All Fieldwork Services Teams",
  IF($C$2="All Social Workers",
   IF($C$3="Full Time", SUMIFS('SW Data'!$F:$F, 'SW Data'!$A:$A, C$8, 'SW Data'!$B:$B, $A11), IF($C$3="Part Time", SUMIFS('SW Data'!$H:$H, 'SW Data'!$A:$A, C$8, 'SW Data'!$B:$B, $A11),SUMIFS('SW Data'!$I:$I, 'SW Data'!$A:$A, C$8, 'SW Data'!$B:$B, $A11))),
   IF($C$3="Full Time", SUMIFS('SW Data'!$F:$F, 'SW Data'!$A:$A, C$8, 'SW Data'!$B:$B, $A11, 'SW Data'!$D:$D, $C$2), IF($C$3="Part Time", SUMIFS('SW Data'!$H:$H, 'SW Data'!$A:$A, C$8, 'SW Data'!$B:$B, $A11, 'SW Data'!$D:$D, $C$2), SUMIFS('SW Data'!$I:$I, 'SW Data'!$A:$A, C$8, 'SW Data'!$B:$B, $A11, 'SW Data'!$D:$D, $C$2)))),
  IF($C$2="All Social Workers",
   IF($C$3="Full Time", SUMIFS('SW Data'!$F:$F, 'SW Data'!$A:$A, C$8, 'SW Data'!$E:$E, $C$1, 'SW Data'!$B:$B, $A11), IF($C$3="Part Time", SUMIFS('SW Data'!$H:$H, 'SW Data'!$A:$A, C$8, 'SW Data'!$E:$E, $C$1, 'SW Data'!$B:$B, $A11), SUMIFS('SW Data'!$I:$I, 'SW Data'!$A:$A, C$8, 'SW Data'!$E:$E, $C$1, 'SW Data'!$B:$B, $A11))),
   IF($C$3="Full Time", SUMIFS('SW Data'!$F:$F, 'SW Data'!$A:$A, C$8, 'SW Data'!$E:$E, $C$1, 'SW Data'!$B:$B, $A11, 'SW Data'!$D:$D, $C$2), IF($C$3="Part Time", SUMIFS('SW Data'!$H:$H, 'SW Data'!$A:$A, C$8, 'SW Data'!$E:$E, $C$1, 'SW Data'!$B:$B, $A11, 'SW Data'!$D:$D, $C$2), SUMIFS('SW Data'!$I:$I, 'SW Data'!$A:$A, C$8, 'SW Data'!$E:$E, $C$1, 'SW Data'!$B:$B, $A11, 'SW Data'!$D:$D, $C$2))))),
 0)</f>
        <v>81.209999999999994</v>
      </c>
      <c r="D11" s="54">
        <f>IF(AND($C$1&lt;&gt;"", $C$2&lt;&gt;"", $C$3&lt;&gt;""),
 IF($C$1="All Fieldwork Services Teams",
  IF($C$2="All Social Workers",
   IF($C$3="Full Time", SUMIFS('SW Data'!$F:$F, 'SW Data'!$A:$A, D$8, 'SW Data'!$B:$B, $A11), IF($C$3="Part Time", SUMIFS('SW Data'!$H:$H, 'SW Data'!$A:$A, D$8, 'SW Data'!$B:$B, $A11),SUMIFS('SW Data'!$I:$I, 'SW Data'!$A:$A, D$8, 'SW Data'!$B:$B, $A11))),
   IF($C$3="Full Time", SUMIFS('SW Data'!$F:$F, 'SW Data'!$A:$A, D$8, 'SW Data'!$B:$B, $A11, 'SW Data'!$D:$D, $C$2), IF($C$3="Part Time", SUMIFS('SW Data'!$H:$H, 'SW Data'!$A:$A, D$8, 'SW Data'!$B:$B, $A11, 'SW Data'!$D:$D, $C$2), SUMIFS('SW Data'!$I:$I, 'SW Data'!$A:$A, D$8, 'SW Data'!$B:$B, $A11, 'SW Data'!$D:$D, $C$2)))),
  IF($C$2="All Social Workers",
   IF($C$3="Full Time", SUMIFS('SW Data'!$F:$F, 'SW Data'!$A:$A, D$8, 'SW Data'!$E:$E, $C$1, 'SW Data'!$B:$B, $A11), IF($C$3="Part Time", SUMIFS('SW Data'!$H:$H, 'SW Data'!$A:$A, D$8, 'SW Data'!$E:$E, $C$1, 'SW Data'!$B:$B, $A11), SUMIFS('SW Data'!$I:$I, 'SW Data'!$A:$A, D$8, 'SW Data'!$E:$E, $C$1, 'SW Data'!$B:$B, $A11))),
   IF($C$3="Full Time", SUMIFS('SW Data'!$F:$F, 'SW Data'!$A:$A, D$8, 'SW Data'!$E:$E, $C$1, 'SW Data'!$B:$B, $A11, 'SW Data'!$D:$D, $C$2), IF($C$3="Part Time", SUMIFS('SW Data'!$H:$H, 'SW Data'!$A:$A, D$8, 'SW Data'!$E:$E, $C$1, 'SW Data'!$B:$B, $A11, 'SW Data'!$D:$D, $C$2), SUMIFS('SW Data'!$I:$I, 'SW Data'!$A:$A, D$8, 'SW Data'!$E:$E, $C$1, 'SW Data'!$B:$B, $A11, 'SW Data'!$D:$D, $C$2))))),
 0)</f>
        <v>73.819999999999993</v>
      </c>
      <c r="E11" s="54">
        <f>IF(AND($C$1&lt;&gt;"", $C$2&lt;&gt;"", $C$3&lt;&gt;""),
 IF($C$1="All Fieldwork Services Teams",
  IF($C$2="All Social Workers",
   IF($C$3="Full Time", SUMIFS('SW Data'!$F:$F, 'SW Data'!$A:$A, E$8, 'SW Data'!$B:$B, $A11), IF($C$3="Part Time", SUMIFS('SW Data'!$H:$H, 'SW Data'!$A:$A, E$8, 'SW Data'!$B:$B, $A11),SUMIFS('SW Data'!$I:$I, 'SW Data'!$A:$A, E$8, 'SW Data'!$B:$B, $A11))),
   IF($C$3="Full Time", SUMIFS('SW Data'!$F:$F, 'SW Data'!$A:$A, E$8, 'SW Data'!$B:$B, $A11, 'SW Data'!$D:$D, $C$2), IF($C$3="Part Time", SUMIFS('SW Data'!$H:$H, 'SW Data'!$A:$A, E$8, 'SW Data'!$B:$B, $A11, 'SW Data'!$D:$D, $C$2), SUMIFS('SW Data'!$I:$I, 'SW Data'!$A:$A, E$8, 'SW Data'!$B:$B, $A11, 'SW Data'!$D:$D, $C$2)))),
  IF($C$2="All Social Workers",
   IF($C$3="Full Time", SUMIFS('SW Data'!$F:$F, 'SW Data'!$A:$A, E$8, 'SW Data'!$E:$E, $C$1, 'SW Data'!$B:$B, $A11), IF($C$3="Part Time", SUMIFS('SW Data'!$H:$H, 'SW Data'!$A:$A, E$8, 'SW Data'!$E:$E, $C$1, 'SW Data'!$B:$B, $A11), SUMIFS('SW Data'!$I:$I, 'SW Data'!$A:$A, E$8, 'SW Data'!$E:$E, $C$1, 'SW Data'!$B:$B, $A11))),
   IF($C$3="Full Time", SUMIFS('SW Data'!$F:$F, 'SW Data'!$A:$A, E$8, 'SW Data'!$E:$E, $C$1, 'SW Data'!$B:$B, $A11, 'SW Data'!$D:$D, $C$2), IF($C$3="Part Time", SUMIFS('SW Data'!$H:$H, 'SW Data'!$A:$A, E$8, 'SW Data'!$E:$E, $C$1, 'SW Data'!$B:$B, $A11, 'SW Data'!$D:$D, $C$2), SUMIFS('SW Data'!$I:$I, 'SW Data'!$A:$A, E$8, 'SW Data'!$E:$E, $C$1, 'SW Data'!$B:$B, $A11, 'SW Data'!$D:$D, $C$2))))),
 0)</f>
        <v>78</v>
      </c>
      <c r="F11" s="54">
        <f>IF(AND($C$1&lt;&gt;"", $C$2&lt;&gt;"", $C$3&lt;&gt;""),
 IF($C$1="All Fieldwork Services Teams",
  IF($C$2="All Social Workers",
   IF($C$3="Full Time", SUMIFS('SW Data'!$F:$F, 'SW Data'!$A:$A, F$8, 'SW Data'!$B:$B, $A11), IF($C$3="Part Time", SUMIFS('SW Data'!$H:$H, 'SW Data'!$A:$A, F$8, 'SW Data'!$B:$B, $A11),SUMIFS('SW Data'!$I:$I, 'SW Data'!$A:$A, F$8, 'SW Data'!$B:$B, $A11))),
   IF($C$3="Full Time", SUMIFS('SW Data'!$F:$F, 'SW Data'!$A:$A, F$8, 'SW Data'!$B:$B, $A11, 'SW Data'!$D:$D, $C$2), IF($C$3="Part Time", SUMIFS('SW Data'!$H:$H, 'SW Data'!$A:$A, F$8, 'SW Data'!$B:$B, $A11, 'SW Data'!$D:$D, $C$2), SUMIFS('SW Data'!$I:$I, 'SW Data'!$A:$A, F$8, 'SW Data'!$B:$B, $A11, 'SW Data'!$D:$D, $C$2)))),
  IF($C$2="All Social Workers",
   IF($C$3="Full Time", SUMIFS('SW Data'!$F:$F, 'SW Data'!$A:$A, F$8, 'SW Data'!$E:$E, $C$1, 'SW Data'!$B:$B, $A11), IF($C$3="Part Time", SUMIFS('SW Data'!$H:$H, 'SW Data'!$A:$A, F$8, 'SW Data'!$E:$E, $C$1, 'SW Data'!$B:$B, $A11), SUMIFS('SW Data'!$I:$I, 'SW Data'!$A:$A, F$8, 'SW Data'!$E:$E, $C$1, 'SW Data'!$B:$B, $A11))),
   IF($C$3="Full Time", SUMIFS('SW Data'!$F:$F, 'SW Data'!$A:$A, F$8, 'SW Data'!$E:$E, $C$1, 'SW Data'!$B:$B, $A11, 'SW Data'!$D:$D, $C$2), IF($C$3="Part Time", SUMIFS('SW Data'!$H:$H, 'SW Data'!$A:$A, F$8, 'SW Data'!$E:$E, $C$1, 'SW Data'!$B:$B, $A11, 'SW Data'!$D:$D, $C$2), SUMIFS('SW Data'!$I:$I, 'SW Data'!$A:$A, F$8, 'SW Data'!$E:$E, $C$1, 'SW Data'!$B:$B, $A11, 'SW Data'!$D:$D, $C$2))))),
 0)</f>
        <v>66.696551720000002</v>
      </c>
      <c r="G11" s="54">
        <f>IF(AND($C$1&lt;&gt;"", $C$2&lt;&gt;"", $C$3&lt;&gt;""),
 IF($C$1="All Fieldwork Services Teams",
  IF($C$2="All Social Workers",
   IF($C$3="Full Time", SUMIFS('SW Data'!$F:$F, 'SW Data'!$A:$A, G$8, 'SW Data'!$B:$B, $A11), IF($C$3="Part Time", SUMIFS('SW Data'!$H:$H, 'SW Data'!$A:$A, G$8, 'SW Data'!$B:$B, $A11),SUMIFS('SW Data'!$I:$I, 'SW Data'!$A:$A, G$8, 'SW Data'!$B:$B, $A11))),
   IF($C$3="Full Time", SUMIFS('SW Data'!$F:$F, 'SW Data'!$A:$A, G$8, 'SW Data'!$B:$B, $A11, 'SW Data'!$D:$D, $C$2), IF($C$3="Part Time", SUMIFS('SW Data'!$H:$H, 'SW Data'!$A:$A, G$8, 'SW Data'!$B:$B, $A11, 'SW Data'!$D:$D, $C$2), SUMIFS('SW Data'!$I:$I, 'SW Data'!$A:$A, G$8, 'SW Data'!$B:$B, $A11, 'SW Data'!$D:$D, $C$2)))),
  IF($C$2="All Social Workers",
   IF($C$3="Full Time", SUMIFS('SW Data'!$F:$F, 'SW Data'!$A:$A, G$8, 'SW Data'!$E:$E, $C$1, 'SW Data'!$B:$B, $A11), IF($C$3="Part Time", SUMIFS('SW Data'!$H:$H, 'SW Data'!$A:$A, G$8, 'SW Data'!$E:$E, $C$1, 'SW Data'!$B:$B, $A11), SUMIFS('SW Data'!$I:$I, 'SW Data'!$A:$A, G$8, 'SW Data'!$E:$E, $C$1, 'SW Data'!$B:$B, $A11))),
   IF($C$3="Full Time", SUMIFS('SW Data'!$F:$F, 'SW Data'!$A:$A, G$8, 'SW Data'!$E:$E, $C$1, 'SW Data'!$B:$B, $A11, 'SW Data'!$D:$D, $C$2), IF($C$3="Part Time", SUMIFS('SW Data'!$H:$H, 'SW Data'!$A:$A, G$8, 'SW Data'!$E:$E, $C$1, 'SW Data'!$B:$B, $A11, 'SW Data'!$D:$D, $C$2), SUMIFS('SW Data'!$I:$I, 'SW Data'!$A:$A, G$8, 'SW Data'!$E:$E, $C$1, 'SW Data'!$B:$B, $A11, 'SW Data'!$D:$D, $C$2))))),
 0)</f>
        <v>65.3</v>
      </c>
      <c r="H11" s="54">
        <f>IF(AND($C$1&lt;&gt;"", $C$2&lt;&gt;"", $C$3&lt;&gt;""),
 IF($C$1="All Fieldwork Services Teams",
  IF($C$2="All Social Workers",
   IF($C$3="Full Time", SUMIFS('SW Data'!$F:$F, 'SW Data'!$A:$A, H$8, 'SW Data'!$B:$B, $A11), IF($C$3="Part Time", SUMIFS('SW Data'!$H:$H, 'SW Data'!$A:$A, H$8, 'SW Data'!$B:$B, $A11),SUMIFS('SW Data'!$I:$I, 'SW Data'!$A:$A, H$8, 'SW Data'!$B:$B, $A11))),
   IF($C$3="Full Time", SUMIFS('SW Data'!$F:$F, 'SW Data'!$A:$A, H$8, 'SW Data'!$B:$B, $A11, 'SW Data'!$D:$D, $C$2), IF($C$3="Part Time", SUMIFS('SW Data'!$H:$H, 'SW Data'!$A:$A, H$8, 'SW Data'!$B:$B, $A11, 'SW Data'!$D:$D, $C$2), SUMIFS('SW Data'!$I:$I, 'SW Data'!$A:$A, H$8, 'SW Data'!$B:$B, $A11, 'SW Data'!$D:$D, $C$2)))),
  IF($C$2="All Social Workers",
   IF($C$3="Full Time", SUMIFS('SW Data'!$F:$F, 'SW Data'!$A:$A, H$8, 'SW Data'!$E:$E, $C$1, 'SW Data'!$B:$B, $A11), IF($C$3="Part Time", SUMIFS('SW Data'!$H:$H, 'SW Data'!$A:$A, H$8, 'SW Data'!$E:$E, $C$1, 'SW Data'!$B:$B, $A11), SUMIFS('SW Data'!$I:$I, 'SW Data'!$A:$A, H$8, 'SW Data'!$E:$E, $C$1, 'SW Data'!$B:$B, $A11))),
   IF($C$3="Full Time", SUMIFS('SW Data'!$F:$F, 'SW Data'!$A:$A, H$8, 'SW Data'!$E:$E, $C$1, 'SW Data'!$B:$B, $A11, 'SW Data'!$D:$D, $C$2), IF($C$3="Part Time", SUMIFS('SW Data'!$H:$H, 'SW Data'!$A:$A, H$8, 'SW Data'!$E:$E, $C$1, 'SW Data'!$B:$B, $A11, 'SW Data'!$D:$D, $C$2), SUMIFS('SW Data'!$I:$I, 'SW Data'!$A:$A, H$8, 'SW Data'!$E:$E, $C$1, 'SW Data'!$B:$B, $A11, 'SW Data'!$D:$D, $C$2))))),
 0)</f>
        <v>68.599999999999994</v>
      </c>
      <c r="I11" s="54">
        <f>IF(AND($C$1&lt;&gt;"", $C$2&lt;&gt;"", $C$3&lt;&gt;""),
 IF($C$1="All Fieldwork Services Teams",
  IF($C$2="All Social Workers",
   IF($C$3="Full Time", SUMIFS('SW Data'!$F:$F, 'SW Data'!$A:$A, I$8, 'SW Data'!$B:$B, $A11), IF($C$3="Part Time", SUMIFS('SW Data'!$H:$H, 'SW Data'!$A:$A, I$8, 'SW Data'!$B:$B, $A11),SUMIFS('SW Data'!$I:$I, 'SW Data'!$A:$A, I$8, 'SW Data'!$B:$B, $A11))),
   IF($C$3="Full Time", SUMIFS('SW Data'!$F:$F, 'SW Data'!$A:$A, I$8, 'SW Data'!$B:$B, $A11, 'SW Data'!$D:$D, $C$2), IF($C$3="Part Time", SUMIFS('SW Data'!$H:$H, 'SW Data'!$A:$A, I$8, 'SW Data'!$B:$B, $A11, 'SW Data'!$D:$D, $C$2), SUMIFS('SW Data'!$I:$I, 'SW Data'!$A:$A, I$8, 'SW Data'!$B:$B, $A11, 'SW Data'!$D:$D, $C$2)))),
  IF($C$2="All Social Workers",
   IF($C$3="Full Time", SUMIFS('SW Data'!$F:$F, 'SW Data'!$A:$A, I$8, 'SW Data'!$E:$E, $C$1, 'SW Data'!$B:$B, $A11), IF($C$3="Part Time", SUMIFS('SW Data'!$H:$H, 'SW Data'!$A:$A, I$8, 'SW Data'!$E:$E, $C$1, 'SW Data'!$B:$B, $A11), SUMIFS('SW Data'!$I:$I, 'SW Data'!$A:$A, I$8, 'SW Data'!$E:$E, $C$1, 'SW Data'!$B:$B, $A11))),
   IF($C$3="Full Time", SUMIFS('SW Data'!$F:$F, 'SW Data'!$A:$A, I$8, 'SW Data'!$E:$E, $C$1, 'SW Data'!$B:$B, $A11, 'SW Data'!$D:$D, $C$2), IF($C$3="Part Time", SUMIFS('SW Data'!$H:$H, 'SW Data'!$A:$A, I$8, 'SW Data'!$E:$E, $C$1, 'SW Data'!$B:$B, $A11, 'SW Data'!$D:$D, $C$2), SUMIFS('SW Data'!$I:$I, 'SW Data'!$A:$A, I$8, 'SW Data'!$E:$E, $C$1, 'SW Data'!$B:$B, $A11, 'SW Data'!$D:$D, $C$2))))),
 0)</f>
        <v>66.62</v>
      </c>
      <c r="J11" s="54">
        <f>IF(AND($C$1&lt;&gt;"", $C$2&lt;&gt;"", $C$3&lt;&gt;""),
 IF($C$1="All Fieldwork Services Teams",
  IF($C$2="All Social Workers",
   IF($C$3="Full Time", SUMIFS('SW Data'!$F:$F, 'SW Data'!$A:$A, J$8, 'SW Data'!$B:$B, $A11), IF($C$3="Part Time", SUMIFS('SW Data'!$H:$H, 'SW Data'!$A:$A, J$8, 'SW Data'!$B:$B, $A11),SUMIFS('SW Data'!$I:$I, 'SW Data'!$A:$A, J$8, 'SW Data'!$B:$B, $A11))),
   IF($C$3="Full Time", SUMIFS('SW Data'!$F:$F, 'SW Data'!$A:$A, J$8, 'SW Data'!$B:$B, $A11, 'SW Data'!$D:$D, $C$2), IF($C$3="Part Time", SUMIFS('SW Data'!$H:$H, 'SW Data'!$A:$A, J$8, 'SW Data'!$B:$B, $A11, 'SW Data'!$D:$D, $C$2), SUMIFS('SW Data'!$I:$I, 'SW Data'!$A:$A, J$8, 'SW Data'!$B:$B, $A11, 'SW Data'!$D:$D, $C$2)))),
  IF($C$2="All Social Workers",
   IF($C$3="Full Time", SUMIFS('SW Data'!$F:$F, 'SW Data'!$A:$A, J$8, 'SW Data'!$E:$E, $C$1, 'SW Data'!$B:$B, $A11), IF($C$3="Part Time", SUMIFS('SW Data'!$H:$H, 'SW Data'!$A:$A, J$8, 'SW Data'!$E:$E, $C$1, 'SW Data'!$B:$B, $A11), SUMIFS('SW Data'!$I:$I, 'SW Data'!$A:$A, J$8, 'SW Data'!$E:$E, $C$1, 'SW Data'!$B:$B, $A11))),
   IF($C$3="Full Time", SUMIFS('SW Data'!$F:$F, 'SW Data'!$A:$A, J$8, 'SW Data'!$E:$E, $C$1, 'SW Data'!$B:$B, $A11, 'SW Data'!$D:$D, $C$2), IF($C$3="Part Time", SUMIFS('SW Data'!$H:$H, 'SW Data'!$A:$A, J$8, 'SW Data'!$E:$E, $C$1, 'SW Data'!$B:$B, $A11, 'SW Data'!$D:$D, $C$2), SUMIFS('SW Data'!$I:$I, 'SW Data'!$A:$A, J$8, 'SW Data'!$E:$E, $C$1, 'SW Data'!$B:$B, $A11, 'SW Data'!$D:$D, $C$2))))),
 0)</f>
        <v>74.62</v>
      </c>
      <c r="K11" s="54">
        <f>IF(AND($C$1&lt;&gt;"", $C$2&lt;&gt;"", $C$3&lt;&gt;""),
 IF($C$1="All Fieldwork Services Teams",
  IF($C$2="All Social Workers",
   IF($C$3="Full Time", SUMIFS('SW Data'!$F:$F, 'SW Data'!$A:$A, K$8, 'SW Data'!$B:$B, $A11), IF($C$3="Part Time", SUMIFS('SW Data'!$H:$H, 'SW Data'!$A:$A, K$8, 'SW Data'!$B:$B, $A11),SUMIFS('SW Data'!$I:$I, 'SW Data'!$A:$A, K$8, 'SW Data'!$B:$B, $A11))),
   IF($C$3="Full Time", SUMIFS('SW Data'!$F:$F, 'SW Data'!$A:$A, K$8, 'SW Data'!$B:$B, $A11, 'SW Data'!$D:$D, $C$2), IF($C$3="Part Time", SUMIFS('SW Data'!$H:$H, 'SW Data'!$A:$A, K$8, 'SW Data'!$B:$B, $A11, 'SW Data'!$D:$D, $C$2), SUMIFS('SW Data'!$I:$I, 'SW Data'!$A:$A, K$8, 'SW Data'!$B:$B, $A11, 'SW Data'!$D:$D, $C$2)))),
  IF($C$2="All Social Workers",
   IF($C$3="Full Time", SUMIFS('SW Data'!$F:$F, 'SW Data'!$A:$A, K$8, 'SW Data'!$E:$E, $C$1, 'SW Data'!$B:$B, $A11), IF($C$3="Part Time", SUMIFS('SW Data'!$H:$H, 'SW Data'!$A:$A, K$8, 'SW Data'!$E:$E, $C$1, 'SW Data'!$B:$B, $A11), SUMIFS('SW Data'!$I:$I, 'SW Data'!$A:$A, K$8, 'SW Data'!$E:$E, $C$1, 'SW Data'!$B:$B, $A11))),
   IF($C$3="Full Time", SUMIFS('SW Data'!$F:$F, 'SW Data'!$A:$A, K$8, 'SW Data'!$E:$E, $C$1, 'SW Data'!$B:$B, $A11, 'SW Data'!$D:$D, $C$2), IF($C$3="Part Time", SUMIFS('SW Data'!$H:$H, 'SW Data'!$A:$A, K$8, 'SW Data'!$E:$E, $C$1, 'SW Data'!$B:$B, $A11, 'SW Data'!$D:$D, $C$2), SUMIFS('SW Data'!$I:$I, 'SW Data'!$A:$A, K$8, 'SW Data'!$E:$E, $C$1, 'SW Data'!$B:$B, $A11, 'SW Data'!$D:$D, $C$2))))),
 0)</f>
        <v>84.97</v>
      </c>
      <c r="L11" s="55"/>
    </row>
    <row r="12" spans="1:14" x14ac:dyDescent="0.25">
      <c r="A12" s="53" t="s">
        <v>20</v>
      </c>
      <c r="B12" s="54">
        <f>IF(AND($C$1&lt;&gt;"", $C$2&lt;&gt;"", $C$3&lt;&gt;""),
 IF($C$1="All Fieldwork Services Teams",
  IF($C$2="All Social Workers",
   IF($C$3="Full Time", SUMIFS('SW Data'!$F:$F, 'SW Data'!$A:$A, B$8, 'SW Data'!$B:$B, $A12), IF($C$3="Part Time", SUMIFS('SW Data'!$H:$H, 'SW Data'!$A:$A, B$8, 'SW Data'!$B:$B, $A12),SUMIFS('SW Data'!$I:$I, 'SW Data'!$A:$A, B$8, 'SW Data'!$B:$B, $A12))),
   IF($C$3="Full Time", SUMIFS('SW Data'!$F:$F, 'SW Data'!$A:$A, B$8, 'SW Data'!$B:$B, $A12, 'SW Data'!$D:$D, $C$2), IF($C$3="Part Time", SUMIFS('SW Data'!$H:$H, 'SW Data'!$A:$A, B$8, 'SW Data'!$B:$B, $A12, 'SW Data'!$D:$D, $C$2), SUMIFS('SW Data'!$I:$I, 'SW Data'!$A:$A, B$8, 'SW Data'!$B:$B, $A12, 'SW Data'!$D:$D, $C$2)))),
  IF($C$2="All Social Workers",
   IF($C$3="Full Time", SUMIFS('SW Data'!$F:$F, 'SW Data'!$A:$A, B$8, 'SW Data'!$E:$E, $C$1, 'SW Data'!$B:$B, $A12), IF($C$3="Part Time", SUMIFS('SW Data'!$H:$H, 'SW Data'!$A:$A, B$8, 'SW Data'!$E:$E, $C$1, 'SW Data'!$B:$B, $A12), SUMIFS('SW Data'!$I:$I, 'SW Data'!$A:$A, B$8, 'SW Data'!$E:$E, $C$1, 'SW Data'!$B:$B, $A12))),
   IF($C$3="Full Time", SUMIFS('SW Data'!$F:$F, 'SW Data'!$A:$A, B$8, 'SW Data'!$E:$E, $C$1, 'SW Data'!$B:$B, $A12, 'SW Data'!$D:$D, $C$2), IF($C$3="Part Time", SUMIFS('SW Data'!$H:$H, 'SW Data'!$A:$A, B$8, 'SW Data'!$E:$E, $C$1, 'SW Data'!$B:$B, $A12, 'SW Data'!$D:$D, $C$2), SUMIFS('SW Data'!$I:$I, 'SW Data'!$A:$A, B$8, 'SW Data'!$E:$E, $C$1, 'SW Data'!$B:$B, $A12, 'SW Data'!$D:$D, $C$2))))),
 0)</f>
        <v>74.3</v>
      </c>
      <c r="C12" s="54">
        <f>IF(AND($C$1&lt;&gt;"", $C$2&lt;&gt;"", $C$3&lt;&gt;""),
 IF($C$1="All Fieldwork Services Teams",
  IF($C$2="All Social Workers",
   IF($C$3="Full Time", SUMIFS('SW Data'!$F:$F, 'SW Data'!$A:$A, C$8, 'SW Data'!$B:$B, $A12), IF($C$3="Part Time", SUMIFS('SW Data'!$H:$H, 'SW Data'!$A:$A, C$8, 'SW Data'!$B:$B, $A12),SUMIFS('SW Data'!$I:$I, 'SW Data'!$A:$A, C$8, 'SW Data'!$B:$B, $A12))),
   IF($C$3="Full Time", SUMIFS('SW Data'!$F:$F, 'SW Data'!$A:$A, C$8, 'SW Data'!$B:$B, $A12, 'SW Data'!$D:$D, $C$2), IF($C$3="Part Time", SUMIFS('SW Data'!$H:$H, 'SW Data'!$A:$A, C$8, 'SW Data'!$B:$B, $A12, 'SW Data'!$D:$D, $C$2), SUMIFS('SW Data'!$I:$I, 'SW Data'!$A:$A, C$8, 'SW Data'!$B:$B, $A12, 'SW Data'!$D:$D, $C$2)))),
  IF($C$2="All Social Workers",
   IF($C$3="Full Time", SUMIFS('SW Data'!$F:$F, 'SW Data'!$A:$A, C$8, 'SW Data'!$E:$E, $C$1, 'SW Data'!$B:$B, $A12), IF($C$3="Part Time", SUMIFS('SW Data'!$H:$H, 'SW Data'!$A:$A, C$8, 'SW Data'!$E:$E, $C$1, 'SW Data'!$B:$B, $A12), SUMIFS('SW Data'!$I:$I, 'SW Data'!$A:$A, C$8, 'SW Data'!$E:$E, $C$1, 'SW Data'!$B:$B, $A12))),
   IF($C$3="Full Time", SUMIFS('SW Data'!$F:$F, 'SW Data'!$A:$A, C$8, 'SW Data'!$E:$E, $C$1, 'SW Data'!$B:$B, $A12, 'SW Data'!$D:$D, $C$2), IF($C$3="Part Time", SUMIFS('SW Data'!$H:$H, 'SW Data'!$A:$A, C$8, 'SW Data'!$E:$E, $C$1, 'SW Data'!$B:$B, $A12, 'SW Data'!$D:$D, $C$2), SUMIFS('SW Data'!$I:$I, 'SW Data'!$A:$A, C$8, 'SW Data'!$E:$E, $C$1, 'SW Data'!$B:$B, $A12, 'SW Data'!$D:$D, $C$2))))),
 0)</f>
        <v>74.5</v>
      </c>
      <c r="D12" s="54">
        <f>IF(AND($C$1&lt;&gt;"", $C$2&lt;&gt;"", $C$3&lt;&gt;""),
 IF($C$1="All Fieldwork Services Teams",
  IF($C$2="All Social Workers",
   IF($C$3="Full Time", SUMIFS('SW Data'!$F:$F, 'SW Data'!$A:$A, D$8, 'SW Data'!$B:$B, $A12), IF($C$3="Part Time", SUMIFS('SW Data'!$H:$H, 'SW Data'!$A:$A, D$8, 'SW Data'!$B:$B, $A12),SUMIFS('SW Data'!$I:$I, 'SW Data'!$A:$A, D$8, 'SW Data'!$B:$B, $A12))),
   IF($C$3="Full Time", SUMIFS('SW Data'!$F:$F, 'SW Data'!$A:$A, D$8, 'SW Data'!$B:$B, $A12, 'SW Data'!$D:$D, $C$2), IF($C$3="Part Time", SUMIFS('SW Data'!$H:$H, 'SW Data'!$A:$A, D$8, 'SW Data'!$B:$B, $A12, 'SW Data'!$D:$D, $C$2), SUMIFS('SW Data'!$I:$I, 'SW Data'!$A:$A, D$8, 'SW Data'!$B:$B, $A12, 'SW Data'!$D:$D, $C$2)))),
  IF($C$2="All Social Workers",
   IF($C$3="Full Time", SUMIFS('SW Data'!$F:$F, 'SW Data'!$A:$A, D$8, 'SW Data'!$E:$E, $C$1, 'SW Data'!$B:$B, $A12), IF($C$3="Part Time", SUMIFS('SW Data'!$H:$H, 'SW Data'!$A:$A, D$8, 'SW Data'!$E:$E, $C$1, 'SW Data'!$B:$B, $A12), SUMIFS('SW Data'!$I:$I, 'SW Data'!$A:$A, D$8, 'SW Data'!$E:$E, $C$1, 'SW Data'!$B:$B, $A12))),
   IF($C$3="Full Time", SUMIFS('SW Data'!$F:$F, 'SW Data'!$A:$A, D$8, 'SW Data'!$E:$E, $C$1, 'SW Data'!$B:$B, $A12, 'SW Data'!$D:$D, $C$2), IF($C$3="Part Time", SUMIFS('SW Data'!$H:$H, 'SW Data'!$A:$A, D$8, 'SW Data'!$E:$E, $C$1, 'SW Data'!$B:$B, $A12, 'SW Data'!$D:$D, $C$2), SUMIFS('SW Data'!$I:$I, 'SW Data'!$A:$A, D$8, 'SW Data'!$E:$E, $C$1, 'SW Data'!$B:$B, $A12, 'SW Data'!$D:$D, $C$2))))),
 0)</f>
        <v>76.5</v>
      </c>
      <c r="E12" s="54">
        <f>IF(AND($C$1&lt;&gt;"", $C$2&lt;&gt;"", $C$3&lt;&gt;""),
 IF($C$1="All Fieldwork Services Teams",
  IF($C$2="All Social Workers",
   IF($C$3="Full Time", SUMIFS('SW Data'!$F:$F, 'SW Data'!$A:$A, E$8, 'SW Data'!$B:$B, $A12), IF($C$3="Part Time", SUMIFS('SW Data'!$H:$H, 'SW Data'!$A:$A, E$8, 'SW Data'!$B:$B, $A12),SUMIFS('SW Data'!$I:$I, 'SW Data'!$A:$A, E$8, 'SW Data'!$B:$B, $A12))),
   IF($C$3="Full Time", SUMIFS('SW Data'!$F:$F, 'SW Data'!$A:$A, E$8, 'SW Data'!$B:$B, $A12, 'SW Data'!$D:$D, $C$2), IF($C$3="Part Time", SUMIFS('SW Data'!$H:$H, 'SW Data'!$A:$A, E$8, 'SW Data'!$B:$B, $A12, 'SW Data'!$D:$D, $C$2), SUMIFS('SW Data'!$I:$I, 'SW Data'!$A:$A, E$8, 'SW Data'!$B:$B, $A12, 'SW Data'!$D:$D, $C$2)))),
  IF($C$2="All Social Workers",
   IF($C$3="Full Time", SUMIFS('SW Data'!$F:$F, 'SW Data'!$A:$A, E$8, 'SW Data'!$E:$E, $C$1, 'SW Data'!$B:$B, $A12), IF($C$3="Part Time", SUMIFS('SW Data'!$H:$H, 'SW Data'!$A:$A, E$8, 'SW Data'!$E:$E, $C$1, 'SW Data'!$B:$B, $A12), SUMIFS('SW Data'!$I:$I, 'SW Data'!$A:$A, E$8, 'SW Data'!$E:$E, $C$1, 'SW Data'!$B:$B, $A12))),
   IF($C$3="Full Time", SUMIFS('SW Data'!$F:$F, 'SW Data'!$A:$A, E$8, 'SW Data'!$E:$E, $C$1, 'SW Data'!$B:$B, $A12, 'SW Data'!$D:$D, $C$2), IF($C$3="Part Time", SUMIFS('SW Data'!$H:$H, 'SW Data'!$A:$A, E$8, 'SW Data'!$E:$E, $C$1, 'SW Data'!$B:$B, $A12, 'SW Data'!$D:$D, $C$2), SUMIFS('SW Data'!$I:$I, 'SW Data'!$A:$A, E$8, 'SW Data'!$E:$E, $C$1, 'SW Data'!$B:$B, $A12, 'SW Data'!$D:$D, $C$2))))),
 0)</f>
        <v>60.5</v>
      </c>
      <c r="F12" s="54">
        <f>IF(AND($C$1&lt;&gt;"", $C$2&lt;&gt;"", $C$3&lt;&gt;""),
 IF($C$1="All Fieldwork Services Teams",
  IF($C$2="All Social Workers",
   IF($C$3="Full Time", SUMIFS('SW Data'!$F:$F, 'SW Data'!$A:$A, F$8, 'SW Data'!$B:$B, $A12), IF($C$3="Part Time", SUMIFS('SW Data'!$H:$H, 'SW Data'!$A:$A, F$8, 'SW Data'!$B:$B, $A12),SUMIFS('SW Data'!$I:$I, 'SW Data'!$A:$A, F$8, 'SW Data'!$B:$B, $A12))),
   IF($C$3="Full Time", SUMIFS('SW Data'!$F:$F, 'SW Data'!$A:$A, F$8, 'SW Data'!$B:$B, $A12, 'SW Data'!$D:$D, $C$2), IF($C$3="Part Time", SUMIFS('SW Data'!$H:$H, 'SW Data'!$A:$A, F$8, 'SW Data'!$B:$B, $A12, 'SW Data'!$D:$D, $C$2), SUMIFS('SW Data'!$I:$I, 'SW Data'!$A:$A, F$8, 'SW Data'!$B:$B, $A12, 'SW Data'!$D:$D, $C$2)))),
  IF($C$2="All Social Workers",
   IF($C$3="Full Time", SUMIFS('SW Data'!$F:$F, 'SW Data'!$A:$A, F$8, 'SW Data'!$E:$E, $C$1, 'SW Data'!$B:$B, $A12), IF($C$3="Part Time", SUMIFS('SW Data'!$H:$H, 'SW Data'!$A:$A, F$8, 'SW Data'!$E:$E, $C$1, 'SW Data'!$B:$B, $A12), SUMIFS('SW Data'!$I:$I, 'SW Data'!$A:$A, F$8, 'SW Data'!$E:$E, $C$1, 'SW Data'!$B:$B, $A12))),
   IF($C$3="Full Time", SUMIFS('SW Data'!$F:$F, 'SW Data'!$A:$A, F$8, 'SW Data'!$E:$E, $C$1, 'SW Data'!$B:$B, $A12, 'SW Data'!$D:$D, $C$2), IF($C$3="Part Time", SUMIFS('SW Data'!$H:$H, 'SW Data'!$A:$A, F$8, 'SW Data'!$E:$E, $C$1, 'SW Data'!$B:$B, $A12, 'SW Data'!$D:$D, $C$2), SUMIFS('SW Data'!$I:$I, 'SW Data'!$A:$A, F$8, 'SW Data'!$E:$E, $C$1, 'SW Data'!$B:$B, $A12, 'SW Data'!$D:$D, $C$2))))),
 0)</f>
        <v>64.599999999999994</v>
      </c>
      <c r="G12" s="54">
        <f>IF(AND($C$1&lt;&gt;"", $C$2&lt;&gt;"", $C$3&lt;&gt;""),
 IF($C$1="All Fieldwork Services Teams",
  IF($C$2="All Social Workers",
   IF($C$3="Full Time", SUMIFS('SW Data'!$F:$F, 'SW Data'!$A:$A, G$8, 'SW Data'!$B:$B, $A12), IF($C$3="Part Time", SUMIFS('SW Data'!$H:$H, 'SW Data'!$A:$A, G$8, 'SW Data'!$B:$B, $A12),SUMIFS('SW Data'!$I:$I, 'SW Data'!$A:$A, G$8, 'SW Data'!$B:$B, $A12))),
   IF($C$3="Full Time", SUMIFS('SW Data'!$F:$F, 'SW Data'!$A:$A, G$8, 'SW Data'!$B:$B, $A12, 'SW Data'!$D:$D, $C$2), IF($C$3="Part Time", SUMIFS('SW Data'!$H:$H, 'SW Data'!$A:$A, G$8, 'SW Data'!$B:$B, $A12, 'SW Data'!$D:$D, $C$2), SUMIFS('SW Data'!$I:$I, 'SW Data'!$A:$A, G$8, 'SW Data'!$B:$B, $A12, 'SW Data'!$D:$D, $C$2)))),
  IF($C$2="All Social Workers",
   IF($C$3="Full Time", SUMIFS('SW Data'!$F:$F, 'SW Data'!$A:$A, G$8, 'SW Data'!$E:$E, $C$1, 'SW Data'!$B:$B, $A12), IF($C$3="Part Time", SUMIFS('SW Data'!$H:$H, 'SW Data'!$A:$A, G$8, 'SW Data'!$E:$E, $C$1, 'SW Data'!$B:$B, $A12), SUMIFS('SW Data'!$I:$I, 'SW Data'!$A:$A, G$8, 'SW Data'!$E:$E, $C$1, 'SW Data'!$B:$B, $A12))),
   IF($C$3="Full Time", SUMIFS('SW Data'!$F:$F, 'SW Data'!$A:$A, G$8, 'SW Data'!$E:$E, $C$1, 'SW Data'!$B:$B, $A12, 'SW Data'!$D:$D, $C$2), IF($C$3="Part Time", SUMIFS('SW Data'!$H:$H, 'SW Data'!$A:$A, G$8, 'SW Data'!$E:$E, $C$1, 'SW Data'!$B:$B, $A12, 'SW Data'!$D:$D, $C$2), SUMIFS('SW Data'!$I:$I, 'SW Data'!$A:$A, G$8, 'SW Data'!$E:$E, $C$1, 'SW Data'!$B:$B, $A12, 'SW Data'!$D:$D, $C$2))))),
 0)</f>
        <v>75.2</v>
      </c>
      <c r="H12" s="54">
        <f>IF(AND($C$1&lt;&gt;"", $C$2&lt;&gt;"", $C$3&lt;&gt;""),
 IF($C$1="All Fieldwork Services Teams",
  IF($C$2="All Social Workers",
   IF($C$3="Full Time", SUMIFS('SW Data'!$F:$F, 'SW Data'!$A:$A, H$8, 'SW Data'!$B:$B, $A12), IF($C$3="Part Time", SUMIFS('SW Data'!$H:$H, 'SW Data'!$A:$A, H$8, 'SW Data'!$B:$B, $A12),SUMIFS('SW Data'!$I:$I, 'SW Data'!$A:$A, H$8, 'SW Data'!$B:$B, $A12))),
   IF($C$3="Full Time", SUMIFS('SW Data'!$F:$F, 'SW Data'!$A:$A, H$8, 'SW Data'!$B:$B, $A12, 'SW Data'!$D:$D, $C$2), IF($C$3="Part Time", SUMIFS('SW Data'!$H:$H, 'SW Data'!$A:$A, H$8, 'SW Data'!$B:$B, $A12, 'SW Data'!$D:$D, $C$2), SUMIFS('SW Data'!$I:$I, 'SW Data'!$A:$A, H$8, 'SW Data'!$B:$B, $A12, 'SW Data'!$D:$D, $C$2)))),
  IF($C$2="All Social Workers",
   IF($C$3="Full Time", SUMIFS('SW Data'!$F:$F, 'SW Data'!$A:$A, H$8, 'SW Data'!$E:$E, $C$1, 'SW Data'!$B:$B, $A12), IF($C$3="Part Time", SUMIFS('SW Data'!$H:$H, 'SW Data'!$A:$A, H$8, 'SW Data'!$E:$E, $C$1, 'SW Data'!$B:$B, $A12), SUMIFS('SW Data'!$I:$I, 'SW Data'!$A:$A, H$8, 'SW Data'!$E:$E, $C$1, 'SW Data'!$B:$B, $A12))),
   IF($C$3="Full Time", SUMIFS('SW Data'!$F:$F, 'SW Data'!$A:$A, H$8, 'SW Data'!$E:$E, $C$1, 'SW Data'!$B:$B, $A12, 'SW Data'!$D:$D, $C$2), IF($C$3="Part Time", SUMIFS('SW Data'!$H:$H, 'SW Data'!$A:$A, H$8, 'SW Data'!$E:$E, $C$1, 'SW Data'!$B:$B, $A12, 'SW Data'!$D:$D, $C$2), SUMIFS('SW Data'!$I:$I, 'SW Data'!$A:$A, H$8, 'SW Data'!$E:$E, $C$1, 'SW Data'!$B:$B, $A12, 'SW Data'!$D:$D, $C$2))))),
 0)</f>
        <v>78.599999999999994</v>
      </c>
      <c r="I12" s="54">
        <f>IF(AND($C$1&lt;&gt;"", $C$2&lt;&gt;"", $C$3&lt;&gt;""),
 IF($C$1="All Fieldwork Services Teams",
  IF($C$2="All Social Workers",
   IF($C$3="Full Time", SUMIFS('SW Data'!$F:$F, 'SW Data'!$A:$A, I$8, 'SW Data'!$B:$B, $A12), IF($C$3="Part Time", SUMIFS('SW Data'!$H:$H, 'SW Data'!$A:$A, I$8, 'SW Data'!$B:$B, $A12),SUMIFS('SW Data'!$I:$I, 'SW Data'!$A:$A, I$8, 'SW Data'!$B:$B, $A12))),
   IF($C$3="Full Time", SUMIFS('SW Data'!$F:$F, 'SW Data'!$A:$A, I$8, 'SW Data'!$B:$B, $A12, 'SW Data'!$D:$D, $C$2), IF($C$3="Part Time", SUMIFS('SW Data'!$H:$H, 'SW Data'!$A:$A, I$8, 'SW Data'!$B:$B, $A12, 'SW Data'!$D:$D, $C$2), SUMIFS('SW Data'!$I:$I, 'SW Data'!$A:$A, I$8, 'SW Data'!$B:$B, $A12, 'SW Data'!$D:$D, $C$2)))),
  IF($C$2="All Social Workers",
   IF($C$3="Full Time", SUMIFS('SW Data'!$F:$F, 'SW Data'!$A:$A, I$8, 'SW Data'!$E:$E, $C$1, 'SW Data'!$B:$B, $A12), IF($C$3="Part Time", SUMIFS('SW Data'!$H:$H, 'SW Data'!$A:$A, I$8, 'SW Data'!$E:$E, $C$1, 'SW Data'!$B:$B, $A12), SUMIFS('SW Data'!$I:$I, 'SW Data'!$A:$A, I$8, 'SW Data'!$E:$E, $C$1, 'SW Data'!$B:$B, $A12))),
   IF($C$3="Full Time", SUMIFS('SW Data'!$F:$F, 'SW Data'!$A:$A, I$8, 'SW Data'!$E:$E, $C$1, 'SW Data'!$B:$B, $A12, 'SW Data'!$D:$D, $C$2), IF($C$3="Part Time", SUMIFS('SW Data'!$H:$H, 'SW Data'!$A:$A, I$8, 'SW Data'!$E:$E, $C$1, 'SW Data'!$B:$B, $A12, 'SW Data'!$D:$D, $C$2), SUMIFS('SW Data'!$I:$I, 'SW Data'!$A:$A, I$8, 'SW Data'!$E:$E, $C$1, 'SW Data'!$B:$B, $A12, 'SW Data'!$D:$D, $C$2))))),
 0)</f>
        <v>99.61</v>
      </c>
      <c r="J12" s="54">
        <f>IF(AND($C$1&lt;&gt;"", $C$2&lt;&gt;"", $C$3&lt;&gt;""),
 IF($C$1="All Fieldwork Services Teams",
  IF($C$2="All Social Workers",
   IF($C$3="Full Time", SUMIFS('SW Data'!$F:$F, 'SW Data'!$A:$A, J$8, 'SW Data'!$B:$B, $A12), IF($C$3="Part Time", SUMIFS('SW Data'!$H:$H, 'SW Data'!$A:$A, J$8, 'SW Data'!$B:$B, $A12),SUMIFS('SW Data'!$I:$I, 'SW Data'!$A:$A, J$8, 'SW Data'!$B:$B, $A12))),
   IF($C$3="Full Time", SUMIFS('SW Data'!$F:$F, 'SW Data'!$A:$A, J$8, 'SW Data'!$B:$B, $A12, 'SW Data'!$D:$D, $C$2), IF($C$3="Part Time", SUMIFS('SW Data'!$H:$H, 'SW Data'!$A:$A, J$8, 'SW Data'!$B:$B, $A12, 'SW Data'!$D:$D, $C$2), SUMIFS('SW Data'!$I:$I, 'SW Data'!$A:$A, J$8, 'SW Data'!$B:$B, $A12, 'SW Data'!$D:$D, $C$2)))),
  IF($C$2="All Social Workers",
   IF($C$3="Full Time", SUMIFS('SW Data'!$F:$F, 'SW Data'!$A:$A, J$8, 'SW Data'!$E:$E, $C$1, 'SW Data'!$B:$B, $A12), IF($C$3="Part Time", SUMIFS('SW Data'!$H:$H, 'SW Data'!$A:$A, J$8, 'SW Data'!$E:$E, $C$1, 'SW Data'!$B:$B, $A12), SUMIFS('SW Data'!$I:$I, 'SW Data'!$A:$A, J$8, 'SW Data'!$E:$E, $C$1, 'SW Data'!$B:$B, $A12))),
   IF($C$3="Full Time", SUMIFS('SW Data'!$F:$F, 'SW Data'!$A:$A, J$8, 'SW Data'!$E:$E, $C$1, 'SW Data'!$B:$B, $A12, 'SW Data'!$D:$D, $C$2), IF($C$3="Part Time", SUMIFS('SW Data'!$H:$H, 'SW Data'!$A:$A, J$8, 'SW Data'!$E:$E, $C$1, 'SW Data'!$B:$B, $A12, 'SW Data'!$D:$D, $C$2), SUMIFS('SW Data'!$I:$I, 'SW Data'!$A:$A, J$8, 'SW Data'!$E:$E, $C$1, 'SW Data'!$B:$B, $A12, 'SW Data'!$D:$D, $C$2))))),
 0)</f>
        <v>66.92</v>
      </c>
      <c r="K12" s="54">
        <f>IF(AND($C$1&lt;&gt;"", $C$2&lt;&gt;"", $C$3&lt;&gt;""),
 IF($C$1="All Fieldwork Services Teams",
  IF($C$2="All Social Workers",
   IF($C$3="Full Time", SUMIFS('SW Data'!$F:$F, 'SW Data'!$A:$A, K$8, 'SW Data'!$B:$B, $A12), IF($C$3="Part Time", SUMIFS('SW Data'!$H:$H, 'SW Data'!$A:$A, K$8, 'SW Data'!$B:$B, $A12),SUMIFS('SW Data'!$I:$I, 'SW Data'!$A:$A, K$8, 'SW Data'!$B:$B, $A12))),
   IF($C$3="Full Time", SUMIFS('SW Data'!$F:$F, 'SW Data'!$A:$A, K$8, 'SW Data'!$B:$B, $A12, 'SW Data'!$D:$D, $C$2), IF($C$3="Part Time", SUMIFS('SW Data'!$H:$H, 'SW Data'!$A:$A, K$8, 'SW Data'!$B:$B, $A12, 'SW Data'!$D:$D, $C$2), SUMIFS('SW Data'!$I:$I, 'SW Data'!$A:$A, K$8, 'SW Data'!$B:$B, $A12, 'SW Data'!$D:$D, $C$2)))),
  IF($C$2="All Social Workers",
   IF($C$3="Full Time", SUMIFS('SW Data'!$F:$F, 'SW Data'!$A:$A, K$8, 'SW Data'!$E:$E, $C$1, 'SW Data'!$B:$B, $A12), IF($C$3="Part Time", SUMIFS('SW Data'!$H:$H, 'SW Data'!$A:$A, K$8, 'SW Data'!$E:$E, $C$1, 'SW Data'!$B:$B, $A12), SUMIFS('SW Data'!$I:$I, 'SW Data'!$A:$A, K$8, 'SW Data'!$E:$E, $C$1, 'SW Data'!$B:$B, $A12))),
   IF($C$3="Full Time", SUMIFS('SW Data'!$F:$F, 'SW Data'!$A:$A, K$8, 'SW Data'!$E:$E, $C$1, 'SW Data'!$B:$B, $A12, 'SW Data'!$D:$D, $C$2), IF($C$3="Part Time", SUMIFS('SW Data'!$H:$H, 'SW Data'!$A:$A, K$8, 'SW Data'!$E:$E, $C$1, 'SW Data'!$B:$B, $A12, 'SW Data'!$D:$D, $C$2), SUMIFS('SW Data'!$I:$I, 'SW Data'!$A:$A, K$8, 'SW Data'!$E:$E, $C$1, 'SW Data'!$B:$B, $A12, 'SW Data'!$D:$D, $C$2))))),
 0)</f>
        <v>85.2</v>
      </c>
      <c r="L12" s="55"/>
    </row>
    <row r="13" spans="1:14" x14ac:dyDescent="0.25">
      <c r="A13" s="53" t="s">
        <v>21</v>
      </c>
      <c r="B13" s="54">
        <f>IF(AND($C$1&lt;&gt;"", $C$2&lt;&gt;"", $C$3&lt;&gt;""),
 IF($C$1="All Fieldwork Services Teams",
  IF($C$2="All Social Workers",
   IF($C$3="Full Time", SUMIFS('SW Data'!$F:$F, 'SW Data'!$A:$A, B$8, 'SW Data'!$B:$B, $A13), IF($C$3="Part Time", SUMIFS('SW Data'!$H:$H, 'SW Data'!$A:$A, B$8, 'SW Data'!$B:$B, $A13),SUMIFS('SW Data'!$I:$I, 'SW Data'!$A:$A, B$8, 'SW Data'!$B:$B, $A13))),
   IF($C$3="Full Time", SUMIFS('SW Data'!$F:$F, 'SW Data'!$A:$A, B$8, 'SW Data'!$B:$B, $A13, 'SW Data'!$D:$D, $C$2), IF($C$3="Part Time", SUMIFS('SW Data'!$H:$H, 'SW Data'!$A:$A, B$8, 'SW Data'!$B:$B, $A13, 'SW Data'!$D:$D, $C$2), SUMIFS('SW Data'!$I:$I, 'SW Data'!$A:$A, B$8, 'SW Data'!$B:$B, $A13, 'SW Data'!$D:$D, $C$2)))),
  IF($C$2="All Social Workers",
   IF($C$3="Full Time", SUMIFS('SW Data'!$F:$F, 'SW Data'!$A:$A, B$8, 'SW Data'!$E:$E, $C$1, 'SW Data'!$B:$B, $A13), IF($C$3="Part Time", SUMIFS('SW Data'!$H:$H, 'SW Data'!$A:$A, B$8, 'SW Data'!$E:$E, $C$1, 'SW Data'!$B:$B, $A13), SUMIFS('SW Data'!$I:$I, 'SW Data'!$A:$A, B$8, 'SW Data'!$E:$E, $C$1, 'SW Data'!$B:$B, $A13))),
   IF($C$3="Full Time", SUMIFS('SW Data'!$F:$F, 'SW Data'!$A:$A, B$8, 'SW Data'!$E:$E, $C$1, 'SW Data'!$B:$B, $A13, 'SW Data'!$D:$D, $C$2), IF($C$3="Part Time", SUMIFS('SW Data'!$H:$H, 'SW Data'!$A:$A, B$8, 'SW Data'!$E:$E, $C$1, 'SW Data'!$B:$B, $A13, 'SW Data'!$D:$D, $C$2), SUMIFS('SW Data'!$I:$I, 'SW Data'!$A:$A, B$8, 'SW Data'!$E:$E, $C$1, 'SW Data'!$B:$B, $A13, 'SW Data'!$D:$D, $C$2))))),
 0)</f>
        <v>39.700000000000003</v>
      </c>
      <c r="C13" s="54">
        <f>IF(AND($C$1&lt;&gt;"", $C$2&lt;&gt;"", $C$3&lt;&gt;""),
 IF($C$1="All Fieldwork Services Teams",
  IF($C$2="All Social Workers",
   IF($C$3="Full Time", SUMIFS('SW Data'!$F:$F, 'SW Data'!$A:$A, C$8, 'SW Data'!$B:$B, $A13), IF($C$3="Part Time", SUMIFS('SW Data'!$H:$H, 'SW Data'!$A:$A, C$8, 'SW Data'!$B:$B, $A13),SUMIFS('SW Data'!$I:$I, 'SW Data'!$A:$A, C$8, 'SW Data'!$B:$B, $A13))),
   IF($C$3="Full Time", SUMIFS('SW Data'!$F:$F, 'SW Data'!$A:$A, C$8, 'SW Data'!$B:$B, $A13, 'SW Data'!$D:$D, $C$2), IF($C$3="Part Time", SUMIFS('SW Data'!$H:$H, 'SW Data'!$A:$A, C$8, 'SW Data'!$B:$B, $A13, 'SW Data'!$D:$D, $C$2), SUMIFS('SW Data'!$I:$I, 'SW Data'!$A:$A, C$8, 'SW Data'!$B:$B, $A13, 'SW Data'!$D:$D, $C$2)))),
  IF($C$2="All Social Workers",
   IF($C$3="Full Time", SUMIFS('SW Data'!$F:$F, 'SW Data'!$A:$A, C$8, 'SW Data'!$E:$E, $C$1, 'SW Data'!$B:$B, $A13), IF($C$3="Part Time", SUMIFS('SW Data'!$H:$H, 'SW Data'!$A:$A, C$8, 'SW Data'!$E:$E, $C$1, 'SW Data'!$B:$B, $A13), SUMIFS('SW Data'!$I:$I, 'SW Data'!$A:$A, C$8, 'SW Data'!$E:$E, $C$1, 'SW Data'!$B:$B, $A13))),
   IF($C$3="Full Time", SUMIFS('SW Data'!$F:$F, 'SW Data'!$A:$A, C$8, 'SW Data'!$E:$E, $C$1, 'SW Data'!$B:$B, $A13, 'SW Data'!$D:$D, $C$2), IF($C$3="Part Time", SUMIFS('SW Data'!$H:$H, 'SW Data'!$A:$A, C$8, 'SW Data'!$E:$E, $C$1, 'SW Data'!$B:$B, $A13, 'SW Data'!$D:$D, $C$2), SUMIFS('SW Data'!$I:$I, 'SW Data'!$A:$A, C$8, 'SW Data'!$E:$E, $C$1, 'SW Data'!$B:$B, $A13, 'SW Data'!$D:$D, $C$2))))),
 0)</f>
        <v>37.700000000000003</v>
      </c>
      <c r="D13" s="54">
        <f>IF(AND($C$1&lt;&gt;"", $C$2&lt;&gt;"", $C$3&lt;&gt;""),
 IF($C$1="All Fieldwork Services Teams",
  IF($C$2="All Social Workers",
   IF($C$3="Full Time", SUMIFS('SW Data'!$F:$F, 'SW Data'!$A:$A, D$8, 'SW Data'!$B:$B, $A13), IF($C$3="Part Time", SUMIFS('SW Data'!$H:$H, 'SW Data'!$A:$A, D$8, 'SW Data'!$B:$B, $A13),SUMIFS('SW Data'!$I:$I, 'SW Data'!$A:$A, D$8, 'SW Data'!$B:$B, $A13))),
   IF($C$3="Full Time", SUMIFS('SW Data'!$F:$F, 'SW Data'!$A:$A, D$8, 'SW Data'!$B:$B, $A13, 'SW Data'!$D:$D, $C$2), IF($C$3="Part Time", SUMIFS('SW Data'!$H:$H, 'SW Data'!$A:$A, D$8, 'SW Data'!$B:$B, $A13, 'SW Data'!$D:$D, $C$2), SUMIFS('SW Data'!$I:$I, 'SW Data'!$A:$A, D$8, 'SW Data'!$B:$B, $A13, 'SW Data'!$D:$D, $C$2)))),
  IF($C$2="All Social Workers",
   IF($C$3="Full Time", SUMIFS('SW Data'!$F:$F, 'SW Data'!$A:$A, D$8, 'SW Data'!$E:$E, $C$1, 'SW Data'!$B:$B, $A13), IF($C$3="Part Time", SUMIFS('SW Data'!$H:$H, 'SW Data'!$A:$A, D$8, 'SW Data'!$E:$E, $C$1, 'SW Data'!$B:$B, $A13), SUMIFS('SW Data'!$I:$I, 'SW Data'!$A:$A, D$8, 'SW Data'!$E:$E, $C$1, 'SW Data'!$B:$B, $A13))),
   IF($C$3="Full Time", SUMIFS('SW Data'!$F:$F, 'SW Data'!$A:$A, D$8, 'SW Data'!$E:$E, $C$1, 'SW Data'!$B:$B, $A13, 'SW Data'!$D:$D, $C$2), IF($C$3="Part Time", SUMIFS('SW Data'!$H:$H, 'SW Data'!$A:$A, D$8, 'SW Data'!$E:$E, $C$1, 'SW Data'!$B:$B, $A13, 'SW Data'!$D:$D, $C$2), SUMIFS('SW Data'!$I:$I, 'SW Data'!$A:$A, D$8, 'SW Data'!$E:$E, $C$1, 'SW Data'!$B:$B, $A13, 'SW Data'!$D:$D, $C$2))))),
 0)</f>
        <v>42.29</v>
      </c>
      <c r="E13" s="54">
        <f>IF(AND($C$1&lt;&gt;"", $C$2&lt;&gt;"", $C$3&lt;&gt;""),
 IF($C$1="All Fieldwork Services Teams",
  IF($C$2="All Social Workers",
   IF($C$3="Full Time", SUMIFS('SW Data'!$F:$F, 'SW Data'!$A:$A, E$8, 'SW Data'!$B:$B, $A13), IF($C$3="Part Time", SUMIFS('SW Data'!$H:$H, 'SW Data'!$A:$A, E$8, 'SW Data'!$B:$B, $A13),SUMIFS('SW Data'!$I:$I, 'SW Data'!$A:$A, E$8, 'SW Data'!$B:$B, $A13))),
   IF($C$3="Full Time", SUMIFS('SW Data'!$F:$F, 'SW Data'!$A:$A, E$8, 'SW Data'!$B:$B, $A13, 'SW Data'!$D:$D, $C$2), IF($C$3="Part Time", SUMIFS('SW Data'!$H:$H, 'SW Data'!$A:$A, E$8, 'SW Data'!$B:$B, $A13, 'SW Data'!$D:$D, $C$2), SUMIFS('SW Data'!$I:$I, 'SW Data'!$A:$A, E$8, 'SW Data'!$B:$B, $A13, 'SW Data'!$D:$D, $C$2)))),
  IF($C$2="All Social Workers",
   IF($C$3="Full Time", SUMIFS('SW Data'!$F:$F, 'SW Data'!$A:$A, E$8, 'SW Data'!$E:$E, $C$1, 'SW Data'!$B:$B, $A13), IF($C$3="Part Time", SUMIFS('SW Data'!$H:$H, 'SW Data'!$A:$A, E$8, 'SW Data'!$E:$E, $C$1, 'SW Data'!$B:$B, $A13), SUMIFS('SW Data'!$I:$I, 'SW Data'!$A:$A, E$8, 'SW Data'!$E:$E, $C$1, 'SW Data'!$B:$B, $A13))),
   IF($C$3="Full Time", SUMIFS('SW Data'!$F:$F, 'SW Data'!$A:$A, E$8, 'SW Data'!$E:$E, $C$1, 'SW Data'!$B:$B, $A13, 'SW Data'!$D:$D, $C$2), IF($C$3="Part Time", SUMIFS('SW Data'!$H:$H, 'SW Data'!$A:$A, E$8, 'SW Data'!$E:$E, $C$1, 'SW Data'!$B:$B, $A13, 'SW Data'!$D:$D, $C$2), SUMIFS('SW Data'!$I:$I, 'SW Data'!$A:$A, E$8, 'SW Data'!$E:$E, $C$1, 'SW Data'!$B:$B, $A13, 'SW Data'!$D:$D, $C$2))))),
 0)</f>
        <v>46.660000000000004</v>
      </c>
      <c r="F13" s="54">
        <f>IF(AND($C$1&lt;&gt;"", $C$2&lt;&gt;"", $C$3&lt;&gt;""),
 IF($C$1="All Fieldwork Services Teams",
  IF($C$2="All Social Workers",
   IF($C$3="Full Time", SUMIFS('SW Data'!$F:$F, 'SW Data'!$A:$A, F$8, 'SW Data'!$B:$B, $A13), IF($C$3="Part Time", SUMIFS('SW Data'!$H:$H, 'SW Data'!$A:$A, F$8, 'SW Data'!$B:$B, $A13),SUMIFS('SW Data'!$I:$I, 'SW Data'!$A:$A, F$8, 'SW Data'!$B:$B, $A13))),
   IF($C$3="Full Time", SUMIFS('SW Data'!$F:$F, 'SW Data'!$A:$A, F$8, 'SW Data'!$B:$B, $A13, 'SW Data'!$D:$D, $C$2), IF($C$3="Part Time", SUMIFS('SW Data'!$H:$H, 'SW Data'!$A:$A, F$8, 'SW Data'!$B:$B, $A13, 'SW Data'!$D:$D, $C$2), SUMIFS('SW Data'!$I:$I, 'SW Data'!$A:$A, F$8, 'SW Data'!$B:$B, $A13, 'SW Data'!$D:$D, $C$2)))),
  IF($C$2="All Social Workers",
   IF($C$3="Full Time", SUMIFS('SW Data'!$F:$F, 'SW Data'!$A:$A, F$8, 'SW Data'!$E:$E, $C$1, 'SW Data'!$B:$B, $A13), IF($C$3="Part Time", SUMIFS('SW Data'!$H:$H, 'SW Data'!$A:$A, F$8, 'SW Data'!$E:$E, $C$1, 'SW Data'!$B:$B, $A13), SUMIFS('SW Data'!$I:$I, 'SW Data'!$A:$A, F$8, 'SW Data'!$E:$E, $C$1, 'SW Data'!$B:$B, $A13))),
   IF($C$3="Full Time", SUMIFS('SW Data'!$F:$F, 'SW Data'!$A:$A, F$8, 'SW Data'!$E:$E, $C$1, 'SW Data'!$B:$B, $A13, 'SW Data'!$D:$D, $C$2), IF($C$3="Part Time", SUMIFS('SW Data'!$H:$H, 'SW Data'!$A:$A, F$8, 'SW Data'!$E:$E, $C$1, 'SW Data'!$B:$B, $A13, 'SW Data'!$D:$D, $C$2), SUMIFS('SW Data'!$I:$I, 'SW Data'!$A:$A, F$8, 'SW Data'!$E:$E, $C$1, 'SW Data'!$B:$B, $A13, 'SW Data'!$D:$D, $C$2))))),
 0)</f>
        <v>52.74</v>
      </c>
      <c r="G13" s="54">
        <f>IF(AND($C$1&lt;&gt;"", $C$2&lt;&gt;"", $C$3&lt;&gt;""),
 IF($C$1="All Fieldwork Services Teams",
  IF($C$2="All Social Workers",
   IF($C$3="Full Time", SUMIFS('SW Data'!$F:$F, 'SW Data'!$A:$A, G$8, 'SW Data'!$B:$B, $A13), IF($C$3="Part Time", SUMIFS('SW Data'!$H:$H, 'SW Data'!$A:$A, G$8, 'SW Data'!$B:$B, $A13),SUMIFS('SW Data'!$I:$I, 'SW Data'!$A:$A, G$8, 'SW Data'!$B:$B, $A13))),
   IF($C$3="Full Time", SUMIFS('SW Data'!$F:$F, 'SW Data'!$A:$A, G$8, 'SW Data'!$B:$B, $A13, 'SW Data'!$D:$D, $C$2), IF($C$3="Part Time", SUMIFS('SW Data'!$H:$H, 'SW Data'!$A:$A, G$8, 'SW Data'!$B:$B, $A13, 'SW Data'!$D:$D, $C$2), SUMIFS('SW Data'!$I:$I, 'SW Data'!$A:$A, G$8, 'SW Data'!$B:$B, $A13, 'SW Data'!$D:$D, $C$2)))),
  IF($C$2="All Social Workers",
   IF($C$3="Full Time", SUMIFS('SW Data'!$F:$F, 'SW Data'!$A:$A, G$8, 'SW Data'!$E:$E, $C$1, 'SW Data'!$B:$B, $A13), IF($C$3="Part Time", SUMIFS('SW Data'!$H:$H, 'SW Data'!$A:$A, G$8, 'SW Data'!$E:$E, $C$1, 'SW Data'!$B:$B, $A13), SUMIFS('SW Data'!$I:$I, 'SW Data'!$A:$A, G$8, 'SW Data'!$E:$E, $C$1, 'SW Data'!$B:$B, $A13))),
   IF($C$3="Full Time", SUMIFS('SW Data'!$F:$F, 'SW Data'!$A:$A, G$8, 'SW Data'!$E:$E, $C$1, 'SW Data'!$B:$B, $A13, 'SW Data'!$D:$D, $C$2), IF($C$3="Part Time", SUMIFS('SW Data'!$H:$H, 'SW Data'!$A:$A, G$8, 'SW Data'!$E:$E, $C$1, 'SW Data'!$B:$B, $A13, 'SW Data'!$D:$D, $C$2), SUMIFS('SW Data'!$I:$I, 'SW Data'!$A:$A, G$8, 'SW Data'!$E:$E, $C$1, 'SW Data'!$B:$B, $A13, 'SW Data'!$D:$D, $C$2))))),
 0)</f>
        <v>53.744444440000002</v>
      </c>
      <c r="H13" s="54">
        <f>IF(AND($C$1&lt;&gt;"", $C$2&lt;&gt;"", $C$3&lt;&gt;""),
 IF($C$1="All Fieldwork Services Teams",
  IF($C$2="All Social Workers",
   IF($C$3="Full Time", SUMIFS('SW Data'!$F:$F, 'SW Data'!$A:$A, H$8, 'SW Data'!$B:$B, $A13), IF($C$3="Part Time", SUMIFS('SW Data'!$H:$H, 'SW Data'!$A:$A, H$8, 'SW Data'!$B:$B, $A13),SUMIFS('SW Data'!$I:$I, 'SW Data'!$A:$A, H$8, 'SW Data'!$B:$B, $A13))),
   IF($C$3="Full Time", SUMIFS('SW Data'!$F:$F, 'SW Data'!$A:$A, H$8, 'SW Data'!$B:$B, $A13, 'SW Data'!$D:$D, $C$2), IF($C$3="Part Time", SUMIFS('SW Data'!$H:$H, 'SW Data'!$A:$A, H$8, 'SW Data'!$B:$B, $A13, 'SW Data'!$D:$D, $C$2), SUMIFS('SW Data'!$I:$I, 'SW Data'!$A:$A, H$8, 'SW Data'!$B:$B, $A13, 'SW Data'!$D:$D, $C$2)))),
  IF($C$2="All Social Workers",
   IF($C$3="Full Time", SUMIFS('SW Data'!$F:$F, 'SW Data'!$A:$A, H$8, 'SW Data'!$E:$E, $C$1, 'SW Data'!$B:$B, $A13), IF($C$3="Part Time", SUMIFS('SW Data'!$H:$H, 'SW Data'!$A:$A, H$8, 'SW Data'!$E:$E, $C$1, 'SW Data'!$B:$B, $A13), SUMIFS('SW Data'!$I:$I, 'SW Data'!$A:$A, H$8, 'SW Data'!$E:$E, $C$1, 'SW Data'!$B:$B, $A13))),
   IF($C$3="Full Time", SUMIFS('SW Data'!$F:$F, 'SW Data'!$A:$A, H$8, 'SW Data'!$E:$E, $C$1, 'SW Data'!$B:$B, $A13, 'SW Data'!$D:$D, $C$2), IF($C$3="Part Time", SUMIFS('SW Data'!$H:$H, 'SW Data'!$A:$A, H$8, 'SW Data'!$E:$E, $C$1, 'SW Data'!$B:$B, $A13, 'SW Data'!$D:$D, $C$2), SUMIFS('SW Data'!$I:$I, 'SW Data'!$A:$A, H$8, 'SW Data'!$E:$E, $C$1, 'SW Data'!$B:$B, $A13, 'SW Data'!$D:$D, $C$2))))),
 0)</f>
        <v>62.760000000000005</v>
      </c>
      <c r="I13" s="54">
        <f>IF(AND($C$1&lt;&gt;"", $C$2&lt;&gt;"", $C$3&lt;&gt;""),
 IF($C$1="All Fieldwork Services Teams",
  IF($C$2="All Social Workers",
   IF($C$3="Full Time", SUMIFS('SW Data'!$F:$F, 'SW Data'!$A:$A, I$8, 'SW Data'!$B:$B, $A13), IF($C$3="Part Time", SUMIFS('SW Data'!$H:$H, 'SW Data'!$A:$A, I$8, 'SW Data'!$B:$B, $A13),SUMIFS('SW Data'!$I:$I, 'SW Data'!$A:$A, I$8, 'SW Data'!$B:$B, $A13))),
   IF($C$3="Full Time", SUMIFS('SW Data'!$F:$F, 'SW Data'!$A:$A, I$8, 'SW Data'!$B:$B, $A13, 'SW Data'!$D:$D, $C$2), IF($C$3="Part Time", SUMIFS('SW Data'!$H:$H, 'SW Data'!$A:$A, I$8, 'SW Data'!$B:$B, $A13, 'SW Data'!$D:$D, $C$2), SUMIFS('SW Data'!$I:$I, 'SW Data'!$A:$A, I$8, 'SW Data'!$B:$B, $A13, 'SW Data'!$D:$D, $C$2)))),
  IF($C$2="All Social Workers",
   IF($C$3="Full Time", SUMIFS('SW Data'!$F:$F, 'SW Data'!$A:$A, I$8, 'SW Data'!$E:$E, $C$1, 'SW Data'!$B:$B, $A13), IF($C$3="Part Time", SUMIFS('SW Data'!$H:$H, 'SW Data'!$A:$A, I$8, 'SW Data'!$E:$E, $C$1, 'SW Data'!$B:$B, $A13), SUMIFS('SW Data'!$I:$I, 'SW Data'!$A:$A, I$8, 'SW Data'!$E:$E, $C$1, 'SW Data'!$B:$B, $A13))),
   IF($C$3="Full Time", SUMIFS('SW Data'!$F:$F, 'SW Data'!$A:$A, I$8, 'SW Data'!$E:$E, $C$1, 'SW Data'!$B:$B, $A13, 'SW Data'!$D:$D, $C$2), IF($C$3="Part Time", SUMIFS('SW Data'!$H:$H, 'SW Data'!$A:$A, I$8, 'SW Data'!$E:$E, $C$1, 'SW Data'!$B:$B, $A13, 'SW Data'!$D:$D, $C$2), SUMIFS('SW Data'!$I:$I, 'SW Data'!$A:$A, I$8, 'SW Data'!$E:$E, $C$1, 'SW Data'!$B:$B, $A13, 'SW Data'!$D:$D, $C$2))))),
 0)</f>
        <v>65.75</v>
      </c>
      <c r="J13" s="54">
        <f>IF(AND($C$1&lt;&gt;"", $C$2&lt;&gt;"", $C$3&lt;&gt;""),
 IF($C$1="All Fieldwork Services Teams",
  IF($C$2="All Social Workers",
   IF($C$3="Full Time", SUMIFS('SW Data'!$F:$F, 'SW Data'!$A:$A, J$8, 'SW Data'!$B:$B, $A13), IF($C$3="Part Time", SUMIFS('SW Data'!$H:$H, 'SW Data'!$A:$A, J$8, 'SW Data'!$B:$B, $A13),SUMIFS('SW Data'!$I:$I, 'SW Data'!$A:$A, J$8, 'SW Data'!$B:$B, $A13))),
   IF($C$3="Full Time", SUMIFS('SW Data'!$F:$F, 'SW Data'!$A:$A, J$8, 'SW Data'!$B:$B, $A13, 'SW Data'!$D:$D, $C$2), IF($C$3="Part Time", SUMIFS('SW Data'!$H:$H, 'SW Data'!$A:$A, J$8, 'SW Data'!$B:$B, $A13, 'SW Data'!$D:$D, $C$2), SUMIFS('SW Data'!$I:$I, 'SW Data'!$A:$A, J$8, 'SW Data'!$B:$B, $A13, 'SW Data'!$D:$D, $C$2)))),
  IF($C$2="All Social Workers",
   IF($C$3="Full Time", SUMIFS('SW Data'!$F:$F, 'SW Data'!$A:$A, J$8, 'SW Data'!$E:$E, $C$1, 'SW Data'!$B:$B, $A13), IF($C$3="Part Time", SUMIFS('SW Data'!$H:$H, 'SW Data'!$A:$A, J$8, 'SW Data'!$E:$E, $C$1, 'SW Data'!$B:$B, $A13), SUMIFS('SW Data'!$I:$I, 'SW Data'!$A:$A, J$8, 'SW Data'!$E:$E, $C$1, 'SW Data'!$B:$B, $A13))),
   IF($C$3="Full Time", SUMIFS('SW Data'!$F:$F, 'SW Data'!$A:$A, J$8, 'SW Data'!$E:$E, $C$1, 'SW Data'!$B:$B, $A13, 'SW Data'!$D:$D, $C$2), IF($C$3="Part Time", SUMIFS('SW Data'!$H:$H, 'SW Data'!$A:$A, J$8, 'SW Data'!$E:$E, $C$1, 'SW Data'!$B:$B, $A13, 'SW Data'!$D:$D, $C$2), SUMIFS('SW Data'!$I:$I, 'SW Data'!$A:$A, J$8, 'SW Data'!$E:$E, $C$1, 'SW Data'!$B:$B, $A13, 'SW Data'!$D:$D, $C$2))))),
 0)</f>
        <v>64.87</v>
      </c>
      <c r="K13" s="54">
        <f>IF(AND($C$1&lt;&gt;"", $C$2&lt;&gt;"", $C$3&lt;&gt;""),
 IF($C$1="All Fieldwork Services Teams",
  IF($C$2="All Social Workers",
   IF($C$3="Full Time", SUMIFS('SW Data'!$F:$F, 'SW Data'!$A:$A, K$8, 'SW Data'!$B:$B, $A13), IF($C$3="Part Time", SUMIFS('SW Data'!$H:$H, 'SW Data'!$A:$A, K$8, 'SW Data'!$B:$B, $A13),SUMIFS('SW Data'!$I:$I, 'SW Data'!$A:$A, K$8, 'SW Data'!$B:$B, $A13))),
   IF($C$3="Full Time", SUMIFS('SW Data'!$F:$F, 'SW Data'!$A:$A, K$8, 'SW Data'!$B:$B, $A13, 'SW Data'!$D:$D, $C$2), IF($C$3="Part Time", SUMIFS('SW Data'!$H:$H, 'SW Data'!$A:$A, K$8, 'SW Data'!$B:$B, $A13, 'SW Data'!$D:$D, $C$2), SUMIFS('SW Data'!$I:$I, 'SW Data'!$A:$A, K$8, 'SW Data'!$B:$B, $A13, 'SW Data'!$D:$D, $C$2)))),
  IF($C$2="All Social Workers",
   IF($C$3="Full Time", SUMIFS('SW Data'!$F:$F, 'SW Data'!$A:$A, K$8, 'SW Data'!$E:$E, $C$1, 'SW Data'!$B:$B, $A13), IF($C$3="Part Time", SUMIFS('SW Data'!$H:$H, 'SW Data'!$A:$A, K$8, 'SW Data'!$E:$E, $C$1, 'SW Data'!$B:$B, $A13), SUMIFS('SW Data'!$I:$I, 'SW Data'!$A:$A, K$8, 'SW Data'!$E:$E, $C$1, 'SW Data'!$B:$B, $A13))),
   IF($C$3="Full Time", SUMIFS('SW Data'!$F:$F, 'SW Data'!$A:$A, K$8, 'SW Data'!$E:$E, $C$1, 'SW Data'!$B:$B, $A13, 'SW Data'!$D:$D, $C$2), IF($C$3="Part Time", SUMIFS('SW Data'!$H:$H, 'SW Data'!$A:$A, K$8, 'SW Data'!$E:$E, $C$1, 'SW Data'!$B:$B, $A13, 'SW Data'!$D:$D, $C$2), SUMIFS('SW Data'!$I:$I, 'SW Data'!$A:$A, K$8, 'SW Data'!$E:$E, $C$1, 'SW Data'!$B:$B, $A13, 'SW Data'!$D:$D, $C$2))))),
 0)</f>
        <v>56.13</v>
      </c>
      <c r="L13" s="55"/>
    </row>
    <row r="14" spans="1:14" x14ac:dyDescent="0.25">
      <c r="A14" s="53" t="s">
        <v>22</v>
      </c>
      <c r="B14" s="54">
        <f>IF(AND($C$1&lt;&gt;"", $C$2&lt;&gt;"", $C$3&lt;&gt;""),
 IF($C$1="All Fieldwork Services Teams",
  IF($C$2="All Social Workers",
   IF($C$3="Full Time", SUMIFS('SW Data'!$F:$F, 'SW Data'!$A:$A, B$8, 'SW Data'!$B:$B, $A14), IF($C$3="Part Time", SUMIFS('SW Data'!$H:$H, 'SW Data'!$A:$A, B$8, 'SW Data'!$B:$B, $A14),SUMIFS('SW Data'!$I:$I, 'SW Data'!$A:$A, B$8, 'SW Data'!$B:$B, $A14))),
   IF($C$3="Full Time", SUMIFS('SW Data'!$F:$F, 'SW Data'!$A:$A, B$8, 'SW Data'!$B:$B, $A14, 'SW Data'!$D:$D, $C$2), IF($C$3="Part Time", SUMIFS('SW Data'!$H:$H, 'SW Data'!$A:$A, B$8, 'SW Data'!$B:$B, $A14, 'SW Data'!$D:$D, $C$2), SUMIFS('SW Data'!$I:$I, 'SW Data'!$A:$A, B$8, 'SW Data'!$B:$B, $A14, 'SW Data'!$D:$D, $C$2)))),
  IF($C$2="All Social Workers",
   IF($C$3="Full Time", SUMIFS('SW Data'!$F:$F, 'SW Data'!$A:$A, B$8, 'SW Data'!$E:$E, $C$1, 'SW Data'!$B:$B, $A14), IF($C$3="Part Time", SUMIFS('SW Data'!$H:$H, 'SW Data'!$A:$A, B$8, 'SW Data'!$E:$E, $C$1, 'SW Data'!$B:$B, $A14), SUMIFS('SW Data'!$I:$I, 'SW Data'!$A:$A, B$8, 'SW Data'!$E:$E, $C$1, 'SW Data'!$B:$B, $A14))),
   IF($C$3="Full Time", SUMIFS('SW Data'!$F:$F, 'SW Data'!$A:$A, B$8, 'SW Data'!$E:$E, $C$1, 'SW Data'!$B:$B, $A14, 'SW Data'!$D:$D, $C$2), IF($C$3="Part Time", SUMIFS('SW Data'!$H:$H, 'SW Data'!$A:$A, B$8, 'SW Data'!$E:$E, $C$1, 'SW Data'!$B:$B, $A14, 'SW Data'!$D:$D, $C$2), SUMIFS('SW Data'!$I:$I, 'SW Data'!$A:$A, B$8, 'SW Data'!$E:$E, $C$1, 'SW Data'!$B:$B, $A14, 'SW Data'!$D:$D, $C$2))))),
 0)</f>
        <v>146.53</v>
      </c>
      <c r="C14" s="54">
        <f>IF(AND($C$1&lt;&gt;"", $C$2&lt;&gt;"", $C$3&lt;&gt;""),
 IF($C$1="All Fieldwork Services Teams",
  IF($C$2="All Social Workers",
   IF($C$3="Full Time", SUMIFS('SW Data'!$F:$F, 'SW Data'!$A:$A, C$8, 'SW Data'!$B:$B, $A14), IF($C$3="Part Time", SUMIFS('SW Data'!$H:$H, 'SW Data'!$A:$A, C$8, 'SW Data'!$B:$B, $A14),SUMIFS('SW Data'!$I:$I, 'SW Data'!$A:$A, C$8, 'SW Data'!$B:$B, $A14))),
   IF($C$3="Full Time", SUMIFS('SW Data'!$F:$F, 'SW Data'!$A:$A, C$8, 'SW Data'!$B:$B, $A14, 'SW Data'!$D:$D, $C$2), IF($C$3="Part Time", SUMIFS('SW Data'!$H:$H, 'SW Data'!$A:$A, C$8, 'SW Data'!$B:$B, $A14, 'SW Data'!$D:$D, $C$2), SUMIFS('SW Data'!$I:$I, 'SW Data'!$A:$A, C$8, 'SW Data'!$B:$B, $A14, 'SW Data'!$D:$D, $C$2)))),
  IF($C$2="All Social Workers",
   IF($C$3="Full Time", SUMIFS('SW Data'!$F:$F, 'SW Data'!$A:$A, C$8, 'SW Data'!$E:$E, $C$1, 'SW Data'!$B:$B, $A14), IF($C$3="Part Time", SUMIFS('SW Data'!$H:$H, 'SW Data'!$A:$A, C$8, 'SW Data'!$E:$E, $C$1, 'SW Data'!$B:$B, $A14), SUMIFS('SW Data'!$I:$I, 'SW Data'!$A:$A, C$8, 'SW Data'!$E:$E, $C$1, 'SW Data'!$B:$B, $A14))),
   IF($C$3="Full Time", SUMIFS('SW Data'!$F:$F, 'SW Data'!$A:$A, C$8, 'SW Data'!$E:$E, $C$1, 'SW Data'!$B:$B, $A14, 'SW Data'!$D:$D, $C$2), IF($C$3="Part Time", SUMIFS('SW Data'!$H:$H, 'SW Data'!$A:$A, C$8, 'SW Data'!$E:$E, $C$1, 'SW Data'!$B:$B, $A14, 'SW Data'!$D:$D, $C$2), SUMIFS('SW Data'!$I:$I, 'SW Data'!$A:$A, C$8, 'SW Data'!$E:$E, $C$1, 'SW Data'!$B:$B, $A14, 'SW Data'!$D:$D, $C$2))))),
 0)</f>
        <v>162.37</v>
      </c>
      <c r="D14" s="54">
        <f>IF(AND($C$1&lt;&gt;"", $C$2&lt;&gt;"", $C$3&lt;&gt;""),
 IF($C$1="All Fieldwork Services Teams",
  IF($C$2="All Social Workers",
   IF($C$3="Full Time", SUMIFS('SW Data'!$F:$F, 'SW Data'!$A:$A, D$8, 'SW Data'!$B:$B, $A14), IF($C$3="Part Time", SUMIFS('SW Data'!$H:$H, 'SW Data'!$A:$A, D$8, 'SW Data'!$B:$B, $A14),SUMIFS('SW Data'!$I:$I, 'SW Data'!$A:$A, D$8, 'SW Data'!$B:$B, $A14))),
   IF($C$3="Full Time", SUMIFS('SW Data'!$F:$F, 'SW Data'!$A:$A, D$8, 'SW Data'!$B:$B, $A14, 'SW Data'!$D:$D, $C$2), IF($C$3="Part Time", SUMIFS('SW Data'!$H:$H, 'SW Data'!$A:$A, D$8, 'SW Data'!$B:$B, $A14, 'SW Data'!$D:$D, $C$2), SUMIFS('SW Data'!$I:$I, 'SW Data'!$A:$A, D$8, 'SW Data'!$B:$B, $A14, 'SW Data'!$D:$D, $C$2)))),
  IF($C$2="All Social Workers",
   IF($C$3="Full Time", SUMIFS('SW Data'!$F:$F, 'SW Data'!$A:$A, D$8, 'SW Data'!$E:$E, $C$1, 'SW Data'!$B:$B, $A14), IF($C$3="Part Time", SUMIFS('SW Data'!$H:$H, 'SW Data'!$A:$A, D$8, 'SW Data'!$E:$E, $C$1, 'SW Data'!$B:$B, $A14), SUMIFS('SW Data'!$I:$I, 'SW Data'!$A:$A, D$8, 'SW Data'!$E:$E, $C$1, 'SW Data'!$B:$B, $A14))),
   IF($C$3="Full Time", SUMIFS('SW Data'!$F:$F, 'SW Data'!$A:$A, D$8, 'SW Data'!$E:$E, $C$1, 'SW Data'!$B:$B, $A14, 'SW Data'!$D:$D, $C$2), IF($C$3="Part Time", SUMIFS('SW Data'!$H:$H, 'SW Data'!$A:$A, D$8, 'SW Data'!$E:$E, $C$1, 'SW Data'!$B:$B, $A14, 'SW Data'!$D:$D, $C$2), SUMIFS('SW Data'!$I:$I, 'SW Data'!$A:$A, D$8, 'SW Data'!$E:$E, $C$1, 'SW Data'!$B:$B, $A14, 'SW Data'!$D:$D, $C$2))))),
 0)</f>
        <v>168.92999999999998</v>
      </c>
      <c r="E14" s="54">
        <f>IF(AND($C$1&lt;&gt;"", $C$2&lt;&gt;"", $C$3&lt;&gt;""),
 IF($C$1="All Fieldwork Services Teams",
  IF($C$2="All Social Workers",
   IF($C$3="Full Time", SUMIFS('SW Data'!$F:$F, 'SW Data'!$A:$A, E$8, 'SW Data'!$B:$B, $A14), IF($C$3="Part Time", SUMIFS('SW Data'!$H:$H, 'SW Data'!$A:$A, E$8, 'SW Data'!$B:$B, $A14),SUMIFS('SW Data'!$I:$I, 'SW Data'!$A:$A, E$8, 'SW Data'!$B:$B, $A14))),
   IF($C$3="Full Time", SUMIFS('SW Data'!$F:$F, 'SW Data'!$A:$A, E$8, 'SW Data'!$B:$B, $A14, 'SW Data'!$D:$D, $C$2), IF($C$3="Part Time", SUMIFS('SW Data'!$H:$H, 'SW Data'!$A:$A, E$8, 'SW Data'!$B:$B, $A14, 'SW Data'!$D:$D, $C$2), SUMIFS('SW Data'!$I:$I, 'SW Data'!$A:$A, E$8, 'SW Data'!$B:$B, $A14, 'SW Data'!$D:$D, $C$2)))),
  IF($C$2="All Social Workers",
   IF($C$3="Full Time", SUMIFS('SW Data'!$F:$F, 'SW Data'!$A:$A, E$8, 'SW Data'!$E:$E, $C$1, 'SW Data'!$B:$B, $A14), IF($C$3="Part Time", SUMIFS('SW Data'!$H:$H, 'SW Data'!$A:$A, E$8, 'SW Data'!$E:$E, $C$1, 'SW Data'!$B:$B, $A14), SUMIFS('SW Data'!$I:$I, 'SW Data'!$A:$A, E$8, 'SW Data'!$E:$E, $C$1, 'SW Data'!$B:$B, $A14))),
   IF($C$3="Full Time", SUMIFS('SW Data'!$F:$F, 'SW Data'!$A:$A, E$8, 'SW Data'!$E:$E, $C$1, 'SW Data'!$B:$B, $A14, 'SW Data'!$D:$D, $C$2), IF($C$3="Part Time", SUMIFS('SW Data'!$H:$H, 'SW Data'!$A:$A, E$8, 'SW Data'!$E:$E, $C$1, 'SW Data'!$B:$B, $A14, 'SW Data'!$D:$D, $C$2), SUMIFS('SW Data'!$I:$I, 'SW Data'!$A:$A, E$8, 'SW Data'!$E:$E, $C$1, 'SW Data'!$B:$B, $A14, 'SW Data'!$D:$D, $C$2))))),
 0)</f>
        <v>159.32000000000002</v>
      </c>
      <c r="F14" s="54">
        <f>IF(AND($C$1&lt;&gt;"", $C$2&lt;&gt;"", $C$3&lt;&gt;""),
 IF($C$1="All Fieldwork Services Teams",
  IF($C$2="All Social Workers",
   IF($C$3="Full Time", SUMIFS('SW Data'!$F:$F, 'SW Data'!$A:$A, F$8, 'SW Data'!$B:$B, $A14), IF($C$3="Part Time", SUMIFS('SW Data'!$H:$H, 'SW Data'!$A:$A, F$8, 'SW Data'!$B:$B, $A14),SUMIFS('SW Data'!$I:$I, 'SW Data'!$A:$A, F$8, 'SW Data'!$B:$B, $A14))),
   IF($C$3="Full Time", SUMIFS('SW Data'!$F:$F, 'SW Data'!$A:$A, F$8, 'SW Data'!$B:$B, $A14, 'SW Data'!$D:$D, $C$2), IF($C$3="Part Time", SUMIFS('SW Data'!$H:$H, 'SW Data'!$A:$A, F$8, 'SW Data'!$B:$B, $A14, 'SW Data'!$D:$D, $C$2), SUMIFS('SW Data'!$I:$I, 'SW Data'!$A:$A, F$8, 'SW Data'!$B:$B, $A14, 'SW Data'!$D:$D, $C$2)))),
  IF($C$2="All Social Workers",
   IF($C$3="Full Time", SUMIFS('SW Data'!$F:$F, 'SW Data'!$A:$A, F$8, 'SW Data'!$E:$E, $C$1, 'SW Data'!$B:$B, $A14), IF($C$3="Part Time", SUMIFS('SW Data'!$H:$H, 'SW Data'!$A:$A, F$8, 'SW Data'!$E:$E, $C$1, 'SW Data'!$B:$B, $A14), SUMIFS('SW Data'!$I:$I, 'SW Data'!$A:$A, F$8, 'SW Data'!$E:$E, $C$1, 'SW Data'!$B:$B, $A14))),
   IF($C$3="Full Time", SUMIFS('SW Data'!$F:$F, 'SW Data'!$A:$A, F$8, 'SW Data'!$E:$E, $C$1, 'SW Data'!$B:$B, $A14, 'SW Data'!$D:$D, $C$2), IF($C$3="Part Time", SUMIFS('SW Data'!$H:$H, 'SW Data'!$A:$A, F$8, 'SW Data'!$E:$E, $C$1, 'SW Data'!$B:$B, $A14, 'SW Data'!$D:$D, $C$2), SUMIFS('SW Data'!$I:$I, 'SW Data'!$A:$A, F$8, 'SW Data'!$E:$E, $C$1, 'SW Data'!$B:$B, $A14, 'SW Data'!$D:$D, $C$2))))),
 0)</f>
        <v>151.47916667000001</v>
      </c>
      <c r="G14" s="54">
        <f>IF(AND($C$1&lt;&gt;"", $C$2&lt;&gt;"", $C$3&lt;&gt;""),
 IF($C$1="All Fieldwork Services Teams",
  IF($C$2="All Social Workers",
   IF($C$3="Full Time", SUMIFS('SW Data'!$F:$F, 'SW Data'!$A:$A, G$8, 'SW Data'!$B:$B, $A14), IF($C$3="Part Time", SUMIFS('SW Data'!$H:$H, 'SW Data'!$A:$A, G$8, 'SW Data'!$B:$B, $A14),SUMIFS('SW Data'!$I:$I, 'SW Data'!$A:$A, G$8, 'SW Data'!$B:$B, $A14))),
   IF($C$3="Full Time", SUMIFS('SW Data'!$F:$F, 'SW Data'!$A:$A, G$8, 'SW Data'!$B:$B, $A14, 'SW Data'!$D:$D, $C$2), IF($C$3="Part Time", SUMIFS('SW Data'!$H:$H, 'SW Data'!$A:$A, G$8, 'SW Data'!$B:$B, $A14, 'SW Data'!$D:$D, $C$2), SUMIFS('SW Data'!$I:$I, 'SW Data'!$A:$A, G$8, 'SW Data'!$B:$B, $A14, 'SW Data'!$D:$D, $C$2)))),
  IF($C$2="All Social Workers",
   IF($C$3="Full Time", SUMIFS('SW Data'!$F:$F, 'SW Data'!$A:$A, G$8, 'SW Data'!$E:$E, $C$1, 'SW Data'!$B:$B, $A14), IF($C$3="Part Time", SUMIFS('SW Data'!$H:$H, 'SW Data'!$A:$A, G$8, 'SW Data'!$E:$E, $C$1, 'SW Data'!$B:$B, $A14), SUMIFS('SW Data'!$I:$I, 'SW Data'!$A:$A, G$8, 'SW Data'!$E:$E, $C$1, 'SW Data'!$B:$B, $A14))),
   IF($C$3="Full Time", SUMIFS('SW Data'!$F:$F, 'SW Data'!$A:$A, G$8, 'SW Data'!$E:$E, $C$1, 'SW Data'!$B:$B, $A14, 'SW Data'!$D:$D, $C$2), IF($C$3="Part Time", SUMIFS('SW Data'!$H:$H, 'SW Data'!$A:$A, G$8, 'SW Data'!$E:$E, $C$1, 'SW Data'!$B:$B, $A14, 'SW Data'!$D:$D, $C$2), SUMIFS('SW Data'!$I:$I, 'SW Data'!$A:$A, G$8, 'SW Data'!$E:$E, $C$1, 'SW Data'!$B:$B, $A14, 'SW Data'!$D:$D, $C$2))))),
 0)</f>
        <v>158.42361111000002</v>
      </c>
      <c r="H14" s="54">
        <f>IF(AND($C$1&lt;&gt;"", $C$2&lt;&gt;"", $C$3&lt;&gt;""),
 IF($C$1="All Fieldwork Services Teams",
  IF($C$2="All Social Workers",
   IF($C$3="Full Time", SUMIFS('SW Data'!$F:$F, 'SW Data'!$A:$A, H$8, 'SW Data'!$B:$B, $A14), IF($C$3="Part Time", SUMIFS('SW Data'!$H:$H, 'SW Data'!$A:$A, H$8, 'SW Data'!$B:$B, $A14),SUMIFS('SW Data'!$I:$I, 'SW Data'!$A:$A, H$8, 'SW Data'!$B:$B, $A14))),
   IF($C$3="Full Time", SUMIFS('SW Data'!$F:$F, 'SW Data'!$A:$A, H$8, 'SW Data'!$B:$B, $A14, 'SW Data'!$D:$D, $C$2), IF($C$3="Part Time", SUMIFS('SW Data'!$H:$H, 'SW Data'!$A:$A, H$8, 'SW Data'!$B:$B, $A14, 'SW Data'!$D:$D, $C$2), SUMIFS('SW Data'!$I:$I, 'SW Data'!$A:$A, H$8, 'SW Data'!$B:$B, $A14, 'SW Data'!$D:$D, $C$2)))),
  IF($C$2="All Social Workers",
   IF($C$3="Full Time", SUMIFS('SW Data'!$F:$F, 'SW Data'!$A:$A, H$8, 'SW Data'!$E:$E, $C$1, 'SW Data'!$B:$B, $A14), IF($C$3="Part Time", SUMIFS('SW Data'!$H:$H, 'SW Data'!$A:$A, H$8, 'SW Data'!$E:$E, $C$1, 'SW Data'!$B:$B, $A14), SUMIFS('SW Data'!$I:$I, 'SW Data'!$A:$A, H$8, 'SW Data'!$E:$E, $C$1, 'SW Data'!$B:$B, $A14))),
   IF($C$3="Full Time", SUMIFS('SW Data'!$F:$F, 'SW Data'!$A:$A, H$8, 'SW Data'!$E:$E, $C$1, 'SW Data'!$B:$B, $A14, 'SW Data'!$D:$D, $C$2), IF($C$3="Part Time", SUMIFS('SW Data'!$H:$H, 'SW Data'!$A:$A, H$8, 'SW Data'!$E:$E, $C$1, 'SW Data'!$B:$B, $A14, 'SW Data'!$D:$D, $C$2), SUMIFS('SW Data'!$I:$I, 'SW Data'!$A:$A, H$8, 'SW Data'!$E:$E, $C$1, 'SW Data'!$B:$B, $A14, 'SW Data'!$D:$D, $C$2))))),
 0)</f>
        <v>153.61000000000001</v>
      </c>
      <c r="I14" s="54">
        <f>IF(AND($C$1&lt;&gt;"", $C$2&lt;&gt;"", $C$3&lt;&gt;""),
 IF($C$1="All Fieldwork Services Teams",
  IF($C$2="All Social Workers",
   IF($C$3="Full Time", SUMIFS('SW Data'!$F:$F, 'SW Data'!$A:$A, I$8, 'SW Data'!$B:$B, $A14), IF($C$3="Part Time", SUMIFS('SW Data'!$H:$H, 'SW Data'!$A:$A, I$8, 'SW Data'!$B:$B, $A14),SUMIFS('SW Data'!$I:$I, 'SW Data'!$A:$A, I$8, 'SW Data'!$B:$B, $A14))),
   IF($C$3="Full Time", SUMIFS('SW Data'!$F:$F, 'SW Data'!$A:$A, I$8, 'SW Data'!$B:$B, $A14, 'SW Data'!$D:$D, $C$2), IF($C$3="Part Time", SUMIFS('SW Data'!$H:$H, 'SW Data'!$A:$A, I$8, 'SW Data'!$B:$B, $A14, 'SW Data'!$D:$D, $C$2), SUMIFS('SW Data'!$I:$I, 'SW Data'!$A:$A, I$8, 'SW Data'!$B:$B, $A14, 'SW Data'!$D:$D, $C$2)))),
  IF($C$2="All Social Workers",
   IF($C$3="Full Time", SUMIFS('SW Data'!$F:$F, 'SW Data'!$A:$A, I$8, 'SW Data'!$E:$E, $C$1, 'SW Data'!$B:$B, $A14), IF($C$3="Part Time", SUMIFS('SW Data'!$H:$H, 'SW Data'!$A:$A, I$8, 'SW Data'!$E:$E, $C$1, 'SW Data'!$B:$B, $A14), SUMIFS('SW Data'!$I:$I, 'SW Data'!$A:$A, I$8, 'SW Data'!$E:$E, $C$1, 'SW Data'!$B:$B, $A14))),
   IF($C$3="Full Time", SUMIFS('SW Data'!$F:$F, 'SW Data'!$A:$A, I$8, 'SW Data'!$E:$E, $C$1, 'SW Data'!$B:$B, $A14, 'SW Data'!$D:$D, $C$2), IF($C$3="Part Time", SUMIFS('SW Data'!$H:$H, 'SW Data'!$A:$A, I$8, 'SW Data'!$E:$E, $C$1, 'SW Data'!$B:$B, $A14, 'SW Data'!$D:$D, $C$2), SUMIFS('SW Data'!$I:$I, 'SW Data'!$A:$A, I$8, 'SW Data'!$E:$E, $C$1, 'SW Data'!$B:$B, $A14, 'SW Data'!$D:$D, $C$2))))),
 0)</f>
        <v>163.98000000000002</v>
      </c>
      <c r="J14" s="54">
        <f>IF(AND($C$1&lt;&gt;"", $C$2&lt;&gt;"", $C$3&lt;&gt;""),
 IF($C$1="All Fieldwork Services Teams",
  IF($C$2="All Social Workers",
   IF($C$3="Full Time", SUMIFS('SW Data'!$F:$F, 'SW Data'!$A:$A, J$8, 'SW Data'!$B:$B, $A14), IF($C$3="Part Time", SUMIFS('SW Data'!$H:$H, 'SW Data'!$A:$A, J$8, 'SW Data'!$B:$B, $A14),SUMIFS('SW Data'!$I:$I, 'SW Data'!$A:$A, J$8, 'SW Data'!$B:$B, $A14))),
   IF($C$3="Full Time", SUMIFS('SW Data'!$F:$F, 'SW Data'!$A:$A, J$8, 'SW Data'!$B:$B, $A14, 'SW Data'!$D:$D, $C$2), IF($C$3="Part Time", SUMIFS('SW Data'!$H:$H, 'SW Data'!$A:$A, J$8, 'SW Data'!$B:$B, $A14, 'SW Data'!$D:$D, $C$2), SUMIFS('SW Data'!$I:$I, 'SW Data'!$A:$A, J$8, 'SW Data'!$B:$B, $A14, 'SW Data'!$D:$D, $C$2)))),
  IF($C$2="All Social Workers",
   IF($C$3="Full Time", SUMIFS('SW Data'!$F:$F, 'SW Data'!$A:$A, J$8, 'SW Data'!$E:$E, $C$1, 'SW Data'!$B:$B, $A14), IF($C$3="Part Time", SUMIFS('SW Data'!$H:$H, 'SW Data'!$A:$A, J$8, 'SW Data'!$E:$E, $C$1, 'SW Data'!$B:$B, $A14), SUMIFS('SW Data'!$I:$I, 'SW Data'!$A:$A, J$8, 'SW Data'!$E:$E, $C$1, 'SW Data'!$B:$B, $A14))),
   IF($C$3="Full Time", SUMIFS('SW Data'!$F:$F, 'SW Data'!$A:$A, J$8, 'SW Data'!$E:$E, $C$1, 'SW Data'!$B:$B, $A14, 'SW Data'!$D:$D, $C$2), IF($C$3="Part Time", SUMIFS('SW Data'!$H:$H, 'SW Data'!$A:$A, J$8, 'SW Data'!$E:$E, $C$1, 'SW Data'!$B:$B, $A14, 'SW Data'!$D:$D, $C$2), SUMIFS('SW Data'!$I:$I, 'SW Data'!$A:$A, J$8, 'SW Data'!$E:$E, $C$1, 'SW Data'!$B:$B, $A14, 'SW Data'!$D:$D, $C$2))))),
 0)</f>
        <v>158.66</v>
      </c>
      <c r="K14" s="54">
        <f>IF(AND($C$1&lt;&gt;"", $C$2&lt;&gt;"", $C$3&lt;&gt;""),
 IF($C$1="All Fieldwork Services Teams",
  IF($C$2="All Social Workers",
   IF($C$3="Full Time", SUMIFS('SW Data'!$F:$F, 'SW Data'!$A:$A, K$8, 'SW Data'!$B:$B, $A14), IF($C$3="Part Time", SUMIFS('SW Data'!$H:$H, 'SW Data'!$A:$A, K$8, 'SW Data'!$B:$B, $A14),SUMIFS('SW Data'!$I:$I, 'SW Data'!$A:$A, K$8, 'SW Data'!$B:$B, $A14))),
   IF($C$3="Full Time", SUMIFS('SW Data'!$F:$F, 'SW Data'!$A:$A, K$8, 'SW Data'!$B:$B, $A14, 'SW Data'!$D:$D, $C$2), IF($C$3="Part Time", SUMIFS('SW Data'!$H:$H, 'SW Data'!$A:$A, K$8, 'SW Data'!$B:$B, $A14, 'SW Data'!$D:$D, $C$2), SUMIFS('SW Data'!$I:$I, 'SW Data'!$A:$A, K$8, 'SW Data'!$B:$B, $A14, 'SW Data'!$D:$D, $C$2)))),
  IF($C$2="All Social Workers",
   IF($C$3="Full Time", SUMIFS('SW Data'!$F:$F, 'SW Data'!$A:$A, K$8, 'SW Data'!$E:$E, $C$1, 'SW Data'!$B:$B, $A14), IF($C$3="Part Time", SUMIFS('SW Data'!$H:$H, 'SW Data'!$A:$A, K$8, 'SW Data'!$E:$E, $C$1, 'SW Data'!$B:$B, $A14), SUMIFS('SW Data'!$I:$I, 'SW Data'!$A:$A, K$8, 'SW Data'!$E:$E, $C$1, 'SW Data'!$B:$B, $A14))),
   IF($C$3="Full Time", SUMIFS('SW Data'!$F:$F, 'SW Data'!$A:$A, K$8, 'SW Data'!$E:$E, $C$1, 'SW Data'!$B:$B, $A14, 'SW Data'!$D:$D, $C$2), IF($C$3="Part Time", SUMIFS('SW Data'!$H:$H, 'SW Data'!$A:$A, K$8, 'SW Data'!$E:$E, $C$1, 'SW Data'!$B:$B, $A14, 'SW Data'!$D:$D, $C$2), SUMIFS('SW Data'!$I:$I, 'SW Data'!$A:$A, K$8, 'SW Data'!$E:$E, $C$1, 'SW Data'!$B:$B, $A14, 'SW Data'!$D:$D, $C$2))))),
 0)</f>
        <v>147.88999999999999</v>
      </c>
      <c r="L14" s="55"/>
    </row>
    <row r="15" spans="1:14" x14ac:dyDescent="0.25">
      <c r="A15" s="53" t="s">
        <v>23</v>
      </c>
      <c r="B15" s="54">
        <f>IF(AND($C$1&lt;&gt;"", $C$2&lt;&gt;"", $C$3&lt;&gt;""),
 IF($C$1="All Fieldwork Services Teams",
  IF($C$2="All Social Workers",
   IF($C$3="Full Time", SUMIFS('SW Data'!$F:$F, 'SW Data'!$A:$A, B$8, 'SW Data'!$B:$B, $A15), IF($C$3="Part Time", SUMIFS('SW Data'!$H:$H, 'SW Data'!$A:$A, B$8, 'SW Data'!$B:$B, $A15),SUMIFS('SW Data'!$I:$I, 'SW Data'!$A:$A, B$8, 'SW Data'!$B:$B, $A15))),
   IF($C$3="Full Time", SUMIFS('SW Data'!$F:$F, 'SW Data'!$A:$A, B$8, 'SW Data'!$B:$B, $A15, 'SW Data'!$D:$D, $C$2), IF($C$3="Part Time", SUMIFS('SW Data'!$H:$H, 'SW Data'!$A:$A, B$8, 'SW Data'!$B:$B, $A15, 'SW Data'!$D:$D, $C$2), SUMIFS('SW Data'!$I:$I, 'SW Data'!$A:$A, B$8, 'SW Data'!$B:$B, $A15, 'SW Data'!$D:$D, $C$2)))),
  IF($C$2="All Social Workers",
   IF($C$3="Full Time", SUMIFS('SW Data'!$F:$F, 'SW Data'!$A:$A, B$8, 'SW Data'!$E:$E, $C$1, 'SW Data'!$B:$B, $A15), IF($C$3="Part Time", SUMIFS('SW Data'!$H:$H, 'SW Data'!$A:$A, B$8, 'SW Data'!$E:$E, $C$1, 'SW Data'!$B:$B, $A15), SUMIFS('SW Data'!$I:$I, 'SW Data'!$A:$A, B$8, 'SW Data'!$E:$E, $C$1, 'SW Data'!$B:$B, $A15))),
   IF($C$3="Full Time", SUMIFS('SW Data'!$F:$F, 'SW Data'!$A:$A, B$8, 'SW Data'!$E:$E, $C$1, 'SW Data'!$B:$B, $A15, 'SW Data'!$D:$D, $C$2), IF($C$3="Part Time", SUMIFS('SW Data'!$H:$H, 'SW Data'!$A:$A, B$8, 'SW Data'!$E:$E, $C$1, 'SW Data'!$B:$B, $A15, 'SW Data'!$D:$D, $C$2), SUMIFS('SW Data'!$I:$I, 'SW Data'!$A:$A, B$8, 'SW Data'!$E:$E, $C$1, 'SW Data'!$B:$B, $A15, 'SW Data'!$D:$D, $C$2))))),
 0)</f>
        <v>174.85999999999999</v>
      </c>
      <c r="C15" s="54">
        <f>IF(AND($C$1&lt;&gt;"", $C$2&lt;&gt;"", $C$3&lt;&gt;""),
 IF($C$1="All Fieldwork Services Teams",
  IF($C$2="All Social Workers",
   IF($C$3="Full Time", SUMIFS('SW Data'!$F:$F, 'SW Data'!$A:$A, C$8, 'SW Data'!$B:$B, $A15), IF($C$3="Part Time", SUMIFS('SW Data'!$H:$H, 'SW Data'!$A:$A, C$8, 'SW Data'!$B:$B, $A15),SUMIFS('SW Data'!$I:$I, 'SW Data'!$A:$A, C$8, 'SW Data'!$B:$B, $A15))),
   IF($C$3="Full Time", SUMIFS('SW Data'!$F:$F, 'SW Data'!$A:$A, C$8, 'SW Data'!$B:$B, $A15, 'SW Data'!$D:$D, $C$2), IF($C$3="Part Time", SUMIFS('SW Data'!$H:$H, 'SW Data'!$A:$A, C$8, 'SW Data'!$B:$B, $A15, 'SW Data'!$D:$D, $C$2), SUMIFS('SW Data'!$I:$I, 'SW Data'!$A:$A, C$8, 'SW Data'!$B:$B, $A15, 'SW Data'!$D:$D, $C$2)))),
  IF($C$2="All Social Workers",
   IF($C$3="Full Time", SUMIFS('SW Data'!$F:$F, 'SW Data'!$A:$A, C$8, 'SW Data'!$E:$E, $C$1, 'SW Data'!$B:$B, $A15), IF($C$3="Part Time", SUMIFS('SW Data'!$H:$H, 'SW Data'!$A:$A, C$8, 'SW Data'!$E:$E, $C$1, 'SW Data'!$B:$B, $A15), SUMIFS('SW Data'!$I:$I, 'SW Data'!$A:$A, C$8, 'SW Data'!$E:$E, $C$1, 'SW Data'!$B:$B, $A15))),
   IF($C$3="Full Time", SUMIFS('SW Data'!$F:$F, 'SW Data'!$A:$A, C$8, 'SW Data'!$E:$E, $C$1, 'SW Data'!$B:$B, $A15, 'SW Data'!$D:$D, $C$2), IF($C$3="Part Time", SUMIFS('SW Data'!$H:$H, 'SW Data'!$A:$A, C$8, 'SW Data'!$E:$E, $C$1, 'SW Data'!$B:$B, $A15, 'SW Data'!$D:$D, $C$2), SUMIFS('SW Data'!$I:$I, 'SW Data'!$A:$A, C$8, 'SW Data'!$E:$E, $C$1, 'SW Data'!$B:$B, $A15, 'SW Data'!$D:$D, $C$2))))),
 0)</f>
        <v>185.54999999999998</v>
      </c>
      <c r="D15" s="54">
        <f>IF(AND($C$1&lt;&gt;"", $C$2&lt;&gt;"", $C$3&lt;&gt;""),
 IF($C$1="All Fieldwork Services Teams",
  IF($C$2="All Social Workers",
   IF($C$3="Full Time", SUMIFS('SW Data'!$F:$F, 'SW Data'!$A:$A, D$8, 'SW Data'!$B:$B, $A15), IF($C$3="Part Time", SUMIFS('SW Data'!$H:$H, 'SW Data'!$A:$A, D$8, 'SW Data'!$B:$B, $A15),SUMIFS('SW Data'!$I:$I, 'SW Data'!$A:$A, D$8, 'SW Data'!$B:$B, $A15))),
   IF($C$3="Full Time", SUMIFS('SW Data'!$F:$F, 'SW Data'!$A:$A, D$8, 'SW Data'!$B:$B, $A15, 'SW Data'!$D:$D, $C$2), IF($C$3="Part Time", SUMIFS('SW Data'!$H:$H, 'SW Data'!$A:$A, D$8, 'SW Data'!$B:$B, $A15, 'SW Data'!$D:$D, $C$2), SUMIFS('SW Data'!$I:$I, 'SW Data'!$A:$A, D$8, 'SW Data'!$B:$B, $A15, 'SW Data'!$D:$D, $C$2)))),
  IF($C$2="All Social Workers",
   IF($C$3="Full Time", SUMIFS('SW Data'!$F:$F, 'SW Data'!$A:$A, D$8, 'SW Data'!$E:$E, $C$1, 'SW Data'!$B:$B, $A15), IF($C$3="Part Time", SUMIFS('SW Data'!$H:$H, 'SW Data'!$A:$A, D$8, 'SW Data'!$E:$E, $C$1, 'SW Data'!$B:$B, $A15), SUMIFS('SW Data'!$I:$I, 'SW Data'!$A:$A, D$8, 'SW Data'!$E:$E, $C$1, 'SW Data'!$B:$B, $A15))),
   IF($C$3="Full Time", SUMIFS('SW Data'!$F:$F, 'SW Data'!$A:$A, D$8, 'SW Data'!$E:$E, $C$1, 'SW Data'!$B:$B, $A15, 'SW Data'!$D:$D, $C$2), IF($C$3="Part Time", SUMIFS('SW Data'!$H:$H, 'SW Data'!$A:$A, D$8, 'SW Data'!$E:$E, $C$1, 'SW Data'!$B:$B, $A15, 'SW Data'!$D:$D, $C$2), SUMIFS('SW Data'!$I:$I, 'SW Data'!$A:$A, D$8, 'SW Data'!$E:$E, $C$1, 'SW Data'!$B:$B, $A15, 'SW Data'!$D:$D, $C$2))))),
 0)</f>
        <v>188.62</v>
      </c>
      <c r="E15" s="54">
        <f>IF(AND($C$1&lt;&gt;"", $C$2&lt;&gt;"", $C$3&lt;&gt;""),
 IF($C$1="All Fieldwork Services Teams",
  IF($C$2="All Social Workers",
   IF($C$3="Full Time", SUMIFS('SW Data'!$F:$F, 'SW Data'!$A:$A, E$8, 'SW Data'!$B:$B, $A15), IF($C$3="Part Time", SUMIFS('SW Data'!$H:$H, 'SW Data'!$A:$A, E$8, 'SW Data'!$B:$B, $A15),SUMIFS('SW Data'!$I:$I, 'SW Data'!$A:$A, E$8, 'SW Data'!$B:$B, $A15))),
   IF($C$3="Full Time", SUMIFS('SW Data'!$F:$F, 'SW Data'!$A:$A, E$8, 'SW Data'!$B:$B, $A15, 'SW Data'!$D:$D, $C$2), IF($C$3="Part Time", SUMIFS('SW Data'!$H:$H, 'SW Data'!$A:$A, E$8, 'SW Data'!$B:$B, $A15, 'SW Data'!$D:$D, $C$2), SUMIFS('SW Data'!$I:$I, 'SW Data'!$A:$A, E$8, 'SW Data'!$B:$B, $A15, 'SW Data'!$D:$D, $C$2)))),
  IF($C$2="All Social Workers",
   IF($C$3="Full Time", SUMIFS('SW Data'!$F:$F, 'SW Data'!$A:$A, E$8, 'SW Data'!$E:$E, $C$1, 'SW Data'!$B:$B, $A15), IF($C$3="Part Time", SUMIFS('SW Data'!$H:$H, 'SW Data'!$A:$A, E$8, 'SW Data'!$E:$E, $C$1, 'SW Data'!$B:$B, $A15), SUMIFS('SW Data'!$I:$I, 'SW Data'!$A:$A, E$8, 'SW Data'!$E:$E, $C$1, 'SW Data'!$B:$B, $A15))),
   IF($C$3="Full Time", SUMIFS('SW Data'!$F:$F, 'SW Data'!$A:$A, E$8, 'SW Data'!$E:$E, $C$1, 'SW Data'!$B:$B, $A15, 'SW Data'!$D:$D, $C$2), IF($C$3="Part Time", SUMIFS('SW Data'!$H:$H, 'SW Data'!$A:$A, E$8, 'SW Data'!$E:$E, $C$1, 'SW Data'!$B:$B, $A15, 'SW Data'!$D:$D, $C$2), SUMIFS('SW Data'!$I:$I, 'SW Data'!$A:$A, E$8, 'SW Data'!$E:$E, $C$1, 'SW Data'!$B:$B, $A15, 'SW Data'!$D:$D, $C$2))))),
 0)</f>
        <v>180.52</v>
      </c>
      <c r="F15" s="54">
        <f>IF(AND($C$1&lt;&gt;"", $C$2&lt;&gt;"", $C$3&lt;&gt;""),
 IF($C$1="All Fieldwork Services Teams",
  IF($C$2="All Social Workers",
   IF($C$3="Full Time", SUMIFS('SW Data'!$F:$F, 'SW Data'!$A:$A, F$8, 'SW Data'!$B:$B, $A15), IF($C$3="Part Time", SUMIFS('SW Data'!$H:$H, 'SW Data'!$A:$A, F$8, 'SW Data'!$B:$B, $A15),SUMIFS('SW Data'!$I:$I, 'SW Data'!$A:$A, F$8, 'SW Data'!$B:$B, $A15))),
   IF($C$3="Full Time", SUMIFS('SW Data'!$F:$F, 'SW Data'!$A:$A, F$8, 'SW Data'!$B:$B, $A15, 'SW Data'!$D:$D, $C$2), IF($C$3="Part Time", SUMIFS('SW Data'!$H:$H, 'SW Data'!$A:$A, F$8, 'SW Data'!$B:$B, $A15, 'SW Data'!$D:$D, $C$2), SUMIFS('SW Data'!$I:$I, 'SW Data'!$A:$A, F$8, 'SW Data'!$B:$B, $A15, 'SW Data'!$D:$D, $C$2)))),
  IF($C$2="All Social Workers",
   IF($C$3="Full Time", SUMIFS('SW Data'!$F:$F, 'SW Data'!$A:$A, F$8, 'SW Data'!$E:$E, $C$1, 'SW Data'!$B:$B, $A15), IF($C$3="Part Time", SUMIFS('SW Data'!$H:$H, 'SW Data'!$A:$A, F$8, 'SW Data'!$E:$E, $C$1, 'SW Data'!$B:$B, $A15), SUMIFS('SW Data'!$I:$I, 'SW Data'!$A:$A, F$8, 'SW Data'!$E:$E, $C$1, 'SW Data'!$B:$B, $A15))),
   IF($C$3="Full Time", SUMIFS('SW Data'!$F:$F, 'SW Data'!$A:$A, F$8, 'SW Data'!$E:$E, $C$1, 'SW Data'!$B:$B, $A15, 'SW Data'!$D:$D, $C$2), IF($C$3="Part Time", SUMIFS('SW Data'!$H:$H, 'SW Data'!$A:$A, F$8, 'SW Data'!$E:$E, $C$1, 'SW Data'!$B:$B, $A15, 'SW Data'!$D:$D, $C$2), SUMIFS('SW Data'!$I:$I, 'SW Data'!$A:$A, F$8, 'SW Data'!$E:$E, $C$1, 'SW Data'!$B:$B, $A15, 'SW Data'!$D:$D, $C$2))))),
 0)</f>
        <v>192.49864864400001</v>
      </c>
      <c r="G15" s="54">
        <f>IF(AND($C$1&lt;&gt;"", $C$2&lt;&gt;"", $C$3&lt;&gt;""),
 IF($C$1="All Fieldwork Services Teams",
  IF($C$2="All Social Workers",
   IF($C$3="Full Time", SUMIFS('SW Data'!$F:$F, 'SW Data'!$A:$A, G$8, 'SW Data'!$B:$B, $A15), IF($C$3="Part Time", SUMIFS('SW Data'!$H:$H, 'SW Data'!$A:$A, G$8, 'SW Data'!$B:$B, $A15),SUMIFS('SW Data'!$I:$I, 'SW Data'!$A:$A, G$8, 'SW Data'!$B:$B, $A15))),
   IF($C$3="Full Time", SUMIFS('SW Data'!$F:$F, 'SW Data'!$A:$A, G$8, 'SW Data'!$B:$B, $A15, 'SW Data'!$D:$D, $C$2), IF($C$3="Part Time", SUMIFS('SW Data'!$H:$H, 'SW Data'!$A:$A, G$8, 'SW Data'!$B:$B, $A15, 'SW Data'!$D:$D, $C$2), SUMIFS('SW Data'!$I:$I, 'SW Data'!$A:$A, G$8, 'SW Data'!$B:$B, $A15, 'SW Data'!$D:$D, $C$2)))),
  IF($C$2="All Social Workers",
   IF($C$3="Full Time", SUMIFS('SW Data'!$F:$F, 'SW Data'!$A:$A, G$8, 'SW Data'!$E:$E, $C$1, 'SW Data'!$B:$B, $A15), IF($C$3="Part Time", SUMIFS('SW Data'!$H:$H, 'SW Data'!$A:$A, G$8, 'SW Data'!$E:$E, $C$1, 'SW Data'!$B:$B, $A15), SUMIFS('SW Data'!$I:$I, 'SW Data'!$A:$A, G$8, 'SW Data'!$E:$E, $C$1, 'SW Data'!$B:$B, $A15))),
   IF($C$3="Full Time", SUMIFS('SW Data'!$F:$F, 'SW Data'!$A:$A, G$8, 'SW Data'!$E:$E, $C$1, 'SW Data'!$B:$B, $A15, 'SW Data'!$D:$D, $C$2), IF($C$3="Part Time", SUMIFS('SW Data'!$H:$H, 'SW Data'!$A:$A, G$8, 'SW Data'!$E:$E, $C$1, 'SW Data'!$B:$B, $A15, 'SW Data'!$D:$D, $C$2), SUMIFS('SW Data'!$I:$I, 'SW Data'!$A:$A, G$8, 'SW Data'!$E:$E, $C$1, 'SW Data'!$B:$B, $A15, 'SW Data'!$D:$D, $C$2))))),
 0)</f>
        <v>192.11081081</v>
      </c>
      <c r="H15" s="54">
        <f>IF(AND($C$1&lt;&gt;"", $C$2&lt;&gt;"", $C$3&lt;&gt;""),
 IF($C$1="All Fieldwork Services Teams",
  IF($C$2="All Social Workers",
   IF($C$3="Full Time", SUMIFS('SW Data'!$F:$F, 'SW Data'!$A:$A, H$8, 'SW Data'!$B:$B, $A15), IF($C$3="Part Time", SUMIFS('SW Data'!$H:$H, 'SW Data'!$A:$A, H$8, 'SW Data'!$B:$B, $A15),SUMIFS('SW Data'!$I:$I, 'SW Data'!$A:$A, H$8, 'SW Data'!$B:$B, $A15))),
   IF($C$3="Full Time", SUMIFS('SW Data'!$F:$F, 'SW Data'!$A:$A, H$8, 'SW Data'!$B:$B, $A15, 'SW Data'!$D:$D, $C$2), IF($C$3="Part Time", SUMIFS('SW Data'!$H:$H, 'SW Data'!$A:$A, H$8, 'SW Data'!$B:$B, $A15, 'SW Data'!$D:$D, $C$2), SUMIFS('SW Data'!$I:$I, 'SW Data'!$A:$A, H$8, 'SW Data'!$B:$B, $A15, 'SW Data'!$D:$D, $C$2)))),
  IF($C$2="All Social Workers",
   IF($C$3="Full Time", SUMIFS('SW Data'!$F:$F, 'SW Data'!$A:$A, H$8, 'SW Data'!$E:$E, $C$1, 'SW Data'!$B:$B, $A15), IF($C$3="Part Time", SUMIFS('SW Data'!$H:$H, 'SW Data'!$A:$A, H$8, 'SW Data'!$E:$E, $C$1, 'SW Data'!$B:$B, $A15), SUMIFS('SW Data'!$I:$I, 'SW Data'!$A:$A, H$8, 'SW Data'!$E:$E, $C$1, 'SW Data'!$B:$B, $A15))),
   IF($C$3="Full Time", SUMIFS('SW Data'!$F:$F, 'SW Data'!$A:$A, H$8, 'SW Data'!$E:$E, $C$1, 'SW Data'!$B:$B, $A15, 'SW Data'!$D:$D, $C$2), IF($C$3="Part Time", SUMIFS('SW Data'!$H:$H, 'SW Data'!$A:$A, H$8, 'SW Data'!$E:$E, $C$1, 'SW Data'!$B:$B, $A15, 'SW Data'!$D:$D, $C$2), SUMIFS('SW Data'!$I:$I, 'SW Data'!$A:$A, H$8, 'SW Data'!$E:$E, $C$1, 'SW Data'!$B:$B, $A15, 'SW Data'!$D:$D, $C$2))))),
 0)</f>
        <v>191.17999999999998</v>
      </c>
      <c r="I15" s="54">
        <f>IF(AND($C$1&lt;&gt;"", $C$2&lt;&gt;"", $C$3&lt;&gt;""),
 IF($C$1="All Fieldwork Services Teams",
  IF($C$2="All Social Workers",
   IF($C$3="Full Time", SUMIFS('SW Data'!$F:$F, 'SW Data'!$A:$A, I$8, 'SW Data'!$B:$B, $A15), IF($C$3="Part Time", SUMIFS('SW Data'!$H:$H, 'SW Data'!$A:$A, I$8, 'SW Data'!$B:$B, $A15),SUMIFS('SW Data'!$I:$I, 'SW Data'!$A:$A, I$8, 'SW Data'!$B:$B, $A15))),
   IF($C$3="Full Time", SUMIFS('SW Data'!$F:$F, 'SW Data'!$A:$A, I$8, 'SW Data'!$B:$B, $A15, 'SW Data'!$D:$D, $C$2), IF($C$3="Part Time", SUMIFS('SW Data'!$H:$H, 'SW Data'!$A:$A, I$8, 'SW Data'!$B:$B, $A15, 'SW Data'!$D:$D, $C$2), SUMIFS('SW Data'!$I:$I, 'SW Data'!$A:$A, I$8, 'SW Data'!$B:$B, $A15, 'SW Data'!$D:$D, $C$2)))),
  IF($C$2="All Social Workers",
   IF($C$3="Full Time", SUMIFS('SW Data'!$F:$F, 'SW Data'!$A:$A, I$8, 'SW Data'!$E:$E, $C$1, 'SW Data'!$B:$B, $A15), IF($C$3="Part Time", SUMIFS('SW Data'!$H:$H, 'SW Data'!$A:$A, I$8, 'SW Data'!$E:$E, $C$1, 'SW Data'!$B:$B, $A15), SUMIFS('SW Data'!$I:$I, 'SW Data'!$A:$A, I$8, 'SW Data'!$E:$E, $C$1, 'SW Data'!$B:$B, $A15))),
   IF($C$3="Full Time", SUMIFS('SW Data'!$F:$F, 'SW Data'!$A:$A, I$8, 'SW Data'!$E:$E, $C$1, 'SW Data'!$B:$B, $A15, 'SW Data'!$D:$D, $C$2), IF($C$3="Part Time", SUMIFS('SW Data'!$H:$H, 'SW Data'!$A:$A, I$8, 'SW Data'!$E:$E, $C$1, 'SW Data'!$B:$B, $A15, 'SW Data'!$D:$D, $C$2), SUMIFS('SW Data'!$I:$I, 'SW Data'!$A:$A, I$8, 'SW Data'!$E:$E, $C$1, 'SW Data'!$B:$B, $A15, 'SW Data'!$D:$D, $C$2))))),
 0)</f>
        <v>199.35</v>
      </c>
      <c r="J15" s="54">
        <f>IF(AND($C$1&lt;&gt;"", $C$2&lt;&gt;"", $C$3&lt;&gt;""),
 IF($C$1="All Fieldwork Services Teams",
  IF($C$2="All Social Workers",
   IF($C$3="Full Time", SUMIFS('SW Data'!$F:$F, 'SW Data'!$A:$A, J$8, 'SW Data'!$B:$B, $A15), IF($C$3="Part Time", SUMIFS('SW Data'!$H:$H, 'SW Data'!$A:$A, J$8, 'SW Data'!$B:$B, $A15),SUMIFS('SW Data'!$I:$I, 'SW Data'!$A:$A, J$8, 'SW Data'!$B:$B, $A15))),
   IF($C$3="Full Time", SUMIFS('SW Data'!$F:$F, 'SW Data'!$A:$A, J$8, 'SW Data'!$B:$B, $A15, 'SW Data'!$D:$D, $C$2), IF($C$3="Part Time", SUMIFS('SW Data'!$H:$H, 'SW Data'!$A:$A, J$8, 'SW Data'!$B:$B, $A15, 'SW Data'!$D:$D, $C$2), SUMIFS('SW Data'!$I:$I, 'SW Data'!$A:$A, J$8, 'SW Data'!$B:$B, $A15, 'SW Data'!$D:$D, $C$2)))),
  IF($C$2="All Social Workers",
   IF($C$3="Full Time", SUMIFS('SW Data'!$F:$F, 'SW Data'!$A:$A, J$8, 'SW Data'!$E:$E, $C$1, 'SW Data'!$B:$B, $A15), IF($C$3="Part Time", SUMIFS('SW Data'!$H:$H, 'SW Data'!$A:$A, J$8, 'SW Data'!$E:$E, $C$1, 'SW Data'!$B:$B, $A15), SUMIFS('SW Data'!$I:$I, 'SW Data'!$A:$A, J$8, 'SW Data'!$E:$E, $C$1, 'SW Data'!$B:$B, $A15))),
   IF($C$3="Full Time", SUMIFS('SW Data'!$F:$F, 'SW Data'!$A:$A, J$8, 'SW Data'!$E:$E, $C$1, 'SW Data'!$B:$B, $A15, 'SW Data'!$D:$D, $C$2), IF($C$3="Part Time", SUMIFS('SW Data'!$H:$H, 'SW Data'!$A:$A, J$8, 'SW Data'!$E:$E, $C$1, 'SW Data'!$B:$B, $A15, 'SW Data'!$D:$D, $C$2), SUMIFS('SW Data'!$I:$I, 'SW Data'!$A:$A, J$8, 'SW Data'!$E:$E, $C$1, 'SW Data'!$B:$B, $A15, 'SW Data'!$D:$D, $C$2))))),
 0)</f>
        <v>203.72</v>
      </c>
      <c r="K15" s="54">
        <f>IF(AND($C$1&lt;&gt;"", $C$2&lt;&gt;"", $C$3&lt;&gt;""),
 IF($C$1="All Fieldwork Services Teams",
  IF($C$2="All Social Workers",
   IF($C$3="Full Time", SUMIFS('SW Data'!$F:$F, 'SW Data'!$A:$A, K$8, 'SW Data'!$B:$B, $A15), IF($C$3="Part Time", SUMIFS('SW Data'!$H:$H, 'SW Data'!$A:$A, K$8, 'SW Data'!$B:$B, $A15),SUMIFS('SW Data'!$I:$I, 'SW Data'!$A:$A, K$8, 'SW Data'!$B:$B, $A15))),
   IF($C$3="Full Time", SUMIFS('SW Data'!$F:$F, 'SW Data'!$A:$A, K$8, 'SW Data'!$B:$B, $A15, 'SW Data'!$D:$D, $C$2), IF($C$3="Part Time", SUMIFS('SW Data'!$H:$H, 'SW Data'!$A:$A, K$8, 'SW Data'!$B:$B, $A15, 'SW Data'!$D:$D, $C$2), SUMIFS('SW Data'!$I:$I, 'SW Data'!$A:$A, K$8, 'SW Data'!$B:$B, $A15, 'SW Data'!$D:$D, $C$2)))),
  IF($C$2="All Social Workers",
   IF($C$3="Full Time", SUMIFS('SW Data'!$F:$F, 'SW Data'!$A:$A, K$8, 'SW Data'!$E:$E, $C$1, 'SW Data'!$B:$B, $A15), IF($C$3="Part Time", SUMIFS('SW Data'!$H:$H, 'SW Data'!$A:$A, K$8, 'SW Data'!$E:$E, $C$1, 'SW Data'!$B:$B, $A15), SUMIFS('SW Data'!$I:$I, 'SW Data'!$A:$A, K$8, 'SW Data'!$E:$E, $C$1, 'SW Data'!$B:$B, $A15))),
   IF($C$3="Full Time", SUMIFS('SW Data'!$F:$F, 'SW Data'!$A:$A, K$8, 'SW Data'!$E:$E, $C$1, 'SW Data'!$B:$B, $A15, 'SW Data'!$D:$D, $C$2), IF($C$3="Part Time", SUMIFS('SW Data'!$H:$H, 'SW Data'!$A:$A, K$8, 'SW Data'!$E:$E, $C$1, 'SW Data'!$B:$B, $A15, 'SW Data'!$D:$D, $C$2), SUMIFS('SW Data'!$I:$I, 'SW Data'!$A:$A, K$8, 'SW Data'!$E:$E, $C$1, 'SW Data'!$B:$B, $A15, 'SW Data'!$D:$D, $C$2))))),
 0)</f>
        <v>201.39999999999998</v>
      </c>
      <c r="L15" s="55"/>
    </row>
    <row r="16" spans="1:14" x14ac:dyDescent="0.25">
      <c r="A16" s="53" t="s">
        <v>24</v>
      </c>
      <c r="B16" s="54">
        <f>IF(AND($C$1&lt;&gt;"", $C$2&lt;&gt;"", $C$3&lt;&gt;""),
 IF($C$1="All Fieldwork Services Teams",
  IF($C$2="All Social Workers",
   IF($C$3="Full Time", SUMIFS('SW Data'!$F:$F, 'SW Data'!$A:$A, B$8, 'SW Data'!$B:$B, $A16), IF($C$3="Part Time", SUMIFS('SW Data'!$H:$H, 'SW Data'!$A:$A, B$8, 'SW Data'!$B:$B, $A16),SUMIFS('SW Data'!$I:$I, 'SW Data'!$A:$A, B$8, 'SW Data'!$B:$B, $A16))),
   IF($C$3="Full Time", SUMIFS('SW Data'!$F:$F, 'SW Data'!$A:$A, B$8, 'SW Data'!$B:$B, $A16, 'SW Data'!$D:$D, $C$2), IF($C$3="Part Time", SUMIFS('SW Data'!$H:$H, 'SW Data'!$A:$A, B$8, 'SW Data'!$B:$B, $A16, 'SW Data'!$D:$D, $C$2), SUMIFS('SW Data'!$I:$I, 'SW Data'!$A:$A, B$8, 'SW Data'!$B:$B, $A16, 'SW Data'!$D:$D, $C$2)))),
  IF($C$2="All Social Workers",
   IF($C$3="Full Time", SUMIFS('SW Data'!$F:$F, 'SW Data'!$A:$A, B$8, 'SW Data'!$E:$E, $C$1, 'SW Data'!$B:$B, $A16), IF($C$3="Part Time", SUMIFS('SW Data'!$H:$H, 'SW Data'!$A:$A, B$8, 'SW Data'!$E:$E, $C$1, 'SW Data'!$B:$B, $A16), SUMIFS('SW Data'!$I:$I, 'SW Data'!$A:$A, B$8, 'SW Data'!$E:$E, $C$1, 'SW Data'!$B:$B, $A16))),
   IF($C$3="Full Time", SUMIFS('SW Data'!$F:$F, 'SW Data'!$A:$A, B$8, 'SW Data'!$E:$E, $C$1, 'SW Data'!$B:$B, $A16, 'SW Data'!$D:$D, $C$2), IF($C$3="Part Time", SUMIFS('SW Data'!$H:$H, 'SW Data'!$A:$A, B$8, 'SW Data'!$E:$E, $C$1, 'SW Data'!$B:$B, $A16, 'SW Data'!$D:$D, $C$2), SUMIFS('SW Data'!$I:$I, 'SW Data'!$A:$A, B$8, 'SW Data'!$E:$E, $C$1, 'SW Data'!$B:$B, $A16, 'SW Data'!$D:$D, $C$2))))),
 0)</f>
        <v>121.25999999999999</v>
      </c>
      <c r="C16" s="54">
        <f>IF(AND($C$1&lt;&gt;"", $C$2&lt;&gt;"", $C$3&lt;&gt;""),
 IF($C$1="All Fieldwork Services Teams",
  IF($C$2="All Social Workers",
   IF($C$3="Full Time", SUMIFS('SW Data'!$F:$F, 'SW Data'!$A:$A, C$8, 'SW Data'!$B:$B, $A16), IF($C$3="Part Time", SUMIFS('SW Data'!$H:$H, 'SW Data'!$A:$A, C$8, 'SW Data'!$B:$B, $A16),SUMIFS('SW Data'!$I:$I, 'SW Data'!$A:$A, C$8, 'SW Data'!$B:$B, $A16))),
   IF($C$3="Full Time", SUMIFS('SW Data'!$F:$F, 'SW Data'!$A:$A, C$8, 'SW Data'!$B:$B, $A16, 'SW Data'!$D:$D, $C$2), IF($C$3="Part Time", SUMIFS('SW Data'!$H:$H, 'SW Data'!$A:$A, C$8, 'SW Data'!$B:$B, $A16, 'SW Data'!$D:$D, $C$2), SUMIFS('SW Data'!$I:$I, 'SW Data'!$A:$A, C$8, 'SW Data'!$B:$B, $A16, 'SW Data'!$D:$D, $C$2)))),
  IF($C$2="All Social Workers",
   IF($C$3="Full Time", SUMIFS('SW Data'!$F:$F, 'SW Data'!$A:$A, C$8, 'SW Data'!$E:$E, $C$1, 'SW Data'!$B:$B, $A16), IF($C$3="Part Time", SUMIFS('SW Data'!$H:$H, 'SW Data'!$A:$A, C$8, 'SW Data'!$E:$E, $C$1, 'SW Data'!$B:$B, $A16), SUMIFS('SW Data'!$I:$I, 'SW Data'!$A:$A, C$8, 'SW Data'!$E:$E, $C$1, 'SW Data'!$B:$B, $A16))),
   IF($C$3="Full Time", SUMIFS('SW Data'!$F:$F, 'SW Data'!$A:$A, C$8, 'SW Data'!$E:$E, $C$1, 'SW Data'!$B:$B, $A16, 'SW Data'!$D:$D, $C$2), IF($C$3="Part Time", SUMIFS('SW Data'!$H:$H, 'SW Data'!$A:$A, C$8, 'SW Data'!$E:$E, $C$1, 'SW Data'!$B:$B, $A16, 'SW Data'!$D:$D, $C$2), SUMIFS('SW Data'!$I:$I, 'SW Data'!$A:$A, C$8, 'SW Data'!$E:$E, $C$1, 'SW Data'!$B:$B, $A16, 'SW Data'!$D:$D, $C$2))))),
 0)</f>
        <v>127.4</v>
      </c>
      <c r="D16" s="54">
        <f>IF(AND($C$1&lt;&gt;"", $C$2&lt;&gt;"", $C$3&lt;&gt;""),
 IF($C$1="All Fieldwork Services Teams",
  IF($C$2="All Social Workers",
   IF($C$3="Full Time", SUMIFS('SW Data'!$F:$F, 'SW Data'!$A:$A, D$8, 'SW Data'!$B:$B, $A16), IF($C$3="Part Time", SUMIFS('SW Data'!$H:$H, 'SW Data'!$A:$A, D$8, 'SW Data'!$B:$B, $A16),SUMIFS('SW Data'!$I:$I, 'SW Data'!$A:$A, D$8, 'SW Data'!$B:$B, $A16))),
   IF($C$3="Full Time", SUMIFS('SW Data'!$F:$F, 'SW Data'!$A:$A, D$8, 'SW Data'!$B:$B, $A16, 'SW Data'!$D:$D, $C$2), IF($C$3="Part Time", SUMIFS('SW Data'!$H:$H, 'SW Data'!$A:$A, D$8, 'SW Data'!$B:$B, $A16, 'SW Data'!$D:$D, $C$2), SUMIFS('SW Data'!$I:$I, 'SW Data'!$A:$A, D$8, 'SW Data'!$B:$B, $A16, 'SW Data'!$D:$D, $C$2)))),
  IF($C$2="All Social Workers",
   IF($C$3="Full Time", SUMIFS('SW Data'!$F:$F, 'SW Data'!$A:$A, D$8, 'SW Data'!$E:$E, $C$1, 'SW Data'!$B:$B, $A16), IF($C$3="Part Time", SUMIFS('SW Data'!$H:$H, 'SW Data'!$A:$A, D$8, 'SW Data'!$E:$E, $C$1, 'SW Data'!$B:$B, $A16), SUMIFS('SW Data'!$I:$I, 'SW Data'!$A:$A, D$8, 'SW Data'!$E:$E, $C$1, 'SW Data'!$B:$B, $A16))),
   IF($C$3="Full Time", SUMIFS('SW Data'!$F:$F, 'SW Data'!$A:$A, D$8, 'SW Data'!$E:$E, $C$1, 'SW Data'!$B:$B, $A16, 'SW Data'!$D:$D, $C$2), IF($C$3="Part Time", SUMIFS('SW Data'!$H:$H, 'SW Data'!$A:$A, D$8, 'SW Data'!$E:$E, $C$1, 'SW Data'!$B:$B, $A16, 'SW Data'!$D:$D, $C$2), SUMIFS('SW Data'!$I:$I, 'SW Data'!$A:$A, D$8, 'SW Data'!$E:$E, $C$1, 'SW Data'!$B:$B, $A16, 'SW Data'!$D:$D, $C$2))))),
 0)</f>
        <v>98.81</v>
      </c>
      <c r="E16" s="54">
        <f>IF(AND($C$1&lt;&gt;"", $C$2&lt;&gt;"", $C$3&lt;&gt;""),
 IF($C$1="All Fieldwork Services Teams",
  IF($C$2="All Social Workers",
   IF($C$3="Full Time", SUMIFS('SW Data'!$F:$F, 'SW Data'!$A:$A, E$8, 'SW Data'!$B:$B, $A16), IF($C$3="Part Time", SUMIFS('SW Data'!$H:$H, 'SW Data'!$A:$A, E$8, 'SW Data'!$B:$B, $A16),SUMIFS('SW Data'!$I:$I, 'SW Data'!$A:$A, E$8, 'SW Data'!$B:$B, $A16))),
   IF($C$3="Full Time", SUMIFS('SW Data'!$F:$F, 'SW Data'!$A:$A, E$8, 'SW Data'!$B:$B, $A16, 'SW Data'!$D:$D, $C$2), IF($C$3="Part Time", SUMIFS('SW Data'!$H:$H, 'SW Data'!$A:$A, E$8, 'SW Data'!$B:$B, $A16, 'SW Data'!$D:$D, $C$2), SUMIFS('SW Data'!$I:$I, 'SW Data'!$A:$A, E$8, 'SW Data'!$B:$B, $A16, 'SW Data'!$D:$D, $C$2)))),
  IF($C$2="All Social Workers",
   IF($C$3="Full Time", SUMIFS('SW Data'!$F:$F, 'SW Data'!$A:$A, E$8, 'SW Data'!$E:$E, $C$1, 'SW Data'!$B:$B, $A16), IF($C$3="Part Time", SUMIFS('SW Data'!$H:$H, 'SW Data'!$A:$A, E$8, 'SW Data'!$E:$E, $C$1, 'SW Data'!$B:$B, $A16), SUMIFS('SW Data'!$I:$I, 'SW Data'!$A:$A, E$8, 'SW Data'!$E:$E, $C$1, 'SW Data'!$B:$B, $A16))),
   IF($C$3="Full Time", SUMIFS('SW Data'!$F:$F, 'SW Data'!$A:$A, E$8, 'SW Data'!$E:$E, $C$1, 'SW Data'!$B:$B, $A16, 'SW Data'!$D:$D, $C$2), IF($C$3="Part Time", SUMIFS('SW Data'!$H:$H, 'SW Data'!$A:$A, E$8, 'SW Data'!$E:$E, $C$1, 'SW Data'!$B:$B, $A16, 'SW Data'!$D:$D, $C$2), SUMIFS('SW Data'!$I:$I, 'SW Data'!$A:$A, E$8, 'SW Data'!$E:$E, $C$1, 'SW Data'!$B:$B, $A16, 'SW Data'!$D:$D, $C$2))))),
 0)</f>
        <v>141.76</v>
      </c>
      <c r="F16" s="54">
        <f>IF(AND($C$1&lt;&gt;"", $C$2&lt;&gt;"", $C$3&lt;&gt;""),
 IF($C$1="All Fieldwork Services Teams",
  IF($C$2="All Social Workers",
   IF($C$3="Full Time", SUMIFS('SW Data'!$F:$F, 'SW Data'!$A:$A, F$8, 'SW Data'!$B:$B, $A16), IF($C$3="Part Time", SUMIFS('SW Data'!$H:$H, 'SW Data'!$A:$A, F$8, 'SW Data'!$B:$B, $A16),SUMIFS('SW Data'!$I:$I, 'SW Data'!$A:$A, F$8, 'SW Data'!$B:$B, $A16))),
   IF($C$3="Full Time", SUMIFS('SW Data'!$F:$F, 'SW Data'!$A:$A, F$8, 'SW Data'!$B:$B, $A16, 'SW Data'!$D:$D, $C$2), IF($C$3="Part Time", SUMIFS('SW Data'!$H:$H, 'SW Data'!$A:$A, F$8, 'SW Data'!$B:$B, $A16, 'SW Data'!$D:$D, $C$2), SUMIFS('SW Data'!$I:$I, 'SW Data'!$A:$A, F$8, 'SW Data'!$B:$B, $A16, 'SW Data'!$D:$D, $C$2)))),
  IF($C$2="All Social Workers",
   IF($C$3="Full Time", SUMIFS('SW Data'!$F:$F, 'SW Data'!$A:$A, F$8, 'SW Data'!$E:$E, $C$1, 'SW Data'!$B:$B, $A16), IF($C$3="Part Time", SUMIFS('SW Data'!$H:$H, 'SW Data'!$A:$A, F$8, 'SW Data'!$E:$E, $C$1, 'SW Data'!$B:$B, $A16), SUMIFS('SW Data'!$I:$I, 'SW Data'!$A:$A, F$8, 'SW Data'!$E:$E, $C$1, 'SW Data'!$B:$B, $A16))),
   IF($C$3="Full Time", SUMIFS('SW Data'!$F:$F, 'SW Data'!$A:$A, F$8, 'SW Data'!$E:$E, $C$1, 'SW Data'!$B:$B, $A16, 'SW Data'!$D:$D, $C$2), IF($C$3="Part Time", SUMIFS('SW Data'!$H:$H, 'SW Data'!$A:$A, F$8, 'SW Data'!$E:$E, $C$1, 'SW Data'!$B:$B, $A16, 'SW Data'!$D:$D, $C$2), SUMIFS('SW Data'!$I:$I, 'SW Data'!$A:$A, F$8, 'SW Data'!$E:$E, $C$1, 'SW Data'!$B:$B, $A16, 'SW Data'!$D:$D, $C$2))))),
 0)</f>
        <v>157.55771429000001</v>
      </c>
      <c r="G16" s="54">
        <f>IF(AND($C$1&lt;&gt;"", $C$2&lt;&gt;"", $C$3&lt;&gt;""),
 IF($C$1="All Fieldwork Services Teams",
  IF($C$2="All Social Workers",
   IF($C$3="Full Time", SUMIFS('SW Data'!$F:$F, 'SW Data'!$A:$A, G$8, 'SW Data'!$B:$B, $A16), IF($C$3="Part Time", SUMIFS('SW Data'!$H:$H, 'SW Data'!$A:$A, G$8, 'SW Data'!$B:$B, $A16),SUMIFS('SW Data'!$I:$I, 'SW Data'!$A:$A, G$8, 'SW Data'!$B:$B, $A16))),
   IF($C$3="Full Time", SUMIFS('SW Data'!$F:$F, 'SW Data'!$A:$A, G$8, 'SW Data'!$B:$B, $A16, 'SW Data'!$D:$D, $C$2), IF($C$3="Part Time", SUMIFS('SW Data'!$H:$H, 'SW Data'!$A:$A, G$8, 'SW Data'!$B:$B, $A16, 'SW Data'!$D:$D, $C$2), SUMIFS('SW Data'!$I:$I, 'SW Data'!$A:$A, G$8, 'SW Data'!$B:$B, $A16, 'SW Data'!$D:$D, $C$2)))),
  IF($C$2="All Social Workers",
   IF($C$3="Full Time", SUMIFS('SW Data'!$F:$F, 'SW Data'!$A:$A, G$8, 'SW Data'!$E:$E, $C$1, 'SW Data'!$B:$B, $A16), IF($C$3="Part Time", SUMIFS('SW Data'!$H:$H, 'SW Data'!$A:$A, G$8, 'SW Data'!$E:$E, $C$1, 'SW Data'!$B:$B, $A16), SUMIFS('SW Data'!$I:$I, 'SW Data'!$A:$A, G$8, 'SW Data'!$E:$E, $C$1, 'SW Data'!$B:$B, $A16))),
   IF($C$3="Full Time", SUMIFS('SW Data'!$F:$F, 'SW Data'!$A:$A, G$8, 'SW Data'!$E:$E, $C$1, 'SW Data'!$B:$B, $A16, 'SW Data'!$D:$D, $C$2), IF($C$3="Part Time", SUMIFS('SW Data'!$H:$H, 'SW Data'!$A:$A, G$8, 'SW Data'!$E:$E, $C$1, 'SW Data'!$B:$B, $A16, 'SW Data'!$D:$D, $C$2), SUMIFS('SW Data'!$I:$I, 'SW Data'!$A:$A, G$8, 'SW Data'!$E:$E, $C$1, 'SW Data'!$B:$B, $A16, 'SW Data'!$D:$D, $C$2))))),
 0)</f>
        <v>155.36685713999998</v>
      </c>
      <c r="H16" s="54">
        <f>IF(AND($C$1&lt;&gt;"", $C$2&lt;&gt;"", $C$3&lt;&gt;""),
 IF($C$1="All Fieldwork Services Teams",
  IF($C$2="All Social Workers",
   IF($C$3="Full Time", SUMIFS('SW Data'!$F:$F, 'SW Data'!$A:$A, H$8, 'SW Data'!$B:$B, $A16), IF($C$3="Part Time", SUMIFS('SW Data'!$H:$H, 'SW Data'!$A:$A, H$8, 'SW Data'!$B:$B, $A16),SUMIFS('SW Data'!$I:$I, 'SW Data'!$A:$A, H$8, 'SW Data'!$B:$B, $A16))),
   IF($C$3="Full Time", SUMIFS('SW Data'!$F:$F, 'SW Data'!$A:$A, H$8, 'SW Data'!$B:$B, $A16, 'SW Data'!$D:$D, $C$2), IF($C$3="Part Time", SUMIFS('SW Data'!$H:$H, 'SW Data'!$A:$A, H$8, 'SW Data'!$B:$B, $A16, 'SW Data'!$D:$D, $C$2), SUMIFS('SW Data'!$I:$I, 'SW Data'!$A:$A, H$8, 'SW Data'!$B:$B, $A16, 'SW Data'!$D:$D, $C$2)))),
  IF($C$2="All Social Workers",
   IF($C$3="Full Time", SUMIFS('SW Data'!$F:$F, 'SW Data'!$A:$A, H$8, 'SW Data'!$E:$E, $C$1, 'SW Data'!$B:$B, $A16), IF($C$3="Part Time", SUMIFS('SW Data'!$H:$H, 'SW Data'!$A:$A, H$8, 'SW Data'!$E:$E, $C$1, 'SW Data'!$B:$B, $A16), SUMIFS('SW Data'!$I:$I, 'SW Data'!$A:$A, H$8, 'SW Data'!$E:$E, $C$1, 'SW Data'!$B:$B, $A16))),
   IF($C$3="Full Time", SUMIFS('SW Data'!$F:$F, 'SW Data'!$A:$A, H$8, 'SW Data'!$E:$E, $C$1, 'SW Data'!$B:$B, $A16, 'SW Data'!$D:$D, $C$2), IF($C$3="Part Time", SUMIFS('SW Data'!$H:$H, 'SW Data'!$A:$A, H$8, 'SW Data'!$E:$E, $C$1, 'SW Data'!$B:$B, $A16, 'SW Data'!$D:$D, $C$2), SUMIFS('SW Data'!$I:$I, 'SW Data'!$A:$A, H$8, 'SW Data'!$E:$E, $C$1, 'SW Data'!$B:$B, $A16, 'SW Data'!$D:$D, $C$2))))),
 0)</f>
        <v>157.09</v>
      </c>
      <c r="I16" s="54">
        <f>IF(AND($C$1&lt;&gt;"", $C$2&lt;&gt;"", $C$3&lt;&gt;""),
 IF($C$1="All Fieldwork Services Teams",
  IF($C$2="All Social Workers",
   IF($C$3="Full Time", SUMIFS('SW Data'!$F:$F, 'SW Data'!$A:$A, I$8, 'SW Data'!$B:$B, $A16), IF($C$3="Part Time", SUMIFS('SW Data'!$H:$H, 'SW Data'!$A:$A, I$8, 'SW Data'!$B:$B, $A16),SUMIFS('SW Data'!$I:$I, 'SW Data'!$A:$A, I$8, 'SW Data'!$B:$B, $A16))),
   IF($C$3="Full Time", SUMIFS('SW Data'!$F:$F, 'SW Data'!$A:$A, I$8, 'SW Data'!$B:$B, $A16, 'SW Data'!$D:$D, $C$2), IF($C$3="Part Time", SUMIFS('SW Data'!$H:$H, 'SW Data'!$A:$A, I$8, 'SW Data'!$B:$B, $A16, 'SW Data'!$D:$D, $C$2), SUMIFS('SW Data'!$I:$I, 'SW Data'!$A:$A, I$8, 'SW Data'!$B:$B, $A16, 'SW Data'!$D:$D, $C$2)))),
  IF($C$2="All Social Workers",
   IF($C$3="Full Time", SUMIFS('SW Data'!$F:$F, 'SW Data'!$A:$A, I$8, 'SW Data'!$E:$E, $C$1, 'SW Data'!$B:$B, $A16), IF($C$3="Part Time", SUMIFS('SW Data'!$H:$H, 'SW Data'!$A:$A, I$8, 'SW Data'!$E:$E, $C$1, 'SW Data'!$B:$B, $A16), SUMIFS('SW Data'!$I:$I, 'SW Data'!$A:$A, I$8, 'SW Data'!$E:$E, $C$1, 'SW Data'!$B:$B, $A16))),
   IF($C$3="Full Time", SUMIFS('SW Data'!$F:$F, 'SW Data'!$A:$A, I$8, 'SW Data'!$E:$E, $C$1, 'SW Data'!$B:$B, $A16, 'SW Data'!$D:$D, $C$2), IF($C$3="Part Time", SUMIFS('SW Data'!$H:$H, 'SW Data'!$A:$A, I$8, 'SW Data'!$E:$E, $C$1, 'SW Data'!$B:$B, $A16, 'SW Data'!$D:$D, $C$2), SUMIFS('SW Data'!$I:$I, 'SW Data'!$A:$A, I$8, 'SW Data'!$E:$E, $C$1, 'SW Data'!$B:$B, $A16, 'SW Data'!$D:$D, $C$2))))),
 0)</f>
        <v>169.99</v>
      </c>
      <c r="J16" s="54">
        <f>IF(AND($C$1&lt;&gt;"", $C$2&lt;&gt;"", $C$3&lt;&gt;""),
 IF($C$1="All Fieldwork Services Teams",
  IF($C$2="All Social Workers",
   IF($C$3="Full Time", SUMIFS('SW Data'!$F:$F, 'SW Data'!$A:$A, J$8, 'SW Data'!$B:$B, $A16), IF($C$3="Part Time", SUMIFS('SW Data'!$H:$H, 'SW Data'!$A:$A, J$8, 'SW Data'!$B:$B, $A16),SUMIFS('SW Data'!$I:$I, 'SW Data'!$A:$A, J$8, 'SW Data'!$B:$B, $A16))),
   IF($C$3="Full Time", SUMIFS('SW Data'!$F:$F, 'SW Data'!$A:$A, J$8, 'SW Data'!$B:$B, $A16, 'SW Data'!$D:$D, $C$2), IF($C$3="Part Time", SUMIFS('SW Data'!$H:$H, 'SW Data'!$A:$A, J$8, 'SW Data'!$B:$B, $A16, 'SW Data'!$D:$D, $C$2), SUMIFS('SW Data'!$I:$I, 'SW Data'!$A:$A, J$8, 'SW Data'!$B:$B, $A16, 'SW Data'!$D:$D, $C$2)))),
  IF($C$2="All Social Workers",
   IF($C$3="Full Time", SUMIFS('SW Data'!$F:$F, 'SW Data'!$A:$A, J$8, 'SW Data'!$E:$E, $C$1, 'SW Data'!$B:$B, $A16), IF($C$3="Part Time", SUMIFS('SW Data'!$H:$H, 'SW Data'!$A:$A, J$8, 'SW Data'!$E:$E, $C$1, 'SW Data'!$B:$B, $A16), SUMIFS('SW Data'!$I:$I, 'SW Data'!$A:$A, J$8, 'SW Data'!$E:$E, $C$1, 'SW Data'!$B:$B, $A16))),
   IF($C$3="Full Time", SUMIFS('SW Data'!$F:$F, 'SW Data'!$A:$A, J$8, 'SW Data'!$E:$E, $C$1, 'SW Data'!$B:$B, $A16, 'SW Data'!$D:$D, $C$2), IF($C$3="Part Time", SUMIFS('SW Data'!$H:$H, 'SW Data'!$A:$A, J$8, 'SW Data'!$E:$E, $C$1, 'SW Data'!$B:$B, $A16, 'SW Data'!$D:$D, $C$2), SUMIFS('SW Data'!$I:$I, 'SW Data'!$A:$A, J$8, 'SW Data'!$E:$E, $C$1, 'SW Data'!$B:$B, $A16, 'SW Data'!$D:$D, $C$2))))),
 0)</f>
        <v>170.26</v>
      </c>
      <c r="K16" s="54">
        <f>IF(AND($C$1&lt;&gt;"", $C$2&lt;&gt;"", $C$3&lt;&gt;""),
 IF($C$1="All Fieldwork Services Teams",
  IF($C$2="All Social Workers",
   IF($C$3="Full Time", SUMIFS('SW Data'!$F:$F, 'SW Data'!$A:$A, K$8, 'SW Data'!$B:$B, $A16), IF($C$3="Part Time", SUMIFS('SW Data'!$H:$H, 'SW Data'!$A:$A, K$8, 'SW Data'!$B:$B, $A16),SUMIFS('SW Data'!$I:$I, 'SW Data'!$A:$A, K$8, 'SW Data'!$B:$B, $A16))),
   IF($C$3="Full Time", SUMIFS('SW Data'!$F:$F, 'SW Data'!$A:$A, K$8, 'SW Data'!$B:$B, $A16, 'SW Data'!$D:$D, $C$2), IF($C$3="Part Time", SUMIFS('SW Data'!$H:$H, 'SW Data'!$A:$A, K$8, 'SW Data'!$B:$B, $A16, 'SW Data'!$D:$D, $C$2), SUMIFS('SW Data'!$I:$I, 'SW Data'!$A:$A, K$8, 'SW Data'!$B:$B, $A16, 'SW Data'!$D:$D, $C$2)))),
  IF($C$2="All Social Workers",
   IF($C$3="Full Time", SUMIFS('SW Data'!$F:$F, 'SW Data'!$A:$A, K$8, 'SW Data'!$E:$E, $C$1, 'SW Data'!$B:$B, $A16), IF($C$3="Part Time", SUMIFS('SW Data'!$H:$H, 'SW Data'!$A:$A, K$8, 'SW Data'!$E:$E, $C$1, 'SW Data'!$B:$B, $A16), SUMIFS('SW Data'!$I:$I, 'SW Data'!$A:$A, K$8, 'SW Data'!$E:$E, $C$1, 'SW Data'!$B:$B, $A16))),
   IF($C$3="Full Time", SUMIFS('SW Data'!$F:$F, 'SW Data'!$A:$A, K$8, 'SW Data'!$E:$E, $C$1, 'SW Data'!$B:$B, $A16, 'SW Data'!$D:$D, $C$2), IF($C$3="Part Time", SUMIFS('SW Data'!$H:$H, 'SW Data'!$A:$A, K$8, 'SW Data'!$E:$E, $C$1, 'SW Data'!$B:$B, $A16, 'SW Data'!$D:$D, $C$2), SUMIFS('SW Data'!$I:$I, 'SW Data'!$A:$A, K$8, 'SW Data'!$E:$E, $C$1, 'SW Data'!$B:$B, $A16, 'SW Data'!$D:$D, $C$2))))),
 0)</f>
        <v>178.91000000000003</v>
      </c>
      <c r="L16" s="55"/>
    </row>
    <row r="17" spans="1:12" x14ac:dyDescent="0.25">
      <c r="A17" s="53" t="s">
        <v>25</v>
      </c>
      <c r="B17" s="54">
        <f>IF(AND($C$1&lt;&gt;"", $C$2&lt;&gt;"", $C$3&lt;&gt;""),
 IF($C$1="All Fieldwork Services Teams",
  IF($C$2="All Social Workers",
   IF($C$3="Full Time", SUMIFS('SW Data'!$F:$F, 'SW Data'!$A:$A, B$8, 'SW Data'!$B:$B, $A17), IF($C$3="Part Time", SUMIFS('SW Data'!$H:$H, 'SW Data'!$A:$A, B$8, 'SW Data'!$B:$B, $A17),SUMIFS('SW Data'!$I:$I, 'SW Data'!$A:$A, B$8, 'SW Data'!$B:$B, $A17))),
   IF($C$3="Full Time", SUMIFS('SW Data'!$F:$F, 'SW Data'!$A:$A, B$8, 'SW Data'!$B:$B, $A17, 'SW Data'!$D:$D, $C$2), IF($C$3="Part Time", SUMIFS('SW Data'!$H:$H, 'SW Data'!$A:$A, B$8, 'SW Data'!$B:$B, $A17, 'SW Data'!$D:$D, $C$2), SUMIFS('SW Data'!$I:$I, 'SW Data'!$A:$A, B$8, 'SW Data'!$B:$B, $A17, 'SW Data'!$D:$D, $C$2)))),
  IF($C$2="All Social Workers",
   IF($C$3="Full Time", SUMIFS('SW Data'!$F:$F, 'SW Data'!$A:$A, B$8, 'SW Data'!$E:$E, $C$1, 'SW Data'!$B:$B, $A17), IF($C$3="Part Time", SUMIFS('SW Data'!$H:$H, 'SW Data'!$A:$A, B$8, 'SW Data'!$E:$E, $C$1, 'SW Data'!$B:$B, $A17), SUMIFS('SW Data'!$I:$I, 'SW Data'!$A:$A, B$8, 'SW Data'!$E:$E, $C$1, 'SW Data'!$B:$B, $A17))),
   IF($C$3="Full Time", SUMIFS('SW Data'!$F:$F, 'SW Data'!$A:$A, B$8, 'SW Data'!$E:$E, $C$1, 'SW Data'!$B:$B, $A17, 'SW Data'!$D:$D, $C$2), IF($C$3="Part Time", SUMIFS('SW Data'!$H:$H, 'SW Data'!$A:$A, B$8, 'SW Data'!$E:$E, $C$1, 'SW Data'!$B:$B, $A17, 'SW Data'!$D:$D, $C$2), SUMIFS('SW Data'!$I:$I, 'SW Data'!$A:$A, B$8, 'SW Data'!$E:$E, $C$1, 'SW Data'!$B:$B, $A17, 'SW Data'!$D:$D, $C$2))))),
 0)</f>
        <v>44.5</v>
      </c>
      <c r="C17" s="54">
        <f>IF(AND($C$1&lt;&gt;"", $C$2&lt;&gt;"", $C$3&lt;&gt;""),
 IF($C$1="All Fieldwork Services Teams",
  IF($C$2="All Social Workers",
   IF($C$3="Full Time", SUMIFS('SW Data'!$F:$F, 'SW Data'!$A:$A, C$8, 'SW Data'!$B:$B, $A17), IF($C$3="Part Time", SUMIFS('SW Data'!$H:$H, 'SW Data'!$A:$A, C$8, 'SW Data'!$B:$B, $A17),SUMIFS('SW Data'!$I:$I, 'SW Data'!$A:$A, C$8, 'SW Data'!$B:$B, $A17))),
   IF($C$3="Full Time", SUMIFS('SW Data'!$F:$F, 'SW Data'!$A:$A, C$8, 'SW Data'!$B:$B, $A17, 'SW Data'!$D:$D, $C$2), IF($C$3="Part Time", SUMIFS('SW Data'!$H:$H, 'SW Data'!$A:$A, C$8, 'SW Data'!$B:$B, $A17, 'SW Data'!$D:$D, $C$2), SUMIFS('SW Data'!$I:$I, 'SW Data'!$A:$A, C$8, 'SW Data'!$B:$B, $A17, 'SW Data'!$D:$D, $C$2)))),
  IF($C$2="All Social Workers",
   IF($C$3="Full Time", SUMIFS('SW Data'!$F:$F, 'SW Data'!$A:$A, C$8, 'SW Data'!$E:$E, $C$1, 'SW Data'!$B:$B, $A17), IF($C$3="Part Time", SUMIFS('SW Data'!$H:$H, 'SW Data'!$A:$A, C$8, 'SW Data'!$E:$E, $C$1, 'SW Data'!$B:$B, $A17), SUMIFS('SW Data'!$I:$I, 'SW Data'!$A:$A, C$8, 'SW Data'!$E:$E, $C$1, 'SW Data'!$B:$B, $A17))),
   IF($C$3="Full Time", SUMIFS('SW Data'!$F:$F, 'SW Data'!$A:$A, C$8, 'SW Data'!$E:$E, $C$1, 'SW Data'!$B:$B, $A17, 'SW Data'!$D:$D, $C$2), IF($C$3="Part Time", SUMIFS('SW Data'!$H:$H, 'SW Data'!$A:$A, C$8, 'SW Data'!$E:$E, $C$1, 'SW Data'!$B:$B, $A17, 'SW Data'!$D:$D, $C$2), SUMIFS('SW Data'!$I:$I, 'SW Data'!$A:$A, C$8, 'SW Data'!$E:$E, $C$1, 'SW Data'!$B:$B, $A17, 'SW Data'!$D:$D, $C$2))))),
 0)</f>
        <v>43.2</v>
      </c>
      <c r="D17" s="54">
        <f>IF(AND($C$1&lt;&gt;"", $C$2&lt;&gt;"", $C$3&lt;&gt;""),
 IF($C$1="All Fieldwork Services Teams",
  IF($C$2="All Social Workers",
   IF($C$3="Full Time", SUMIFS('SW Data'!$F:$F, 'SW Data'!$A:$A, D$8, 'SW Data'!$B:$B, $A17), IF($C$3="Part Time", SUMIFS('SW Data'!$H:$H, 'SW Data'!$A:$A, D$8, 'SW Data'!$B:$B, $A17),SUMIFS('SW Data'!$I:$I, 'SW Data'!$A:$A, D$8, 'SW Data'!$B:$B, $A17))),
   IF($C$3="Full Time", SUMIFS('SW Data'!$F:$F, 'SW Data'!$A:$A, D$8, 'SW Data'!$B:$B, $A17, 'SW Data'!$D:$D, $C$2), IF($C$3="Part Time", SUMIFS('SW Data'!$H:$H, 'SW Data'!$A:$A, D$8, 'SW Data'!$B:$B, $A17, 'SW Data'!$D:$D, $C$2), SUMIFS('SW Data'!$I:$I, 'SW Data'!$A:$A, D$8, 'SW Data'!$B:$B, $A17, 'SW Data'!$D:$D, $C$2)))),
  IF($C$2="All Social Workers",
   IF($C$3="Full Time", SUMIFS('SW Data'!$F:$F, 'SW Data'!$A:$A, D$8, 'SW Data'!$E:$E, $C$1, 'SW Data'!$B:$B, $A17), IF($C$3="Part Time", SUMIFS('SW Data'!$H:$H, 'SW Data'!$A:$A, D$8, 'SW Data'!$E:$E, $C$1, 'SW Data'!$B:$B, $A17), SUMIFS('SW Data'!$I:$I, 'SW Data'!$A:$A, D$8, 'SW Data'!$E:$E, $C$1, 'SW Data'!$B:$B, $A17))),
   IF($C$3="Full Time", SUMIFS('SW Data'!$F:$F, 'SW Data'!$A:$A, D$8, 'SW Data'!$E:$E, $C$1, 'SW Data'!$B:$B, $A17, 'SW Data'!$D:$D, $C$2), IF($C$3="Part Time", SUMIFS('SW Data'!$H:$H, 'SW Data'!$A:$A, D$8, 'SW Data'!$E:$E, $C$1, 'SW Data'!$B:$B, $A17, 'SW Data'!$D:$D, $C$2), SUMIFS('SW Data'!$I:$I, 'SW Data'!$A:$A, D$8, 'SW Data'!$E:$E, $C$1, 'SW Data'!$B:$B, $A17, 'SW Data'!$D:$D, $C$2))))),
 0)</f>
        <v>49.06</v>
      </c>
      <c r="E17" s="54">
        <f>IF(AND($C$1&lt;&gt;"", $C$2&lt;&gt;"", $C$3&lt;&gt;""),
 IF($C$1="All Fieldwork Services Teams",
  IF($C$2="All Social Workers",
   IF($C$3="Full Time", SUMIFS('SW Data'!$F:$F, 'SW Data'!$A:$A, E$8, 'SW Data'!$B:$B, $A17), IF($C$3="Part Time", SUMIFS('SW Data'!$H:$H, 'SW Data'!$A:$A, E$8, 'SW Data'!$B:$B, $A17),SUMIFS('SW Data'!$I:$I, 'SW Data'!$A:$A, E$8, 'SW Data'!$B:$B, $A17))),
   IF($C$3="Full Time", SUMIFS('SW Data'!$F:$F, 'SW Data'!$A:$A, E$8, 'SW Data'!$B:$B, $A17, 'SW Data'!$D:$D, $C$2), IF($C$3="Part Time", SUMIFS('SW Data'!$H:$H, 'SW Data'!$A:$A, E$8, 'SW Data'!$B:$B, $A17, 'SW Data'!$D:$D, $C$2), SUMIFS('SW Data'!$I:$I, 'SW Data'!$A:$A, E$8, 'SW Data'!$B:$B, $A17, 'SW Data'!$D:$D, $C$2)))),
  IF($C$2="All Social Workers",
   IF($C$3="Full Time", SUMIFS('SW Data'!$F:$F, 'SW Data'!$A:$A, E$8, 'SW Data'!$E:$E, $C$1, 'SW Data'!$B:$B, $A17), IF($C$3="Part Time", SUMIFS('SW Data'!$H:$H, 'SW Data'!$A:$A, E$8, 'SW Data'!$E:$E, $C$1, 'SW Data'!$B:$B, $A17), SUMIFS('SW Data'!$I:$I, 'SW Data'!$A:$A, E$8, 'SW Data'!$E:$E, $C$1, 'SW Data'!$B:$B, $A17))),
   IF($C$3="Full Time", SUMIFS('SW Data'!$F:$F, 'SW Data'!$A:$A, E$8, 'SW Data'!$E:$E, $C$1, 'SW Data'!$B:$B, $A17, 'SW Data'!$D:$D, $C$2), IF($C$3="Part Time", SUMIFS('SW Data'!$H:$H, 'SW Data'!$A:$A, E$8, 'SW Data'!$E:$E, $C$1, 'SW Data'!$B:$B, $A17, 'SW Data'!$D:$D, $C$2), SUMIFS('SW Data'!$I:$I, 'SW Data'!$A:$A, E$8, 'SW Data'!$E:$E, $C$1, 'SW Data'!$B:$B, $A17, 'SW Data'!$D:$D, $C$2))))),
 0)</f>
        <v>76.559999999999988</v>
      </c>
      <c r="F17" s="54">
        <f>IF(AND($C$1&lt;&gt;"", $C$2&lt;&gt;"", $C$3&lt;&gt;""),
 IF($C$1="All Fieldwork Services Teams",
  IF($C$2="All Social Workers",
   IF($C$3="Full Time", SUMIFS('SW Data'!$F:$F, 'SW Data'!$A:$A, F$8, 'SW Data'!$B:$B, $A17), IF($C$3="Part Time", SUMIFS('SW Data'!$H:$H, 'SW Data'!$A:$A, F$8, 'SW Data'!$B:$B, $A17),SUMIFS('SW Data'!$I:$I, 'SW Data'!$A:$A, F$8, 'SW Data'!$B:$B, $A17))),
   IF($C$3="Full Time", SUMIFS('SW Data'!$F:$F, 'SW Data'!$A:$A, F$8, 'SW Data'!$B:$B, $A17, 'SW Data'!$D:$D, $C$2), IF($C$3="Part Time", SUMIFS('SW Data'!$H:$H, 'SW Data'!$A:$A, F$8, 'SW Data'!$B:$B, $A17, 'SW Data'!$D:$D, $C$2), SUMIFS('SW Data'!$I:$I, 'SW Data'!$A:$A, F$8, 'SW Data'!$B:$B, $A17, 'SW Data'!$D:$D, $C$2)))),
  IF($C$2="All Social Workers",
   IF($C$3="Full Time", SUMIFS('SW Data'!$F:$F, 'SW Data'!$A:$A, F$8, 'SW Data'!$E:$E, $C$1, 'SW Data'!$B:$B, $A17), IF($C$3="Part Time", SUMIFS('SW Data'!$H:$H, 'SW Data'!$A:$A, F$8, 'SW Data'!$E:$E, $C$1, 'SW Data'!$B:$B, $A17), SUMIFS('SW Data'!$I:$I, 'SW Data'!$A:$A, F$8, 'SW Data'!$E:$E, $C$1, 'SW Data'!$B:$B, $A17))),
   IF($C$3="Full Time", SUMIFS('SW Data'!$F:$F, 'SW Data'!$A:$A, F$8, 'SW Data'!$E:$E, $C$1, 'SW Data'!$B:$B, $A17, 'SW Data'!$D:$D, $C$2), IF($C$3="Part Time", SUMIFS('SW Data'!$H:$H, 'SW Data'!$A:$A, F$8, 'SW Data'!$E:$E, $C$1, 'SW Data'!$B:$B, $A17, 'SW Data'!$D:$D, $C$2), SUMIFS('SW Data'!$I:$I, 'SW Data'!$A:$A, F$8, 'SW Data'!$E:$E, $C$1, 'SW Data'!$B:$B, $A17, 'SW Data'!$D:$D, $C$2))))),
 0)</f>
        <v>67.319999999999993</v>
      </c>
      <c r="G17" s="54">
        <f>IF(AND($C$1&lt;&gt;"", $C$2&lt;&gt;"", $C$3&lt;&gt;""),
 IF($C$1="All Fieldwork Services Teams",
  IF($C$2="All Social Workers",
   IF($C$3="Full Time", SUMIFS('SW Data'!$F:$F, 'SW Data'!$A:$A, G$8, 'SW Data'!$B:$B, $A17), IF($C$3="Part Time", SUMIFS('SW Data'!$H:$H, 'SW Data'!$A:$A, G$8, 'SW Data'!$B:$B, $A17),SUMIFS('SW Data'!$I:$I, 'SW Data'!$A:$A, G$8, 'SW Data'!$B:$B, $A17))),
   IF($C$3="Full Time", SUMIFS('SW Data'!$F:$F, 'SW Data'!$A:$A, G$8, 'SW Data'!$B:$B, $A17, 'SW Data'!$D:$D, $C$2), IF($C$3="Part Time", SUMIFS('SW Data'!$H:$H, 'SW Data'!$A:$A, G$8, 'SW Data'!$B:$B, $A17, 'SW Data'!$D:$D, $C$2), SUMIFS('SW Data'!$I:$I, 'SW Data'!$A:$A, G$8, 'SW Data'!$B:$B, $A17, 'SW Data'!$D:$D, $C$2)))),
  IF($C$2="All Social Workers",
   IF($C$3="Full Time", SUMIFS('SW Data'!$F:$F, 'SW Data'!$A:$A, G$8, 'SW Data'!$E:$E, $C$1, 'SW Data'!$B:$B, $A17), IF($C$3="Part Time", SUMIFS('SW Data'!$H:$H, 'SW Data'!$A:$A, G$8, 'SW Data'!$E:$E, $C$1, 'SW Data'!$B:$B, $A17), SUMIFS('SW Data'!$I:$I, 'SW Data'!$A:$A, G$8, 'SW Data'!$E:$E, $C$1, 'SW Data'!$B:$B, $A17))),
   IF($C$3="Full Time", SUMIFS('SW Data'!$F:$F, 'SW Data'!$A:$A, G$8, 'SW Data'!$E:$E, $C$1, 'SW Data'!$B:$B, $A17, 'SW Data'!$D:$D, $C$2), IF($C$3="Part Time", SUMIFS('SW Data'!$H:$H, 'SW Data'!$A:$A, G$8, 'SW Data'!$E:$E, $C$1, 'SW Data'!$B:$B, $A17, 'SW Data'!$D:$D, $C$2), SUMIFS('SW Data'!$I:$I, 'SW Data'!$A:$A, G$8, 'SW Data'!$E:$E, $C$1, 'SW Data'!$B:$B, $A17, 'SW Data'!$D:$D, $C$2))))),
 0)</f>
        <v>111.45</v>
      </c>
      <c r="H17" s="54">
        <f>IF(AND($C$1&lt;&gt;"", $C$2&lt;&gt;"", $C$3&lt;&gt;""),
 IF($C$1="All Fieldwork Services Teams",
  IF($C$2="All Social Workers",
   IF($C$3="Full Time", SUMIFS('SW Data'!$F:$F, 'SW Data'!$A:$A, H$8, 'SW Data'!$B:$B, $A17), IF($C$3="Part Time", SUMIFS('SW Data'!$H:$H, 'SW Data'!$A:$A, H$8, 'SW Data'!$B:$B, $A17),SUMIFS('SW Data'!$I:$I, 'SW Data'!$A:$A, H$8, 'SW Data'!$B:$B, $A17))),
   IF($C$3="Full Time", SUMIFS('SW Data'!$F:$F, 'SW Data'!$A:$A, H$8, 'SW Data'!$B:$B, $A17, 'SW Data'!$D:$D, $C$2), IF($C$3="Part Time", SUMIFS('SW Data'!$H:$H, 'SW Data'!$A:$A, H$8, 'SW Data'!$B:$B, $A17, 'SW Data'!$D:$D, $C$2), SUMIFS('SW Data'!$I:$I, 'SW Data'!$A:$A, H$8, 'SW Data'!$B:$B, $A17, 'SW Data'!$D:$D, $C$2)))),
  IF($C$2="All Social Workers",
   IF($C$3="Full Time", SUMIFS('SW Data'!$F:$F, 'SW Data'!$A:$A, H$8, 'SW Data'!$E:$E, $C$1, 'SW Data'!$B:$B, $A17), IF($C$3="Part Time", SUMIFS('SW Data'!$H:$H, 'SW Data'!$A:$A, H$8, 'SW Data'!$E:$E, $C$1, 'SW Data'!$B:$B, $A17), SUMIFS('SW Data'!$I:$I, 'SW Data'!$A:$A, H$8, 'SW Data'!$E:$E, $C$1, 'SW Data'!$B:$B, $A17))),
   IF($C$3="Full Time", SUMIFS('SW Data'!$F:$F, 'SW Data'!$A:$A, H$8, 'SW Data'!$E:$E, $C$1, 'SW Data'!$B:$B, $A17, 'SW Data'!$D:$D, $C$2), IF($C$3="Part Time", SUMIFS('SW Data'!$H:$H, 'SW Data'!$A:$A, H$8, 'SW Data'!$E:$E, $C$1, 'SW Data'!$B:$B, $A17, 'SW Data'!$D:$D, $C$2), SUMIFS('SW Data'!$I:$I, 'SW Data'!$A:$A, H$8, 'SW Data'!$E:$E, $C$1, 'SW Data'!$B:$B, $A17, 'SW Data'!$D:$D, $C$2))))),
 0)</f>
        <v>106.42999999999999</v>
      </c>
      <c r="I17" s="54">
        <f>IF(AND($C$1&lt;&gt;"", $C$2&lt;&gt;"", $C$3&lt;&gt;""),
 IF($C$1="All Fieldwork Services Teams",
  IF($C$2="All Social Workers",
   IF($C$3="Full Time", SUMIFS('SW Data'!$F:$F, 'SW Data'!$A:$A, I$8, 'SW Data'!$B:$B, $A17), IF($C$3="Part Time", SUMIFS('SW Data'!$H:$H, 'SW Data'!$A:$A, I$8, 'SW Data'!$B:$B, $A17),SUMIFS('SW Data'!$I:$I, 'SW Data'!$A:$A, I$8, 'SW Data'!$B:$B, $A17))),
   IF($C$3="Full Time", SUMIFS('SW Data'!$F:$F, 'SW Data'!$A:$A, I$8, 'SW Data'!$B:$B, $A17, 'SW Data'!$D:$D, $C$2), IF($C$3="Part Time", SUMIFS('SW Data'!$H:$H, 'SW Data'!$A:$A, I$8, 'SW Data'!$B:$B, $A17, 'SW Data'!$D:$D, $C$2), SUMIFS('SW Data'!$I:$I, 'SW Data'!$A:$A, I$8, 'SW Data'!$B:$B, $A17, 'SW Data'!$D:$D, $C$2)))),
  IF($C$2="All Social Workers",
   IF($C$3="Full Time", SUMIFS('SW Data'!$F:$F, 'SW Data'!$A:$A, I$8, 'SW Data'!$E:$E, $C$1, 'SW Data'!$B:$B, $A17), IF($C$3="Part Time", SUMIFS('SW Data'!$H:$H, 'SW Data'!$A:$A, I$8, 'SW Data'!$E:$E, $C$1, 'SW Data'!$B:$B, $A17), SUMIFS('SW Data'!$I:$I, 'SW Data'!$A:$A, I$8, 'SW Data'!$E:$E, $C$1, 'SW Data'!$B:$B, $A17))),
   IF($C$3="Full Time", SUMIFS('SW Data'!$F:$F, 'SW Data'!$A:$A, I$8, 'SW Data'!$E:$E, $C$1, 'SW Data'!$B:$B, $A17, 'SW Data'!$D:$D, $C$2), IF($C$3="Part Time", SUMIFS('SW Data'!$H:$H, 'SW Data'!$A:$A, I$8, 'SW Data'!$E:$E, $C$1, 'SW Data'!$B:$B, $A17, 'SW Data'!$D:$D, $C$2), SUMIFS('SW Data'!$I:$I, 'SW Data'!$A:$A, I$8, 'SW Data'!$E:$E, $C$1, 'SW Data'!$B:$B, $A17, 'SW Data'!$D:$D, $C$2))))),
 0)</f>
        <v>86.37</v>
      </c>
      <c r="J17" s="54">
        <f>IF(AND($C$1&lt;&gt;"", $C$2&lt;&gt;"", $C$3&lt;&gt;""),
 IF($C$1="All Fieldwork Services Teams",
  IF($C$2="All Social Workers",
   IF($C$3="Full Time", SUMIFS('SW Data'!$F:$F, 'SW Data'!$A:$A, J$8, 'SW Data'!$B:$B, $A17), IF($C$3="Part Time", SUMIFS('SW Data'!$H:$H, 'SW Data'!$A:$A, J$8, 'SW Data'!$B:$B, $A17),SUMIFS('SW Data'!$I:$I, 'SW Data'!$A:$A, J$8, 'SW Data'!$B:$B, $A17))),
   IF($C$3="Full Time", SUMIFS('SW Data'!$F:$F, 'SW Data'!$A:$A, J$8, 'SW Data'!$B:$B, $A17, 'SW Data'!$D:$D, $C$2), IF($C$3="Part Time", SUMIFS('SW Data'!$H:$H, 'SW Data'!$A:$A, J$8, 'SW Data'!$B:$B, $A17, 'SW Data'!$D:$D, $C$2), SUMIFS('SW Data'!$I:$I, 'SW Data'!$A:$A, J$8, 'SW Data'!$B:$B, $A17, 'SW Data'!$D:$D, $C$2)))),
  IF($C$2="All Social Workers",
   IF($C$3="Full Time", SUMIFS('SW Data'!$F:$F, 'SW Data'!$A:$A, J$8, 'SW Data'!$E:$E, $C$1, 'SW Data'!$B:$B, $A17), IF($C$3="Part Time", SUMIFS('SW Data'!$H:$H, 'SW Data'!$A:$A, J$8, 'SW Data'!$E:$E, $C$1, 'SW Data'!$B:$B, $A17), SUMIFS('SW Data'!$I:$I, 'SW Data'!$A:$A, J$8, 'SW Data'!$E:$E, $C$1, 'SW Data'!$B:$B, $A17))),
   IF($C$3="Full Time", SUMIFS('SW Data'!$F:$F, 'SW Data'!$A:$A, J$8, 'SW Data'!$E:$E, $C$1, 'SW Data'!$B:$B, $A17, 'SW Data'!$D:$D, $C$2), IF($C$3="Part Time", SUMIFS('SW Data'!$H:$H, 'SW Data'!$A:$A, J$8, 'SW Data'!$E:$E, $C$1, 'SW Data'!$B:$B, $A17, 'SW Data'!$D:$D, $C$2), SUMIFS('SW Data'!$I:$I, 'SW Data'!$A:$A, J$8, 'SW Data'!$E:$E, $C$1, 'SW Data'!$B:$B, $A17, 'SW Data'!$D:$D, $C$2))))),
 0)</f>
        <v>94.640000000000015</v>
      </c>
      <c r="K17" s="54">
        <f>IF(AND($C$1&lt;&gt;"", $C$2&lt;&gt;"", $C$3&lt;&gt;""),
 IF($C$1="All Fieldwork Services Teams",
  IF($C$2="All Social Workers",
   IF($C$3="Full Time", SUMIFS('SW Data'!$F:$F, 'SW Data'!$A:$A, K$8, 'SW Data'!$B:$B, $A17), IF($C$3="Part Time", SUMIFS('SW Data'!$H:$H, 'SW Data'!$A:$A, K$8, 'SW Data'!$B:$B, $A17),SUMIFS('SW Data'!$I:$I, 'SW Data'!$A:$A, K$8, 'SW Data'!$B:$B, $A17))),
   IF($C$3="Full Time", SUMIFS('SW Data'!$F:$F, 'SW Data'!$A:$A, K$8, 'SW Data'!$B:$B, $A17, 'SW Data'!$D:$D, $C$2), IF($C$3="Part Time", SUMIFS('SW Data'!$H:$H, 'SW Data'!$A:$A, K$8, 'SW Data'!$B:$B, $A17, 'SW Data'!$D:$D, $C$2), SUMIFS('SW Data'!$I:$I, 'SW Data'!$A:$A, K$8, 'SW Data'!$B:$B, $A17, 'SW Data'!$D:$D, $C$2)))),
  IF($C$2="All Social Workers",
   IF($C$3="Full Time", SUMIFS('SW Data'!$F:$F, 'SW Data'!$A:$A, K$8, 'SW Data'!$E:$E, $C$1, 'SW Data'!$B:$B, $A17), IF($C$3="Part Time", SUMIFS('SW Data'!$H:$H, 'SW Data'!$A:$A, K$8, 'SW Data'!$E:$E, $C$1, 'SW Data'!$B:$B, $A17), SUMIFS('SW Data'!$I:$I, 'SW Data'!$A:$A, K$8, 'SW Data'!$E:$E, $C$1, 'SW Data'!$B:$B, $A17))),
   IF($C$3="Full Time", SUMIFS('SW Data'!$F:$F, 'SW Data'!$A:$A, K$8, 'SW Data'!$E:$E, $C$1, 'SW Data'!$B:$B, $A17, 'SW Data'!$D:$D, $C$2), IF($C$3="Part Time", SUMIFS('SW Data'!$H:$H, 'SW Data'!$A:$A, K$8, 'SW Data'!$E:$E, $C$1, 'SW Data'!$B:$B, $A17, 'SW Data'!$D:$D, $C$2), SUMIFS('SW Data'!$I:$I, 'SW Data'!$A:$A, K$8, 'SW Data'!$E:$E, $C$1, 'SW Data'!$B:$B, $A17, 'SW Data'!$D:$D, $C$2))))),
 0)</f>
        <v>92.64</v>
      </c>
      <c r="L17" s="55"/>
    </row>
    <row r="18" spans="1:12" x14ac:dyDescent="0.25">
      <c r="A18" s="53" t="s">
        <v>26</v>
      </c>
      <c r="B18" s="54">
        <f>IF(AND($C$1&lt;&gt;"", $C$2&lt;&gt;"", $C$3&lt;&gt;""),
 IF($C$1="All Fieldwork Services Teams",
  IF($C$2="All Social Workers",
   IF($C$3="Full Time", SUMIFS('SW Data'!$F:$F, 'SW Data'!$A:$A, B$8, 'SW Data'!$B:$B, $A18), IF($C$3="Part Time", SUMIFS('SW Data'!$H:$H, 'SW Data'!$A:$A, B$8, 'SW Data'!$B:$B, $A18),SUMIFS('SW Data'!$I:$I, 'SW Data'!$A:$A, B$8, 'SW Data'!$B:$B, $A18))),
   IF($C$3="Full Time", SUMIFS('SW Data'!$F:$F, 'SW Data'!$A:$A, B$8, 'SW Data'!$B:$B, $A18, 'SW Data'!$D:$D, $C$2), IF($C$3="Part Time", SUMIFS('SW Data'!$H:$H, 'SW Data'!$A:$A, B$8, 'SW Data'!$B:$B, $A18, 'SW Data'!$D:$D, $C$2), SUMIFS('SW Data'!$I:$I, 'SW Data'!$A:$A, B$8, 'SW Data'!$B:$B, $A18, 'SW Data'!$D:$D, $C$2)))),
  IF($C$2="All Social Workers",
   IF($C$3="Full Time", SUMIFS('SW Data'!$F:$F, 'SW Data'!$A:$A, B$8, 'SW Data'!$E:$E, $C$1, 'SW Data'!$B:$B, $A18), IF($C$3="Part Time", SUMIFS('SW Data'!$H:$H, 'SW Data'!$A:$A, B$8, 'SW Data'!$E:$E, $C$1, 'SW Data'!$B:$B, $A18), SUMIFS('SW Data'!$I:$I, 'SW Data'!$A:$A, B$8, 'SW Data'!$E:$E, $C$1, 'SW Data'!$B:$B, $A18))),
   IF($C$3="Full Time", SUMIFS('SW Data'!$F:$F, 'SW Data'!$A:$A, B$8, 'SW Data'!$E:$E, $C$1, 'SW Data'!$B:$B, $A18, 'SW Data'!$D:$D, $C$2), IF($C$3="Part Time", SUMIFS('SW Data'!$H:$H, 'SW Data'!$A:$A, B$8, 'SW Data'!$E:$E, $C$1, 'SW Data'!$B:$B, $A18, 'SW Data'!$D:$D, $C$2), SUMIFS('SW Data'!$I:$I, 'SW Data'!$A:$A, B$8, 'SW Data'!$E:$E, $C$1, 'SW Data'!$B:$B, $A18, 'SW Data'!$D:$D, $C$2))))),
 0)</f>
        <v>82.5</v>
      </c>
      <c r="C18" s="54">
        <f>IF(AND($C$1&lt;&gt;"", $C$2&lt;&gt;"", $C$3&lt;&gt;""),
 IF($C$1="All Fieldwork Services Teams",
  IF($C$2="All Social Workers",
   IF($C$3="Full Time", SUMIFS('SW Data'!$F:$F, 'SW Data'!$A:$A, C$8, 'SW Data'!$B:$B, $A18), IF($C$3="Part Time", SUMIFS('SW Data'!$H:$H, 'SW Data'!$A:$A, C$8, 'SW Data'!$B:$B, $A18),SUMIFS('SW Data'!$I:$I, 'SW Data'!$A:$A, C$8, 'SW Data'!$B:$B, $A18))),
   IF($C$3="Full Time", SUMIFS('SW Data'!$F:$F, 'SW Data'!$A:$A, C$8, 'SW Data'!$B:$B, $A18, 'SW Data'!$D:$D, $C$2), IF($C$3="Part Time", SUMIFS('SW Data'!$H:$H, 'SW Data'!$A:$A, C$8, 'SW Data'!$B:$B, $A18, 'SW Data'!$D:$D, $C$2), SUMIFS('SW Data'!$I:$I, 'SW Data'!$A:$A, C$8, 'SW Data'!$B:$B, $A18, 'SW Data'!$D:$D, $C$2)))),
  IF($C$2="All Social Workers",
   IF($C$3="Full Time", SUMIFS('SW Data'!$F:$F, 'SW Data'!$A:$A, C$8, 'SW Data'!$E:$E, $C$1, 'SW Data'!$B:$B, $A18), IF($C$3="Part Time", SUMIFS('SW Data'!$H:$H, 'SW Data'!$A:$A, C$8, 'SW Data'!$E:$E, $C$1, 'SW Data'!$B:$B, $A18), SUMIFS('SW Data'!$I:$I, 'SW Data'!$A:$A, C$8, 'SW Data'!$E:$E, $C$1, 'SW Data'!$B:$B, $A18))),
   IF($C$3="Full Time", SUMIFS('SW Data'!$F:$F, 'SW Data'!$A:$A, C$8, 'SW Data'!$E:$E, $C$1, 'SW Data'!$B:$B, $A18, 'SW Data'!$D:$D, $C$2), IF($C$3="Part Time", SUMIFS('SW Data'!$H:$H, 'SW Data'!$A:$A, C$8, 'SW Data'!$E:$E, $C$1, 'SW Data'!$B:$B, $A18, 'SW Data'!$D:$D, $C$2), SUMIFS('SW Data'!$I:$I, 'SW Data'!$A:$A, C$8, 'SW Data'!$E:$E, $C$1, 'SW Data'!$B:$B, $A18, 'SW Data'!$D:$D, $C$2))))),
 0)</f>
        <v>73.789999999999992</v>
      </c>
      <c r="D18" s="54">
        <f>IF(AND($C$1&lt;&gt;"", $C$2&lt;&gt;"", $C$3&lt;&gt;""),
 IF($C$1="All Fieldwork Services Teams",
  IF($C$2="All Social Workers",
   IF($C$3="Full Time", SUMIFS('SW Data'!$F:$F, 'SW Data'!$A:$A, D$8, 'SW Data'!$B:$B, $A18), IF($C$3="Part Time", SUMIFS('SW Data'!$H:$H, 'SW Data'!$A:$A, D$8, 'SW Data'!$B:$B, $A18),SUMIFS('SW Data'!$I:$I, 'SW Data'!$A:$A, D$8, 'SW Data'!$B:$B, $A18))),
   IF($C$3="Full Time", SUMIFS('SW Data'!$F:$F, 'SW Data'!$A:$A, D$8, 'SW Data'!$B:$B, $A18, 'SW Data'!$D:$D, $C$2), IF($C$3="Part Time", SUMIFS('SW Data'!$H:$H, 'SW Data'!$A:$A, D$8, 'SW Data'!$B:$B, $A18, 'SW Data'!$D:$D, $C$2), SUMIFS('SW Data'!$I:$I, 'SW Data'!$A:$A, D$8, 'SW Data'!$B:$B, $A18, 'SW Data'!$D:$D, $C$2)))),
  IF($C$2="All Social Workers",
   IF($C$3="Full Time", SUMIFS('SW Data'!$F:$F, 'SW Data'!$A:$A, D$8, 'SW Data'!$E:$E, $C$1, 'SW Data'!$B:$B, $A18), IF($C$3="Part Time", SUMIFS('SW Data'!$H:$H, 'SW Data'!$A:$A, D$8, 'SW Data'!$E:$E, $C$1, 'SW Data'!$B:$B, $A18), SUMIFS('SW Data'!$I:$I, 'SW Data'!$A:$A, D$8, 'SW Data'!$E:$E, $C$1, 'SW Data'!$B:$B, $A18))),
   IF($C$3="Full Time", SUMIFS('SW Data'!$F:$F, 'SW Data'!$A:$A, D$8, 'SW Data'!$E:$E, $C$1, 'SW Data'!$B:$B, $A18, 'SW Data'!$D:$D, $C$2), IF($C$3="Part Time", SUMIFS('SW Data'!$H:$H, 'SW Data'!$A:$A, D$8, 'SW Data'!$E:$E, $C$1, 'SW Data'!$B:$B, $A18, 'SW Data'!$D:$D, $C$2), SUMIFS('SW Data'!$I:$I, 'SW Data'!$A:$A, D$8, 'SW Data'!$E:$E, $C$1, 'SW Data'!$B:$B, $A18, 'SW Data'!$D:$D, $C$2))))),
 0)</f>
        <v>79.33</v>
      </c>
      <c r="E18" s="54">
        <f>IF(AND($C$1&lt;&gt;"", $C$2&lt;&gt;"", $C$3&lt;&gt;""),
 IF($C$1="All Fieldwork Services Teams",
  IF($C$2="All Social Workers",
   IF($C$3="Full Time", SUMIFS('SW Data'!$F:$F, 'SW Data'!$A:$A, E$8, 'SW Data'!$B:$B, $A18), IF($C$3="Part Time", SUMIFS('SW Data'!$H:$H, 'SW Data'!$A:$A, E$8, 'SW Data'!$B:$B, $A18),SUMIFS('SW Data'!$I:$I, 'SW Data'!$A:$A, E$8, 'SW Data'!$B:$B, $A18))),
   IF($C$3="Full Time", SUMIFS('SW Data'!$F:$F, 'SW Data'!$A:$A, E$8, 'SW Data'!$B:$B, $A18, 'SW Data'!$D:$D, $C$2), IF($C$3="Part Time", SUMIFS('SW Data'!$H:$H, 'SW Data'!$A:$A, E$8, 'SW Data'!$B:$B, $A18, 'SW Data'!$D:$D, $C$2), SUMIFS('SW Data'!$I:$I, 'SW Data'!$A:$A, E$8, 'SW Data'!$B:$B, $A18, 'SW Data'!$D:$D, $C$2)))),
  IF($C$2="All Social Workers",
   IF($C$3="Full Time", SUMIFS('SW Data'!$F:$F, 'SW Data'!$A:$A, E$8, 'SW Data'!$E:$E, $C$1, 'SW Data'!$B:$B, $A18), IF($C$3="Part Time", SUMIFS('SW Data'!$H:$H, 'SW Data'!$A:$A, E$8, 'SW Data'!$E:$E, $C$1, 'SW Data'!$B:$B, $A18), SUMIFS('SW Data'!$I:$I, 'SW Data'!$A:$A, E$8, 'SW Data'!$E:$E, $C$1, 'SW Data'!$B:$B, $A18))),
   IF($C$3="Full Time", SUMIFS('SW Data'!$F:$F, 'SW Data'!$A:$A, E$8, 'SW Data'!$E:$E, $C$1, 'SW Data'!$B:$B, $A18, 'SW Data'!$D:$D, $C$2), IF($C$3="Part Time", SUMIFS('SW Data'!$H:$H, 'SW Data'!$A:$A, E$8, 'SW Data'!$E:$E, $C$1, 'SW Data'!$B:$B, $A18, 'SW Data'!$D:$D, $C$2), SUMIFS('SW Data'!$I:$I, 'SW Data'!$A:$A, E$8, 'SW Data'!$E:$E, $C$1, 'SW Data'!$B:$B, $A18, 'SW Data'!$D:$D, $C$2))))),
 0)</f>
        <v>87.39</v>
      </c>
      <c r="F18" s="54">
        <f>IF(AND($C$1&lt;&gt;"", $C$2&lt;&gt;"", $C$3&lt;&gt;""),
 IF($C$1="All Fieldwork Services Teams",
  IF($C$2="All Social Workers",
   IF($C$3="Full Time", SUMIFS('SW Data'!$F:$F, 'SW Data'!$A:$A, F$8, 'SW Data'!$B:$B, $A18), IF($C$3="Part Time", SUMIFS('SW Data'!$H:$H, 'SW Data'!$A:$A, F$8, 'SW Data'!$B:$B, $A18),SUMIFS('SW Data'!$I:$I, 'SW Data'!$A:$A, F$8, 'SW Data'!$B:$B, $A18))),
   IF($C$3="Full Time", SUMIFS('SW Data'!$F:$F, 'SW Data'!$A:$A, F$8, 'SW Data'!$B:$B, $A18, 'SW Data'!$D:$D, $C$2), IF($C$3="Part Time", SUMIFS('SW Data'!$H:$H, 'SW Data'!$A:$A, F$8, 'SW Data'!$B:$B, $A18, 'SW Data'!$D:$D, $C$2), SUMIFS('SW Data'!$I:$I, 'SW Data'!$A:$A, F$8, 'SW Data'!$B:$B, $A18, 'SW Data'!$D:$D, $C$2)))),
  IF($C$2="All Social Workers",
   IF($C$3="Full Time", SUMIFS('SW Data'!$F:$F, 'SW Data'!$A:$A, F$8, 'SW Data'!$E:$E, $C$1, 'SW Data'!$B:$B, $A18), IF($C$3="Part Time", SUMIFS('SW Data'!$H:$H, 'SW Data'!$A:$A, F$8, 'SW Data'!$E:$E, $C$1, 'SW Data'!$B:$B, $A18), SUMIFS('SW Data'!$I:$I, 'SW Data'!$A:$A, F$8, 'SW Data'!$E:$E, $C$1, 'SW Data'!$B:$B, $A18))),
   IF($C$3="Full Time", SUMIFS('SW Data'!$F:$F, 'SW Data'!$A:$A, F$8, 'SW Data'!$E:$E, $C$1, 'SW Data'!$B:$B, $A18, 'SW Data'!$D:$D, $C$2), IF($C$3="Part Time", SUMIFS('SW Data'!$H:$H, 'SW Data'!$A:$A, F$8, 'SW Data'!$E:$E, $C$1, 'SW Data'!$B:$B, $A18, 'SW Data'!$D:$D, $C$2), SUMIFS('SW Data'!$I:$I, 'SW Data'!$A:$A, F$8, 'SW Data'!$E:$E, $C$1, 'SW Data'!$B:$B, $A18, 'SW Data'!$D:$D, $C$2))))),
 0)</f>
        <v>89.92</v>
      </c>
      <c r="G18" s="54">
        <f>IF(AND($C$1&lt;&gt;"", $C$2&lt;&gt;"", $C$3&lt;&gt;""),
 IF($C$1="All Fieldwork Services Teams",
  IF($C$2="All Social Workers",
   IF($C$3="Full Time", SUMIFS('SW Data'!$F:$F, 'SW Data'!$A:$A, G$8, 'SW Data'!$B:$B, $A18), IF($C$3="Part Time", SUMIFS('SW Data'!$H:$H, 'SW Data'!$A:$A, G$8, 'SW Data'!$B:$B, $A18),SUMIFS('SW Data'!$I:$I, 'SW Data'!$A:$A, G$8, 'SW Data'!$B:$B, $A18))),
   IF($C$3="Full Time", SUMIFS('SW Data'!$F:$F, 'SW Data'!$A:$A, G$8, 'SW Data'!$B:$B, $A18, 'SW Data'!$D:$D, $C$2), IF($C$3="Part Time", SUMIFS('SW Data'!$H:$H, 'SW Data'!$A:$A, G$8, 'SW Data'!$B:$B, $A18, 'SW Data'!$D:$D, $C$2), SUMIFS('SW Data'!$I:$I, 'SW Data'!$A:$A, G$8, 'SW Data'!$B:$B, $A18, 'SW Data'!$D:$D, $C$2)))),
  IF($C$2="All Social Workers",
   IF($C$3="Full Time", SUMIFS('SW Data'!$F:$F, 'SW Data'!$A:$A, G$8, 'SW Data'!$E:$E, $C$1, 'SW Data'!$B:$B, $A18), IF($C$3="Part Time", SUMIFS('SW Data'!$H:$H, 'SW Data'!$A:$A, G$8, 'SW Data'!$E:$E, $C$1, 'SW Data'!$B:$B, $A18), SUMIFS('SW Data'!$I:$I, 'SW Data'!$A:$A, G$8, 'SW Data'!$E:$E, $C$1, 'SW Data'!$B:$B, $A18))),
   IF($C$3="Full Time", SUMIFS('SW Data'!$F:$F, 'SW Data'!$A:$A, G$8, 'SW Data'!$E:$E, $C$1, 'SW Data'!$B:$B, $A18, 'SW Data'!$D:$D, $C$2), IF($C$3="Part Time", SUMIFS('SW Data'!$H:$H, 'SW Data'!$A:$A, G$8, 'SW Data'!$E:$E, $C$1, 'SW Data'!$B:$B, $A18, 'SW Data'!$D:$D, $C$2), SUMIFS('SW Data'!$I:$I, 'SW Data'!$A:$A, G$8, 'SW Data'!$E:$E, $C$1, 'SW Data'!$B:$B, $A18, 'SW Data'!$D:$D, $C$2))))),
 0)</f>
        <v>76.084999999999994</v>
      </c>
      <c r="H18" s="54">
        <f>IF(AND($C$1&lt;&gt;"", $C$2&lt;&gt;"", $C$3&lt;&gt;""),
 IF($C$1="All Fieldwork Services Teams",
  IF($C$2="All Social Workers",
   IF($C$3="Full Time", SUMIFS('SW Data'!$F:$F, 'SW Data'!$A:$A, H$8, 'SW Data'!$B:$B, $A18), IF($C$3="Part Time", SUMIFS('SW Data'!$H:$H, 'SW Data'!$A:$A, H$8, 'SW Data'!$B:$B, $A18),SUMIFS('SW Data'!$I:$I, 'SW Data'!$A:$A, H$8, 'SW Data'!$B:$B, $A18))),
   IF($C$3="Full Time", SUMIFS('SW Data'!$F:$F, 'SW Data'!$A:$A, H$8, 'SW Data'!$B:$B, $A18, 'SW Data'!$D:$D, $C$2), IF($C$3="Part Time", SUMIFS('SW Data'!$H:$H, 'SW Data'!$A:$A, H$8, 'SW Data'!$B:$B, $A18, 'SW Data'!$D:$D, $C$2), SUMIFS('SW Data'!$I:$I, 'SW Data'!$A:$A, H$8, 'SW Data'!$B:$B, $A18, 'SW Data'!$D:$D, $C$2)))),
  IF($C$2="All Social Workers",
   IF($C$3="Full Time", SUMIFS('SW Data'!$F:$F, 'SW Data'!$A:$A, H$8, 'SW Data'!$E:$E, $C$1, 'SW Data'!$B:$B, $A18), IF($C$3="Part Time", SUMIFS('SW Data'!$H:$H, 'SW Data'!$A:$A, H$8, 'SW Data'!$E:$E, $C$1, 'SW Data'!$B:$B, $A18), SUMIFS('SW Data'!$I:$I, 'SW Data'!$A:$A, H$8, 'SW Data'!$E:$E, $C$1, 'SW Data'!$B:$B, $A18))),
   IF($C$3="Full Time", SUMIFS('SW Data'!$F:$F, 'SW Data'!$A:$A, H$8, 'SW Data'!$E:$E, $C$1, 'SW Data'!$B:$B, $A18, 'SW Data'!$D:$D, $C$2), IF($C$3="Part Time", SUMIFS('SW Data'!$H:$H, 'SW Data'!$A:$A, H$8, 'SW Data'!$E:$E, $C$1, 'SW Data'!$B:$B, $A18, 'SW Data'!$D:$D, $C$2), SUMIFS('SW Data'!$I:$I, 'SW Data'!$A:$A, H$8, 'SW Data'!$E:$E, $C$1, 'SW Data'!$B:$B, $A18, 'SW Data'!$D:$D, $C$2))))),
 0)</f>
        <v>90.44</v>
      </c>
      <c r="I18" s="54">
        <f>IF(AND($C$1&lt;&gt;"", $C$2&lt;&gt;"", $C$3&lt;&gt;""),
 IF($C$1="All Fieldwork Services Teams",
  IF($C$2="All Social Workers",
   IF($C$3="Full Time", SUMIFS('SW Data'!$F:$F, 'SW Data'!$A:$A, I$8, 'SW Data'!$B:$B, $A18), IF($C$3="Part Time", SUMIFS('SW Data'!$H:$H, 'SW Data'!$A:$A, I$8, 'SW Data'!$B:$B, $A18),SUMIFS('SW Data'!$I:$I, 'SW Data'!$A:$A, I$8, 'SW Data'!$B:$B, $A18))),
   IF($C$3="Full Time", SUMIFS('SW Data'!$F:$F, 'SW Data'!$A:$A, I$8, 'SW Data'!$B:$B, $A18, 'SW Data'!$D:$D, $C$2), IF($C$3="Part Time", SUMIFS('SW Data'!$H:$H, 'SW Data'!$A:$A, I$8, 'SW Data'!$B:$B, $A18, 'SW Data'!$D:$D, $C$2), SUMIFS('SW Data'!$I:$I, 'SW Data'!$A:$A, I$8, 'SW Data'!$B:$B, $A18, 'SW Data'!$D:$D, $C$2)))),
  IF($C$2="All Social Workers",
   IF($C$3="Full Time", SUMIFS('SW Data'!$F:$F, 'SW Data'!$A:$A, I$8, 'SW Data'!$E:$E, $C$1, 'SW Data'!$B:$B, $A18), IF($C$3="Part Time", SUMIFS('SW Data'!$H:$H, 'SW Data'!$A:$A, I$8, 'SW Data'!$E:$E, $C$1, 'SW Data'!$B:$B, $A18), SUMIFS('SW Data'!$I:$I, 'SW Data'!$A:$A, I$8, 'SW Data'!$E:$E, $C$1, 'SW Data'!$B:$B, $A18))),
   IF($C$3="Full Time", SUMIFS('SW Data'!$F:$F, 'SW Data'!$A:$A, I$8, 'SW Data'!$E:$E, $C$1, 'SW Data'!$B:$B, $A18, 'SW Data'!$D:$D, $C$2), IF($C$3="Part Time", SUMIFS('SW Data'!$H:$H, 'SW Data'!$A:$A, I$8, 'SW Data'!$E:$E, $C$1, 'SW Data'!$B:$B, $A18, 'SW Data'!$D:$D, $C$2), SUMIFS('SW Data'!$I:$I, 'SW Data'!$A:$A, I$8, 'SW Data'!$E:$E, $C$1, 'SW Data'!$B:$B, $A18, 'SW Data'!$D:$D, $C$2))))),
 0)</f>
        <v>101.33</v>
      </c>
      <c r="J18" s="54">
        <f>IF(AND($C$1&lt;&gt;"", $C$2&lt;&gt;"", $C$3&lt;&gt;""),
 IF($C$1="All Fieldwork Services Teams",
  IF($C$2="All Social Workers",
   IF($C$3="Full Time", SUMIFS('SW Data'!$F:$F, 'SW Data'!$A:$A, J$8, 'SW Data'!$B:$B, $A18), IF($C$3="Part Time", SUMIFS('SW Data'!$H:$H, 'SW Data'!$A:$A, J$8, 'SW Data'!$B:$B, $A18),SUMIFS('SW Data'!$I:$I, 'SW Data'!$A:$A, J$8, 'SW Data'!$B:$B, $A18))),
   IF($C$3="Full Time", SUMIFS('SW Data'!$F:$F, 'SW Data'!$A:$A, J$8, 'SW Data'!$B:$B, $A18, 'SW Data'!$D:$D, $C$2), IF($C$3="Part Time", SUMIFS('SW Data'!$H:$H, 'SW Data'!$A:$A, J$8, 'SW Data'!$B:$B, $A18, 'SW Data'!$D:$D, $C$2), SUMIFS('SW Data'!$I:$I, 'SW Data'!$A:$A, J$8, 'SW Data'!$B:$B, $A18, 'SW Data'!$D:$D, $C$2)))),
  IF($C$2="All Social Workers",
   IF($C$3="Full Time", SUMIFS('SW Data'!$F:$F, 'SW Data'!$A:$A, J$8, 'SW Data'!$E:$E, $C$1, 'SW Data'!$B:$B, $A18), IF($C$3="Part Time", SUMIFS('SW Data'!$H:$H, 'SW Data'!$A:$A, J$8, 'SW Data'!$E:$E, $C$1, 'SW Data'!$B:$B, $A18), SUMIFS('SW Data'!$I:$I, 'SW Data'!$A:$A, J$8, 'SW Data'!$E:$E, $C$1, 'SW Data'!$B:$B, $A18))),
   IF($C$3="Full Time", SUMIFS('SW Data'!$F:$F, 'SW Data'!$A:$A, J$8, 'SW Data'!$E:$E, $C$1, 'SW Data'!$B:$B, $A18, 'SW Data'!$D:$D, $C$2), IF($C$3="Part Time", SUMIFS('SW Data'!$H:$H, 'SW Data'!$A:$A, J$8, 'SW Data'!$E:$E, $C$1, 'SW Data'!$B:$B, $A18, 'SW Data'!$D:$D, $C$2), SUMIFS('SW Data'!$I:$I, 'SW Data'!$A:$A, J$8, 'SW Data'!$E:$E, $C$1, 'SW Data'!$B:$B, $A18, 'SW Data'!$D:$D, $C$2))))),
 0)</f>
        <v>86.22999999999999</v>
      </c>
      <c r="K18" s="54">
        <f>IF(AND($C$1&lt;&gt;"", $C$2&lt;&gt;"", $C$3&lt;&gt;""),
 IF($C$1="All Fieldwork Services Teams",
  IF($C$2="All Social Workers",
   IF($C$3="Full Time", SUMIFS('SW Data'!$F:$F, 'SW Data'!$A:$A, K$8, 'SW Data'!$B:$B, $A18), IF($C$3="Part Time", SUMIFS('SW Data'!$H:$H, 'SW Data'!$A:$A, K$8, 'SW Data'!$B:$B, $A18),SUMIFS('SW Data'!$I:$I, 'SW Data'!$A:$A, K$8, 'SW Data'!$B:$B, $A18))),
   IF($C$3="Full Time", SUMIFS('SW Data'!$F:$F, 'SW Data'!$A:$A, K$8, 'SW Data'!$B:$B, $A18, 'SW Data'!$D:$D, $C$2), IF($C$3="Part Time", SUMIFS('SW Data'!$H:$H, 'SW Data'!$A:$A, K$8, 'SW Data'!$B:$B, $A18, 'SW Data'!$D:$D, $C$2), SUMIFS('SW Data'!$I:$I, 'SW Data'!$A:$A, K$8, 'SW Data'!$B:$B, $A18, 'SW Data'!$D:$D, $C$2)))),
  IF($C$2="All Social Workers",
   IF($C$3="Full Time", SUMIFS('SW Data'!$F:$F, 'SW Data'!$A:$A, K$8, 'SW Data'!$E:$E, $C$1, 'SW Data'!$B:$B, $A18), IF($C$3="Part Time", SUMIFS('SW Data'!$H:$H, 'SW Data'!$A:$A, K$8, 'SW Data'!$E:$E, $C$1, 'SW Data'!$B:$B, $A18), SUMIFS('SW Data'!$I:$I, 'SW Data'!$A:$A, K$8, 'SW Data'!$E:$E, $C$1, 'SW Data'!$B:$B, $A18))),
   IF($C$3="Full Time", SUMIFS('SW Data'!$F:$F, 'SW Data'!$A:$A, K$8, 'SW Data'!$E:$E, $C$1, 'SW Data'!$B:$B, $A18, 'SW Data'!$D:$D, $C$2), IF($C$3="Part Time", SUMIFS('SW Data'!$H:$H, 'SW Data'!$A:$A, K$8, 'SW Data'!$E:$E, $C$1, 'SW Data'!$B:$B, $A18, 'SW Data'!$D:$D, $C$2), SUMIFS('SW Data'!$I:$I, 'SW Data'!$A:$A, K$8, 'SW Data'!$E:$E, $C$1, 'SW Data'!$B:$B, $A18, 'SW Data'!$D:$D, $C$2))))),
 0)</f>
        <v>95.59</v>
      </c>
      <c r="L18" s="55"/>
    </row>
    <row r="19" spans="1:12" x14ac:dyDescent="0.25">
      <c r="A19" s="53" t="s">
        <v>27</v>
      </c>
      <c r="B19" s="54">
        <f>IF(AND($C$1&lt;&gt;"", $C$2&lt;&gt;"", $C$3&lt;&gt;""),
 IF($C$1="All Fieldwork Services Teams",
  IF($C$2="All Social Workers",
   IF($C$3="Full Time", SUMIFS('SW Data'!$F:$F, 'SW Data'!$A:$A, B$8, 'SW Data'!$B:$B, $A19), IF($C$3="Part Time", SUMIFS('SW Data'!$H:$H, 'SW Data'!$A:$A, B$8, 'SW Data'!$B:$B, $A19),SUMIFS('SW Data'!$I:$I, 'SW Data'!$A:$A, B$8, 'SW Data'!$B:$B, $A19))),
   IF($C$3="Full Time", SUMIFS('SW Data'!$F:$F, 'SW Data'!$A:$A, B$8, 'SW Data'!$B:$B, $A19, 'SW Data'!$D:$D, $C$2), IF($C$3="Part Time", SUMIFS('SW Data'!$H:$H, 'SW Data'!$A:$A, B$8, 'SW Data'!$B:$B, $A19, 'SW Data'!$D:$D, $C$2), SUMIFS('SW Data'!$I:$I, 'SW Data'!$A:$A, B$8, 'SW Data'!$B:$B, $A19, 'SW Data'!$D:$D, $C$2)))),
  IF($C$2="All Social Workers",
   IF($C$3="Full Time", SUMIFS('SW Data'!$F:$F, 'SW Data'!$A:$A, B$8, 'SW Data'!$E:$E, $C$1, 'SW Data'!$B:$B, $A19), IF($C$3="Part Time", SUMIFS('SW Data'!$H:$H, 'SW Data'!$A:$A, B$8, 'SW Data'!$E:$E, $C$1, 'SW Data'!$B:$B, $A19), SUMIFS('SW Data'!$I:$I, 'SW Data'!$A:$A, B$8, 'SW Data'!$E:$E, $C$1, 'SW Data'!$B:$B, $A19))),
   IF($C$3="Full Time", SUMIFS('SW Data'!$F:$F, 'SW Data'!$A:$A, B$8, 'SW Data'!$E:$E, $C$1, 'SW Data'!$B:$B, $A19, 'SW Data'!$D:$D, $C$2), IF($C$3="Part Time", SUMIFS('SW Data'!$H:$H, 'SW Data'!$A:$A, B$8, 'SW Data'!$E:$E, $C$1, 'SW Data'!$B:$B, $A19, 'SW Data'!$D:$D, $C$2), SUMIFS('SW Data'!$I:$I, 'SW Data'!$A:$A, B$8, 'SW Data'!$E:$E, $C$1, 'SW Data'!$B:$B, $A19, 'SW Data'!$D:$D, $C$2))))),
 0)</f>
        <v>76.48</v>
      </c>
      <c r="C19" s="54">
        <f>IF(AND($C$1&lt;&gt;"", $C$2&lt;&gt;"", $C$3&lt;&gt;""),
 IF($C$1="All Fieldwork Services Teams",
  IF($C$2="All Social Workers",
   IF($C$3="Full Time", SUMIFS('SW Data'!$F:$F, 'SW Data'!$A:$A, C$8, 'SW Data'!$B:$B, $A19), IF($C$3="Part Time", SUMIFS('SW Data'!$H:$H, 'SW Data'!$A:$A, C$8, 'SW Data'!$B:$B, $A19),SUMIFS('SW Data'!$I:$I, 'SW Data'!$A:$A, C$8, 'SW Data'!$B:$B, $A19))),
   IF($C$3="Full Time", SUMIFS('SW Data'!$F:$F, 'SW Data'!$A:$A, C$8, 'SW Data'!$B:$B, $A19, 'SW Data'!$D:$D, $C$2), IF($C$3="Part Time", SUMIFS('SW Data'!$H:$H, 'SW Data'!$A:$A, C$8, 'SW Data'!$B:$B, $A19, 'SW Data'!$D:$D, $C$2), SUMIFS('SW Data'!$I:$I, 'SW Data'!$A:$A, C$8, 'SW Data'!$B:$B, $A19, 'SW Data'!$D:$D, $C$2)))),
  IF($C$2="All Social Workers",
   IF($C$3="Full Time", SUMIFS('SW Data'!$F:$F, 'SW Data'!$A:$A, C$8, 'SW Data'!$E:$E, $C$1, 'SW Data'!$B:$B, $A19), IF($C$3="Part Time", SUMIFS('SW Data'!$H:$H, 'SW Data'!$A:$A, C$8, 'SW Data'!$E:$E, $C$1, 'SW Data'!$B:$B, $A19), SUMIFS('SW Data'!$I:$I, 'SW Data'!$A:$A, C$8, 'SW Data'!$E:$E, $C$1, 'SW Data'!$B:$B, $A19))),
   IF($C$3="Full Time", SUMIFS('SW Data'!$F:$F, 'SW Data'!$A:$A, C$8, 'SW Data'!$E:$E, $C$1, 'SW Data'!$B:$B, $A19, 'SW Data'!$D:$D, $C$2), IF($C$3="Part Time", SUMIFS('SW Data'!$H:$H, 'SW Data'!$A:$A, C$8, 'SW Data'!$E:$E, $C$1, 'SW Data'!$B:$B, $A19, 'SW Data'!$D:$D, $C$2), SUMIFS('SW Data'!$I:$I, 'SW Data'!$A:$A, C$8, 'SW Data'!$E:$E, $C$1, 'SW Data'!$B:$B, $A19, 'SW Data'!$D:$D, $C$2))))),
 0)</f>
        <v>81.2</v>
      </c>
      <c r="D19" s="54">
        <f>IF(AND($C$1&lt;&gt;"", $C$2&lt;&gt;"", $C$3&lt;&gt;""),
 IF($C$1="All Fieldwork Services Teams",
  IF($C$2="All Social Workers",
   IF($C$3="Full Time", SUMIFS('SW Data'!$F:$F, 'SW Data'!$A:$A, D$8, 'SW Data'!$B:$B, $A19), IF($C$3="Part Time", SUMIFS('SW Data'!$H:$H, 'SW Data'!$A:$A, D$8, 'SW Data'!$B:$B, $A19),SUMIFS('SW Data'!$I:$I, 'SW Data'!$A:$A, D$8, 'SW Data'!$B:$B, $A19))),
   IF($C$3="Full Time", SUMIFS('SW Data'!$F:$F, 'SW Data'!$A:$A, D$8, 'SW Data'!$B:$B, $A19, 'SW Data'!$D:$D, $C$2), IF($C$3="Part Time", SUMIFS('SW Data'!$H:$H, 'SW Data'!$A:$A, D$8, 'SW Data'!$B:$B, $A19, 'SW Data'!$D:$D, $C$2), SUMIFS('SW Data'!$I:$I, 'SW Data'!$A:$A, D$8, 'SW Data'!$B:$B, $A19, 'SW Data'!$D:$D, $C$2)))),
  IF($C$2="All Social Workers",
   IF($C$3="Full Time", SUMIFS('SW Data'!$F:$F, 'SW Data'!$A:$A, D$8, 'SW Data'!$E:$E, $C$1, 'SW Data'!$B:$B, $A19), IF($C$3="Part Time", SUMIFS('SW Data'!$H:$H, 'SW Data'!$A:$A, D$8, 'SW Data'!$E:$E, $C$1, 'SW Data'!$B:$B, $A19), SUMIFS('SW Data'!$I:$I, 'SW Data'!$A:$A, D$8, 'SW Data'!$E:$E, $C$1, 'SW Data'!$B:$B, $A19))),
   IF($C$3="Full Time", SUMIFS('SW Data'!$F:$F, 'SW Data'!$A:$A, D$8, 'SW Data'!$E:$E, $C$1, 'SW Data'!$B:$B, $A19, 'SW Data'!$D:$D, $C$2), IF($C$3="Part Time", SUMIFS('SW Data'!$H:$H, 'SW Data'!$A:$A, D$8, 'SW Data'!$E:$E, $C$1, 'SW Data'!$B:$B, $A19, 'SW Data'!$D:$D, $C$2), SUMIFS('SW Data'!$I:$I, 'SW Data'!$A:$A, D$8, 'SW Data'!$E:$E, $C$1, 'SW Data'!$B:$B, $A19, 'SW Data'!$D:$D, $C$2))))),
 0)</f>
        <v>88.210000000000008</v>
      </c>
      <c r="E19" s="54">
        <f>IF(AND($C$1&lt;&gt;"", $C$2&lt;&gt;"", $C$3&lt;&gt;""),
 IF($C$1="All Fieldwork Services Teams",
  IF($C$2="All Social Workers",
   IF($C$3="Full Time", SUMIFS('SW Data'!$F:$F, 'SW Data'!$A:$A, E$8, 'SW Data'!$B:$B, $A19), IF($C$3="Part Time", SUMIFS('SW Data'!$H:$H, 'SW Data'!$A:$A, E$8, 'SW Data'!$B:$B, $A19),SUMIFS('SW Data'!$I:$I, 'SW Data'!$A:$A, E$8, 'SW Data'!$B:$B, $A19))),
   IF($C$3="Full Time", SUMIFS('SW Data'!$F:$F, 'SW Data'!$A:$A, E$8, 'SW Data'!$B:$B, $A19, 'SW Data'!$D:$D, $C$2), IF($C$3="Part Time", SUMIFS('SW Data'!$H:$H, 'SW Data'!$A:$A, E$8, 'SW Data'!$B:$B, $A19, 'SW Data'!$D:$D, $C$2), SUMIFS('SW Data'!$I:$I, 'SW Data'!$A:$A, E$8, 'SW Data'!$B:$B, $A19, 'SW Data'!$D:$D, $C$2)))),
  IF($C$2="All Social Workers",
   IF($C$3="Full Time", SUMIFS('SW Data'!$F:$F, 'SW Data'!$A:$A, E$8, 'SW Data'!$E:$E, $C$1, 'SW Data'!$B:$B, $A19), IF($C$3="Part Time", SUMIFS('SW Data'!$H:$H, 'SW Data'!$A:$A, E$8, 'SW Data'!$E:$E, $C$1, 'SW Data'!$B:$B, $A19), SUMIFS('SW Data'!$I:$I, 'SW Data'!$A:$A, E$8, 'SW Data'!$E:$E, $C$1, 'SW Data'!$B:$B, $A19))),
   IF($C$3="Full Time", SUMIFS('SW Data'!$F:$F, 'SW Data'!$A:$A, E$8, 'SW Data'!$E:$E, $C$1, 'SW Data'!$B:$B, $A19, 'SW Data'!$D:$D, $C$2), IF($C$3="Part Time", SUMIFS('SW Data'!$H:$H, 'SW Data'!$A:$A, E$8, 'SW Data'!$E:$E, $C$1, 'SW Data'!$B:$B, $A19, 'SW Data'!$D:$D, $C$2), SUMIFS('SW Data'!$I:$I, 'SW Data'!$A:$A, E$8, 'SW Data'!$E:$E, $C$1, 'SW Data'!$B:$B, $A19, 'SW Data'!$D:$D, $C$2))))),
 0)</f>
        <v>83.01</v>
      </c>
      <c r="F19" s="54">
        <f>IF(AND($C$1&lt;&gt;"", $C$2&lt;&gt;"", $C$3&lt;&gt;""),
 IF($C$1="All Fieldwork Services Teams",
  IF($C$2="All Social Workers",
   IF($C$3="Full Time", SUMIFS('SW Data'!$F:$F, 'SW Data'!$A:$A, F$8, 'SW Data'!$B:$B, $A19), IF($C$3="Part Time", SUMIFS('SW Data'!$H:$H, 'SW Data'!$A:$A, F$8, 'SW Data'!$B:$B, $A19),SUMIFS('SW Data'!$I:$I, 'SW Data'!$A:$A, F$8, 'SW Data'!$B:$B, $A19))),
   IF($C$3="Full Time", SUMIFS('SW Data'!$F:$F, 'SW Data'!$A:$A, F$8, 'SW Data'!$B:$B, $A19, 'SW Data'!$D:$D, $C$2), IF($C$3="Part Time", SUMIFS('SW Data'!$H:$H, 'SW Data'!$A:$A, F$8, 'SW Data'!$B:$B, $A19, 'SW Data'!$D:$D, $C$2), SUMIFS('SW Data'!$I:$I, 'SW Data'!$A:$A, F$8, 'SW Data'!$B:$B, $A19, 'SW Data'!$D:$D, $C$2)))),
  IF($C$2="All Social Workers",
   IF($C$3="Full Time", SUMIFS('SW Data'!$F:$F, 'SW Data'!$A:$A, F$8, 'SW Data'!$E:$E, $C$1, 'SW Data'!$B:$B, $A19), IF($C$3="Part Time", SUMIFS('SW Data'!$H:$H, 'SW Data'!$A:$A, F$8, 'SW Data'!$E:$E, $C$1, 'SW Data'!$B:$B, $A19), SUMIFS('SW Data'!$I:$I, 'SW Data'!$A:$A, F$8, 'SW Data'!$E:$E, $C$1, 'SW Data'!$B:$B, $A19))),
   IF($C$3="Full Time", SUMIFS('SW Data'!$F:$F, 'SW Data'!$A:$A, F$8, 'SW Data'!$E:$E, $C$1, 'SW Data'!$B:$B, $A19, 'SW Data'!$D:$D, $C$2), IF($C$3="Part Time", SUMIFS('SW Data'!$H:$H, 'SW Data'!$A:$A, F$8, 'SW Data'!$E:$E, $C$1, 'SW Data'!$B:$B, $A19, 'SW Data'!$D:$D, $C$2), SUMIFS('SW Data'!$I:$I, 'SW Data'!$A:$A, F$8, 'SW Data'!$E:$E, $C$1, 'SW Data'!$B:$B, $A19, 'SW Data'!$D:$D, $C$2))))),
 0)</f>
        <v>88.67</v>
      </c>
      <c r="G19" s="54">
        <f>IF(AND($C$1&lt;&gt;"", $C$2&lt;&gt;"", $C$3&lt;&gt;""),
 IF($C$1="All Fieldwork Services Teams",
  IF($C$2="All Social Workers",
   IF($C$3="Full Time", SUMIFS('SW Data'!$F:$F, 'SW Data'!$A:$A, G$8, 'SW Data'!$B:$B, $A19), IF($C$3="Part Time", SUMIFS('SW Data'!$H:$H, 'SW Data'!$A:$A, G$8, 'SW Data'!$B:$B, $A19),SUMIFS('SW Data'!$I:$I, 'SW Data'!$A:$A, G$8, 'SW Data'!$B:$B, $A19))),
   IF($C$3="Full Time", SUMIFS('SW Data'!$F:$F, 'SW Data'!$A:$A, G$8, 'SW Data'!$B:$B, $A19, 'SW Data'!$D:$D, $C$2), IF($C$3="Part Time", SUMIFS('SW Data'!$H:$H, 'SW Data'!$A:$A, G$8, 'SW Data'!$B:$B, $A19, 'SW Data'!$D:$D, $C$2), SUMIFS('SW Data'!$I:$I, 'SW Data'!$A:$A, G$8, 'SW Data'!$B:$B, $A19, 'SW Data'!$D:$D, $C$2)))),
  IF($C$2="All Social Workers",
   IF($C$3="Full Time", SUMIFS('SW Data'!$F:$F, 'SW Data'!$A:$A, G$8, 'SW Data'!$E:$E, $C$1, 'SW Data'!$B:$B, $A19), IF($C$3="Part Time", SUMIFS('SW Data'!$H:$H, 'SW Data'!$A:$A, G$8, 'SW Data'!$E:$E, $C$1, 'SW Data'!$B:$B, $A19), SUMIFS('SW Data'!$I:$I, 'SW Data'!$A:$A, G$8, 'SW Data'!$E:$E, $C$1, 'SW Data'!$B:$B, $A19))),
   IF($C$3="Full Time", SUMIFS('SW Data'!$F:$F, 'SW Data'!$A:$A, G$8, 'SW Data'!$E:$E, $C$1, 'SW Data'!$B:$B, $A19, 'SW Data'!$D:$D, $C$2), IF($C$3="Part Time", SUMIFS('SW Data'!$H:$H, 'SW Data'!$A:$A, G$8, 'SW Data'!$E:$E, $C$1, 'SW Data'!$B:$B, $A19, 'SW Data'!$D:$D, $C$2), SUMIFS('SW Data'!$I:$I, 'SW Data'!$A:$A, G$8, 'SW Data'!$E:$E, $C$1, 'SW Data'!$B:$B, $A19, 'SW Data'!$D:$D, $C$2))))),
 0)</f>
        <v>88.86</v>
      </c>
      <c r="H19" s="54">
        <f>IF(AND($C$1&lt;&gt;"", $C$2&lt;&gt;"", $C$3&lt;&gt;""),
 IF($C$1="All Fieldwork Services Teams",
  IF($C$2="All Social Workers",
   IF($C$3="Full Time", SUMIFS('SW Data'!$F:$F, 'SW Data'!$A:$A, H$8, 'SW Data'!$B:$B, $A19), IF($C$3="Part Time", SUMIFS('SW Data'!$H:$H, 'SW Data'!$A:$A, H$8, 'SW Data'!$B:$B, $A19),SUMIFS('SW Data'!$I:$I, 'SW Data'!$A:$A, H$8, 'SW Data'!$B:$B, $A19))),
   IF($C$3="Full Time", SUMIFS('SW Data'!$F:$F, 'SW Data'!$A:$A, H$8, 'SW Data'!$B:$B, $A19, 'SW Data'!$D:$D, $C$2), IF($C$3="Part Time", SUMIFS('SW Data'!$H:$H, 'SW Data'!$A:$A, H$8, 'SW Data'!$B:$B, $A19, 'SW Data'!$D:$D, $C$2), SUMIFS('SW Data'!$I:$I, 'SW Data'!$A:$A, H$8, 'SW Data'!$B:$B, $A19, 'SW Data'!$D:$D, $C$2)))),
  IF($C$2="All Social Workers",
   IF($C$3="Full Time", SUMIFS('SW Data'!$F:$F, 'SW Data'!$A:$A, H$8, 'SW Data'!$E:$E, $C$1, 'SW Data'!$B:$B, $A19), IF($C$3="Part Time", SUMIFS('SW Data'!$H:$H, 'SW Data'!$A:$A, H$8, 'SW Data'!$E:$E, $C$1, 'SW Data'!$B:$B, $A19), SUMIFS('SW Data'!$I:$I, 'SW Data'!$A:$A, H$8, 'SW Data'!$E:$E, $C$1, 'SW Data'!$B:$B, $A19))),
   IF($C$3="Full Time", SUMIFS('SW Data'!$F:$F, 'SW Data'!$A:$A, H$8, 'SW Data'!$E:$E, $C$1, 'SW Data'!$B:$B, $A19, 'SW Data'!$D:$D, $C$2), IF($C$3="Part Time", SUMIFS('SW Data'!$H:$H, 'SW Data'!$A:$A, H$8, 'SW Data'!$E:$E, $C$1, 'SW Data'!$B:$B, $A19, 'SW Data'!$D:$D, $C$2), SUMIFS('SW Data'!$I:$I, 'SW Data'!$A:$A, H$8, 'SW Data'!$E:$E, $C$1, 'SW Data'!$B:$B, $A19, 'SW Data'!$D:$D, $C$2))))),
 0)</f>
        <v>78.639999999999986</v>
      </c>
      <c r="I19" s="54">
        <f>IF(AND($C$1&lt;&gt;"", $C$2&lt;&gt;"", $C$3&lt;&gt;""),
 IF($C$1="All Fieldwork Services Teams",
  IF($C$2="All Social Workers",
   IF($C$3="Full Time", SUMIFS('SW Data'!$F:$F, 'SW Data'!$A:$A, I$8, 'SW Data'!$B:$B, $A19), IF($C$3="Part Time", SUMIFS('SW Data'!$H:$H, 'SW Data'!$A:$A, I$8, 'SW Data'!$B:$B, $A19),SUMIFS('SW Data'!$I:$I, 'SW Data'!$A:$A, I$8, 'SW Data'!$B:$B, $A19))),
   IF($C$3="Full Time", SUMIFS('SW Data'!$F:$F, 'SW Data'!$A:$A, I$8, 'SW Data'!$B:$B, $A19, 'SW Data'!$D:$D, $C$2), IF($C$3="Part Time", SUMIFS('SW Data'!$H:$H, 'SW Data'!$A:$A, I$8, 'SW Data'!$B:$B, $A19, 'SW Data'!$D:$D, $C$2), SUMIFS('SW Data'!$I:$I, 'SW Data'!$A:$A, I$8, 'SW Data'!$B:$B, $A19, 'SW Data'!$D:$D, $C$2)))),
  IF($C$2="All Social Workers",
   IF($C$3="Full Time", SUMIFS('SW Data'!$F:$F, 'SW Data'!$A:$A, I$8, 'SW Data'!$E:$E, $C$1, 'SW Data'!$B:$B, $A19), IF($C$3="Part Time", SUMIFS('SW Data'!$H:$H, 'SW Data'!$A:$A, I$8, 'SW Data'!$E:$E, $C$1, 'SW Data'!$B:$B, $A19), SUMIFS('SW Data'!$I:$I, 'SW Data'!$A:$A, I$8, 'SW Data'!$E:$E, $C$1, 'SW Data'!$B:$B, $A19))),
   IF($C$3="Full Time", SUMIFS('SW Data'!$F:$F, 'SW Data'!$A:$A, I$8, 'SW Data'!$E:$E, $C$1, 'SW Data'!$B:$B, $A19, 'SW Data'!$D:$D, $C$2), IF($C$3="Part Time", SUMIFS('SW Data'!$H:$H, 'SW Data'!$A:$A, I$8, 'SW Data'!$E:$E, $C$1, 'SW Data'!$B:$B, $A19, 'SW Data'!$D:$D, $C$2), SUMIFS('SW Data'!$I:$I, 'SW Data'!$A:$A, I$8, 'SW Data'!$E:$E, $C$1, 'SW Data'!$B:$B, $A19, 'SW Data'!$D:$D, $C$2))))),
 0)</f>
        <v>79.13</v>
      </c>
      <c r="J19" s="54">
        <f>IF(AND($C$1&lt;&gt;"", $C$2&lt;&gt;"", $C$3&lt;&gt;""),
 IF($C$1="All Fieldwork Services Teams",
  IF($C$2="All Social Workers",
   IF($C$3="Full Time", SUMIFS('SW Data'!$F:$F, 'SW Data'!$A:$A, J$8, 'SW Data'!$B:$B, $A19), IF($C$3="Part Time", SUMIFS('SW Data'!$H:$H, 'SW Data'!$A:$A, J$8, 'SW Data'!$B:$B, $A19),SUMIFS('SW Data'!$I:$I, 'SW Data'!$A:$A, J$8, 'SW Data'!$B:$B, $A19))),
   IF($C$3="Full Time", SUMIFS('SW Data'!$F:$F, 'SW Data'!$A:$A, J$8, 'SW Data'!$B:$B, $A19, 'SW Data'!$D:$D, $C$2), IF($C$3="Part Time", SUMIFS('SW Data'!$H:$H, 'SW Data'!$A:$A, J$8, 'SW Data'!$B:$B, $A19, 'SW Data'!$D:$D, $C$2), SUMIFS('SW Data'!$I:$I, 'SW Data'!$A:$A, J$8, 'SW Data'!$B:$B, $A19, 'SW Data'!$D:$D, $C$2)))),
  IF($C$2="All Social Workers",
   IF($C$3="Full Time", SUMIFS('SW Data'!$F:$F, 'SW Data'!$A:$A, J$8, 'SW Data'!$E:$E, $C$1, 'SW Data'!$B:$B, $A19), IF($C$3="Part Time", SUMIFS('SW Data'!$H:$H, 'SW Data'!$A:$A, J$8, 'SW Data'!$E:$E, $C$1, 'SW Data'!$B:$B, $A19), SUMIFS('SW Data'!$I:$I, 'SW Data'!$A:$A, J$8, 'SW Data'!$E:$E, $C$1, 'SW Data'!$B:$B, $A19))),
   IF($C$3="Full Time", SUMIFS('SW Data'!$F:$F, 'SW Data'!$A:$A, J$8, 'SW Data'!$E:$E, $C$1, 'SW Data'!$B:$B, $A19, 'SW Data'!$D:$D, $C$2), IF($C$3="Part Time", SUMIFS('SW Data'!$H:$H, 'SW Data'!$A:$A, J$8, 'SW Data'!$E:$E, $C$1, 'SW Data'!$B:$B, $A19, 'SW Data'!$D:$D, $C$2), SUMIFS('SW Data'!$I:$I, 'SW Data'!$A:$A, J$8, 'SW Data'!$E:$E, $C$1, 'SW Data'!$B:$B, $A19, 'SW Data'!$D:$D, $C$2))))),
 0)</f>
        <v>81.53</v>
      </c>
      <c r="K19" s="54">
        <f>IF(AND($C$1&lt;&gt;"", $C$2&lt;&gt;"", $C$3&lt;&gt;""),
 IF($C$1="All Fieldwork Services Teams",
  IF($C$2="All Social Workers",
   IF($C$3="Full Time", SUMIFS('SW Data'!$F:$F, 'SW Data'!$A:$A, K$8, 'SW Data'!$B:$B, $A19), IF($C$3="Part Time", SUMIFS('SW Data'!$H:$H, 'SW Data'!$A:$A, K$8, 'SW Data'!$B:$B, $A19),SUMIFS('SW Data'!$I:$I, 'SW Data'!$A:$A, K$8, 'SW Data'!$B:$B, $A19))),
   IF($C$3="Full Time", SUMIFS('SW Data'!$F:$F, 'SW Data'!$A:$A, K$8, 'SW Data'!$B:$B, $A19, 'SW Data'!$D:$D, $C$2), IF($C$3="Part Time", SUMIFS('SW Data'!$H:$H, 'SW Data'!$A:$A, K$8, 'SW Data'!$B:$B, $A19, 'SW Data'!$D:$D, $C$2), SUMIFS('SW Data'!$I:$I, 'SW Data'!$A:$A, K$8, 'SW Data'!$B:$B, $A19, 'SW Data'!$D:$D, $C$2)))),
  IF($C$2="All Social Workers",
   IF($C$3="Full Time", SUMIFS('SW Data'!$F:$F, 'SW Data'!$A:$A, K$8, 'SW Data'!$E:$E, $C$1, 'SW Data'!$B:$B, $A19), IF($C$3="Part Time", SUMIFS('SW Data'!$H:$H, 'SW Data'!$A:$A, K$8, 'SW Data'!$E:$E, $C$1, 'SW Data'!$B:$B, $A19), SUMIFS('SW Data'!$I:$I, 'SW Data'!$A:$A, K$8, 'SW Data'!$E:$E, $C$1, 'SW Data'!$B:$B, $A19))),
   IF($C$3="Full Time", SUMIFS('SW Data'!$F:$F, 'SW Data'!$A:$A, K$8, 'SW Data'!$E:$E, $C$1, 'SW Data'!$B:$B, $A19, 'SW Data'!$D:$D, $C$2), IF($C$3="Part Time", SUMIFS('SW Data'!$H:$H, 'SW Data'!$A:$A, K$8, 'SW Data'!$E:$E, $C$1, 'SW Data'!$B:$B, $A19, 'SW Data'!$D:$D, $C$2), SUMIFS('SW Data'!$I:$I, 'SW Data'!$A:$A, K$8, 'SW Data'!$E:$E, $C$1, 'SW Data'!$B:$B, $A19, 'SW Data'!$D:$D, $C$2))))),
 0)</f>
        <v>76.53</v>
      </c>
      <c r="L19" s="55"/>
    </row>
    <row r="20" spans="1:12" x14ac:dyDescent="0.25">
      <c r="A20" s="53" t="s">
        <v>28</v>
      </c>
      <c r="B20" s="54">
        <f>IF(AND($C$1&lt;&gt;"", $C$2&lt;&gt;"", $C$3&lt;&gt;""),
 IF($C$1="All Fieldwork Services Teams",
  IF($C$2="All Social Workers",
   IF($C$3="Full Time", SUMIFS('SW Data'!$F:$F, 'SW Data'!$A:$A, B$8, 'SW Data'!$B:$B, $A20), IF($C$3="Part Time", SUMIFS('SW Data'!$H:$H, 'SW Data'!$A:$A, B$8, 'SW Data'!$B:$B, $A20),SUMIFS('SW Data'!$I:$I, 'SW Data'!$A:$A, B$8, 'SW Data'!$B:$B, $A20))),
   IF($C$3="Full Time", SUMIFS('SW Data'!$F:$F, 'SW Data'!$A:$A, B$8, 'SW Data'!$B:$B, $A20, 'SW Data'!$D:$D, $C$2), IF($C$3="Part Time", SUMIFS('SW Data'!$H:$H, 'SW Data'!$A:$A, B$8, 'SW Data'!$B:$B, $A20, 'SW Data'!$D:$D, $C$2), SUMIFS('SW Data'!$I:$I, 'SW Data'!$A:$A, B$8, 'SW Data'!$B:$B, $A20, 'SW Data'!$D:$D, $C$2)))),
  IF($C$2="All Social Workers",
   IF($C$3="Full Time", SUMIFS('SW Data'!$F:$F, 'SW Data'!$A:$A, B$8, 'SW Data'!$E:$E, $C$1, 'SW Data'!$B:$B, $A20), IF($C$3="Part Time", SUMIFS('SW Data'!$H:$H, 'SW Data'!$A:$A, B$8, 'SW Data'!$E:$E, $C$1, 'SW Data'!$B:$B, $A20), SUMIFS('SW Data'!$I:$I, 'SW Data'!$A:$A, B$8, 'SW Data'!$E:$E, $C$1, 'SW Data'!$B:$B, $A20))),
   IF($C$3="Full Time", SUMIFS('SW Data'!$F:$F, 'SW Data'!$A:$A, B$8, 'SW Data'!$E:$E, $C$1, 'SW Data'!$B:$B, $A20, 'SW Data'!$D:$D, $C$2), IF($C$3="Part Time", SUMIFS('SW Data'!$H:$H, 'SW Data'!$A:$A, B$8, 'SW Data'!$E:$E, $C$1, 'SW Data'!$B:$B, $A20, 'SW Data'!$D:$D, $C$2), SUMIFS('SW Data'!$I:$I, 'SW Data'!$A:$A, B$8, 'SW Data'!$E:$E, $C$1, 'SW Data'!$B:$B, $A20, 'SW Data'!$D:$D, $C$2))))),
 0)</f>
        <v>531.12</v>
      </c>
      <c r="C20" s="54">
        <f>IF(AND($C$1&lt;&gt;"", $C$2&lt;&gt;"", $C$3&lt;&gt;""),
 IF($C$1="All Fieldwork Services Teams",
  IF($C$2="All Social Workers",
   IF($C$3="Full Time", SUMIFS('SW Data'!$F:$F, 'SW Data'!$A:$A, C$8, 'SW Data'!$B:$B, $A20), IF($C$3="Part Time", SUMIFS('SW Data'!$H:$H, 'SW Data'!$A:$A, C$8, 'SW Data'!$B:$B, $A20),SUMIFS('SW Data'!$I:$I, 'SW Data'!$A:$A, C$8, 'SW Data'!$B:$B, $A20))),
   IF($C$3="Full Time", SUMIFS('SW Data'!$F:$F, 'SW Data'!$A:$A, C$8, 'SW Data'!$B:$B, $A20, 'SW Data'!$D:$D, $C$2), IF($C$3="Part Time", SUMIFS('SW Data'!$H:$H, 'SW Data'!$A:$A, C$8, 'SW Data'!$B:$B, $A20, 'SW Data'!$D:$D, $C$2), SUMIFS('SW Data'!$I:$I, 'SW Data'!$A:$A, C$8, 'SW Data'!$B:$B, $A20, 'SW Data'!$D:$D, $C$2)))),
  IF($C$2="All Social Workers",
   IF($C$3="Full Time", SUMIFS('SW Data'!$F:$F, 'SW Data'!$A:$A, C$8, 'SW Data'!$E:$E, $C$1, 'SW Data'!$B:$B, $A20), IF($C$3="Part Time", SUMIFS('SW Data'!$H:$H, 'SW Data'!$A:$A, C$8, 'SW Data'!$E:$E, $C$1, 'SW Data'!$B:$B, $A20), SUMIFS('SW Data'!$I:$I, 'SW Data'!$A:$A, C$8, 'SW Data'!$E:$E, $C$1, 'SW Data'!$B:$B, $A20))),
   IF($C$3="Full Time", SUMIFS('SW Data'!$F:$F, 'SW Data'!$A:$A, C$8, 'SW Data'!$E:$E, $C$1, 'SW Data'!$B:$B, $A20, 'SW Data'!$D:$D, $C$2), IF($C$3="Part Time", SUMIFS('SW Data'!$H:$H, 'SW Data'!$A:$A, C$8, 'SW Data'!$E:$E, $C$1, 'SW Data'!$B:$B, $A20, 'SW Data'!$D:$D, $C$2), SUMIFS('SW Data'!$I:$I, 'SW Data'!$A:$A, C$8, 'SW Data'!$E:$E, $C$1, 'SW Data'!$B:$B, $A20, 'SW Data'!$D:$D, $C$2))))),
 0)</f>
        <v>491.78</v>
      </c>
      <c r="D20" s="54">
        <f>IF(AND($C$1&lt;&gt;"", $C$2&lt;&gt;"", $C$3&lt;&gt;""),
 IF($C$1="All Fieldwork Services Teams",
  IF($C$2="All Social Workers",
   IF($C$3="Full Time", SUMIFS('SW Data'!$F:$F, 'SW Data'!$A:$A, D$8, 'SW Data'!$B:$B, $A20), IF($C$3="Part Time", SUMIFS('SW Data'!$H:$H, 'SW Data'!$A:$A, D$8, 'SW Data'!$B:$B, $A20),SUMIFS('SW Data'!$I:$I, 'SW Data'!$A:$A, D$8, 'SW Data'!$B:$B, $A20))),
   IF($C$3="Full Time", SUMIFS('SW Data'!$F:$F, 'SW Data'!$A:$A, D$8, 'SW Data'!$B:$B, $A20, 'SW Data'!$D:$D, $C$2), IF($C$3="Part Time", SUMIFS('SW Data'!$H:$H, 'SW Data'!$A:$A, D$8, 'SW Data'!$B:$B, $A20, 'SW Data'!$D:$D, $C$2), SUMIFS('SW Data'!$I:$I, 'SW Data'!$A:$A, D$8, 'SW Data'!$B:$B, $A20, 'SW Data'!$D:$D, $C$2)))),
  IF($C$2="All Social Workers",
   IF($C$3="Full Time", SUMIFS('SW Data'!$F:$F, 'SW Data'!$A:$A, D$8, 'SW Data'!$E:$E, $C$1, 'SW Data'!$B:$B, $A20), IF($C$3="Part Time", SUMIFS('SW Data'!$H:$H, 'SW Data'!$A:$A, D$8, 'SW Data'!$E:$E, $C$1, 'SW Data'!$B:$B, $A20), SUMIFS('SW Data'!$I:$I, 'SW Data'!$A:$A, D$8, 'SW Data'!$E:$E, $C$1, 'SW Data'!$B:$B, $A20))),
   IF($C$3="Full Time", SUMIFS('SW Data'!$F:$F, 'SW Data'!$A:$A, D$8, 'SW Data'!$E:$E, $C$1, 'SW Data'!$B:$B, $A20, 'SW Data'!$D:$D, $C$2), IF($C$3="Part Time", SUMIFS('SW Data'!$H:$H, 'SW Data'!$A:$A, D$8, 'SW Data'!$E:$E, $C$1, 'SW Data'!$B:$B, $A20, 'SW Data'!$D:$D, $C$2), SUMIFS('SW Data'!$I:$I, 'SW Data'!$A:$A, D$8, 'SW Data'!$E:$E, $C$1, 'SW Data'!$B:$B, $A20, 'SW Data'!$D:$D, $C$2))))),
 0)</f>
        <v>508.83000000000004</v>
      </c>
      <c r="E20" s="54">
        <f>IF(AND($C$1&lt;&gt;"", $C$2&lt;&gt;"", $C$3&lt;&gt;""),
 IF($C$1="All Fieldwork Services Teams",
  IF($C$2="All Social Workers",
   IF($C$3="Full Time", SUMIFS('SW Data'!$F:$F, 'SW Data'!$A:$A, E$8, 'SW Data'!$B:$B, $A20), IF($C$3="Part Time", SUMIFS('SW Data'!$H:$H, 'SW Data'!$A:$A, E$8, 'SW Data'!$B:$B, $A20),SUMIFS('SW Data'!$I:$I, 'SW Data'!$A:$A, E$8, 'SW Data'!$B:$B, $A20))),
   IF($C$3="Full Time", SUMIFS('SW Data'!$F:$F, 'SW Data'!$A:$A, E$8, 'SW Data'!$B:$B, $A20, 'SW Data'!$D:$D, $C$2), IF($C$3="Part Time", SUMIFS('SW Data'!$H:$H, 'SW Data'!$A:$A, E$8, 'SW Data'!$B:$B, $A20, 'SW Data'!$D:$D, $C$2), SUMIFS('SW Data'!$I:$I, 'SW Data'!$A:$A, E$8, 'SW Data'!$B:$B, $A20, 'SW Data'!$D:$D, $C$2)))),
  IF($C$2="All Social Workers",
   IF($C$3="Full Time", SUMIFS('SW Data'!$F:$F, 'SW Data'!$A:$A, E$8, 'SW Data'!$E:$E, $C$1, 'SW Data'!$B:$B, $A20), IF($C$3="Part Time", SUMIFS('SW Data'!$H:$H, 'SW Data'!$A:$A, E$8, 'SW Data'!$E:$E, $C$1, 'SW Data'!$B:$B, $A20), SUMIFS('SW Data'!$I:$I, 'SW Data'!$A:$A, E$8, 'SW Data'!$E:$E, $C$1, 'SW Data'!$B:$B, $A20))),
   IF($C$3="Full Time", SUMIFS('SW Data'!$F:$F, 'SW Data'!$A:$A, E$8, 'SW Data'!$E:$E, $C$1, 'SW Data'!$B:$B, $A20, 'SW Data'!$D:$D, $C$2), IF($C$3="Part Time", SUMIFS('SW Data'!$H:$H, 'SW Data'!$A:$A, E$8, 'SW Data'!$E:$E, $C$1, 'SW Data'!$B:$B, $A20, 'SW Data'!$D:$D, $C$2), SUMIFS('SW Data'!$I:$I, 'SW Data'!$A:$A, E$8, 'SW Data'!$E:$E, $C$1, 'SW Data'!$B:$B, $A20, 'SW Data'!$D:$D, $C$2))))),
 0)</f>
        <v>536.35</v>
      </c>
      <c r="F20" s="54">
        <f>IF(AND($C$1&lt;&gt;"", $C$2&lt;&gt;"", $C$3&lt;&gt;""),
 IF($C$1="All Fieldwork Services Teams",
  IF($C$2="All Social Workers",
   IF($C$3="Full Time", SUMIFS('SW Data'!$F:$F, 'SW Data'!$A:$A, F$8, 'SW Data'!$B:$B, $A20), IF($C$3="Part Time", SUMIFS('SW Data'!$H:$H, 'SW Data'!$A:$A, F$8, 'SW Data'!$B:$B, $A20),SUMIFS('SW Data'!$I:$I, 'SW Data'!$A:$A, F$8, 'SW Data'!$B:$B, $A20))),
   IF($C$3="Full Time", SUMIFS('SW Data'!$F:$F, 'SW Data'!$A:$A, F$8, 'SW Data'!$B:$B, $A20, 'SW Data'!$D:$D, $C$2), IF($C$3="Part Time", SUMIFS('SW Data'!$H:$H, 'SW Data'!$A:$A, F$8, 'SW Data'!$B:$B, $A20, 'SW Data'!$D:$D, $C$2), SUMIFS('SW Data'!$I:$I, 'SW Data'!$A:$A, F$8, 'SW Data'!$B:$B, $A20, 'SW Data'!$D:$D, $C$2)))),
  IF($C$2="All Social Workers",
   IF($C$3="Full Time", SUMIFS('SW Data'!$F:$F, 'SW Data'!$A:$A, F$8, 'SW Data'!$E:$E, $C$1, 'SW Data'!$B:$B, $A20), IF($C$3="Part Time", SUMIFS('SW Data'!$H:$H, 'SW Data'!$A:$A, F$8, 'SW Data'!$E:$E, $C$1, 'SW Data'!$B:$B, $A20), SUMIFS('SW Data'!$I:$I, 'SW Data'!$A:$A, F$8, 'SW Data'!$E:$E, $C$1, 'SW Data'!$B:$B, $A20))),
   IF($C$3="Full Time", SUMIFS('SW Data'!$F:$F, 'SW Data'!$A:$A, F$8, 'SW Data'!$E:$E, $C$1, 'SW Data'!$B:$B, $A20, 'SW Data'!$D:$D, $C$2), IF($C$3="Part Time", SUMIFS('SW Data'!$H:$H, 'SW Data'!$A:$A, F$8, 'SW Data'!$E:$E, $C$1, 'SW Data'!$B:$B, $A20, 'SW Data'!$D:$D, $C$2), SUMIFS('SW Data'!$I:$I, 'SW Data'!$A:$A, F$8, 'SW Data'!$E:$E, $C$1, 'SW Data'!$B:$B, $A20, 'SW Data'!$D:$D, $C$2))))),
 0)</f>
        <v>508.43388887500004</v>
      </c>
      <c r="G20" s="54">
        <f>IF(AND($C$1&lt;&gt;"", $C$2&lt;&gt;"", $C$3&lt;&gt;""),
 IF($C$1="All Fieldwork Services Teams",
  IF($C$2="All Social Workers",
   IF($C$3="Full Time", SUMIFS('SW Data'!$F:$F, 'SW Data'!$A:$A, G$8, 'SW Data'!$B:$B, $A20), IF($C$3="Part Time", SUMIFS('SW Data'!$H:$H, 'SW Data'!$A:$A, G$8, 'SW Data'!$B:$B, $A20),SUMIFS('SW Data'!$I:$I, 'SW Data'!$A:$A, G$8, 'SW Data'!$B:$B, $A20))),
   IF($C$3="Full Time", SUMIFS('SW Data'!$F:$F, 'SW Data'!$A:$A, G$8, 'SW Data'!$B:$B, $A20, 'SW Data'!$D:$D, $C$2), IF($C$3="Part Time", SUMIFS('SW Data'!$H:$H, 'SW Data'!$A:$A, G$8, 'SW Data'!$B:$B, $A20, 'SW Data'!$D:$D, $C$2), SUMIFS('SW Data'!$I:$I, 'SW Data'!$A:$A, G$8, 'SW Data'!$B:$B, $A20, 'SW Data'!$D:$D, $C$2)))),
  IF($C$2="All Social Workers",
   IF($C$3="Full Time", SUMIFS('SW Data'!$F:$F, 'SW Data'!$A:$A, G$8, 'SW Data'!$E:$E, $C$1, 'SW Data'!$B:$B, $A20), IF($C$3="Part Time", SUMIFS('SW Data'!$H:$H, 'SW Data'!$A:$A, G$8, 'SW Data'!$E:$E, $C$1, 'SW Data'!$B:$B, $A20), SUMIFS('SW Data'!$I:$I, 'SW Data'!$A:$A, G$8, 'SW Data'!$E:$E, $C$1, 'SW Data'!$B:$B, $A20))),
   IF($C$3="Full Time", SUMIFS('SW Data'!$F:$F, 'SW Data'!$A:$A, G$8, 'SW Data'!$E:$E, $C$1, 'SW Data'!$B:$B, $A20, 'SW Data'!$D:$D, $C$2), IF($C$3="Part Time", SUMIFS('SW Data'!$H:$H, 'SW Data'!$A:$A, G$8, 'SW Data'!$E:$E, $C$1, 'SW Data'!$B:$B, $A20, 'SW Data'!$D:$D, $C$2), SUMIFS('SW Data'!$I:$I, 'SW Data'!$A:$A, G$8, 'SW Data'!$E:$E, $C$1, 'SW Data'!$B:$B, $A20, 'SW Data'!$D:$D, $C$2))))),
 0)</f>
        <v>547.13444444999993</v>
      </c>
      <c r="H20" s="54">
        <f>IF(AND($C$1&lt;&gt;"", $C$2&lt;&gt;"", $C$3&lt;&gt;""),
 IF($C$1="All Fieldwork Services Teams",
  IF($C$2="All Social Workers",
   IF($C$3="Full Time", SUMIFS('SW Data'!$F:$F, 'SW Data'!$A:$A, H$8, 'SW Data'!$B:$B, $A20), IF($C$3="Part Time", SUMIFS('SW Data'!$H:$H, 'SW Data'!$A:$A, H$8, 'SW Data'!$B:$B, $A20),SUMIFS('SW Data'!$I:$I, 'SW Data'!$A:$A, H$8, 'SW Data'!$B:$B, $A20))),
   IF($C$3="Full Time", SUMIFS('SW Data'!$F:$F, 'SW Data'!$A:$A, H$8, 'SW Data'!$B:$B, $A20, 'SW Data'!$D:$D, $C$2), IF($C$3="Part Time", SUMIFS('SW Data'!$H:$H, 'SW Data'!$A:$A, H$8, 'SW Data'!$B:$B, $A20, 'SW Data'!$D:$D, $C$2), SUMIFS('SW Data'!$I:$I, 'SW Data'!$A:$A, H$8, 'SW Data'!$B:$B, $A20, 'SW Data'!$D:$D, $C$2)))),
  IF($C$2="All Social Workers",
   IF($C$3="Full Time", SUMIFS('SW Data'!$F:$F, 'SW Data'!$A:$A, H$8, 'SW Data'!$E:$E, $C$1, 'SW Data'!$B:$B, $A20), IF($C$3="Part Time", SUMIFS('SW Data'!$H:$H, 'SW Data'!$A:$A, H$8, 'SW Data'!$E:$E, $C$1, 'SW Data'!$B:$B, $A20), SUMIFS('SW Data'!$I:$I, 'SW Data'!$A:$A, H$8, 'SW Data'!$E:$E, $C$1, 'SW Data'!$B:$B, $A20))),
   IF($C$3="Full Time", SUMIFS('SW Data'!$F:$F, 'SW Data'!$A:$A, H$8, 'SW Data'!$E:$E, $C$1, 'SW Data'!$B:$B, $A20, 'SW Data'!$D:$D, $C$2), IF($C$3="Part Time", SUMIFS('SW Data'!$H:$H, 'SW Data'!$A:$A, H$8, 'SW Data'!$E:$E, $C$1, 'SW Data'!$B:$B, $A20, 'SW Data'!$D:$D, $C$2), SUMIFS('SW Data'!$I:$I, 'SW Data'!$A:$A, H$8, 'SW Data'!$E:$E, $C$1, 'SW Data'!$B:$B, $A20, 'SW Data'!$D:$D, $C$2))))),
 0)</f>
        <v>528.09999999999991</v>
      </c>
      <c r="I20" s="54">
        <f>IF(AND($C$1&lt;&gt;"", $C$2&lt;&gt;"", $C$3&lt;&gt;""),
 IF($C$1="All Fieldwork Services Teams",
  IF($C$2="All Social Workers",
   IF($C$3="Full Time", SUMIFS('SW Data'!$F:$F, 'SW Data'!$A:$A, I$8, 'SW Data'!$B:$B, $A20), IF($C$3="Part Time", SUMIFS('SW Data'!$H:$H, 'SW Data'!$A:$A, I$8, 'SW Data'!$B:$B, $A20),SUMIFS('SW Data'!$I:$I, 'SW Data'!$A:$A, I$8, 'SW Data'!$B:$B, $A20))),
   IF($C$3="Full Time", SUMIFS('SW Data'!$F:$F, 'SW Data'!$A:$A, I$8, 'SW Data'!$B:$B, $A20, 'SW Data'!$D:$D, $C$2), IF($C$3="Part Time", SUMIFS('SW Data'!$H:$H, 'SW Data'!$A:$A, I$8, 'SW Data'!$B:$B, $A20, 'SW Data'!$D:$D, $C$2), SUMIFS('SW Data'!$I:$I, 'SW Data'!$A:$A, I$8, 'SW Data'!$B:$B, $A20, 'SW Data'!$D:$D, $C$2)))),
  IF($C$2="All Social Workers",
   IF($C$3="Full Time", SUMIFS('SW Data'!$F:$F, 'SW Data'!$A:$A, I$8, 'SW Data'!$E:$E, $C$1, 'SW Data'!$B:$B, $A20), IF($C$3="Part Time", SUMIFS('SW Data'!$H:$H, 'SW Data'!$A:$A, I$8, 'SW Data'!$E:$E, $C$1, 'SW Data'!$B:$B, $A20), SUMIFS('SW Data'!$I:$I, 'SW Data'!$A:$A, I$8, 'SW Data'!$E:$E, $C$1, 'SW Data'!$B:$B, $A20))),
   IF($C$3="Full Time", SUMIFS('SW Data'!$F:$F, 'SW Data'!$A:$A, I$8, 'SW Data'!$E:$E, $C$1, 'SW Data'!$B:$B, $A20, 'SW Data'!$D:$D, $C$2), IF($C$3="Part Time", SUMIFS('SW Data'!$H:$H, 'SW Data'!$A:$A, I$8, 'SW Data'!$E:$E, $C$1, 'SW Data'!$B:$B, $A20, 'SW Data'!$D:$D, $C$2), SUMIFS('SW Data'!$I:$I, 'SW Data'!$A:$A, I$8, 'SW Data'!$E:$E, $C$1, 'SW Data'!$B:$B, $A20, 'SW Data'!$D:$D, $C$2))))),
 0)</f>
        <v>519.48</v>
      </c>
      <c r="J20" s="54">
        <f>IF(AND($C$1&lt;&gt;"", $C$2&lt;&gt;"", $C$3&lt;&gt;""),
 IF($C$1="All Fieldwork Services Teams",
  IF($C$2="All Social Workers",
   IF($C$3="Full Time", SUMIFS('SW Data'!$F:$F, 'SW Data'!$A:$A, J$8, 'SW Data'!$B:$B, $A20), IF($C$3="Part Time", SUMIFS('SW Data'!$H:$H, 'SW Data'!$A:$A, J$8, 'SW Data'!$B:$B, $A20),SUMIFS('SW Data'!$I:$I, 'SW Data'!$A:$A, J$8, 'SW Data'!$B:$B, $A20))),
   IF($C$3="Full Time", SUMIFS('SW Data'!$F:$F, 'SW Data'!$A:$A, J$8, 'SW Data'!$B:$B, $A20, 'SW Data'!$D:$D, $C$2), IF($C$3="Part Time", SUMIFS('SW Data'!$H:$H, 'SW Data'!$A:$A, J$8, 'SW Data'!$B:$B, $A20, 'SW Data'!$D:$D, $C$2), SUMIFS('SW Data'!$I:$I, 'SW Data'!$A:$A, J$8, 'SW Data'!$B:$B, $A20, 'SW Data'!$D:$D, $C$2)))),
  IF($C$2="All Social Workers",
   IF($C$3="Full Time", SUMIFS('SW Data'!$F:$F, 'SW Data'!$A:$A, J$8, 'SW Data'!$E:$E, $C$1, 'SW Data'!$B:$B, $A20), IF($C$3="Part Time", SUMIFS('SW Data'!$H:$H, 'SW Data'!$A:$A, J$8, 'SW Data'!$E:$E, $C$1, 'SW Data'!$B:$B, $A20), SUMIFS('SW Data'!$I:$I, 'SW Data'!$A:$A, J$8, 'SW Data'!$E:$E, $C$1, 'SW Data'!$B:$B, $A20))),
   IF($C$3="Full Time", SUMIFS('SW Data'!$F:$F, 'SW Data'!$A:$A, J$8, 'SW Data'!$E:$E, $C$1, 'SW Data'!$B:$B, $A20, 'SW Data'!$D:$D, $C$2), IF($C$3="Part Time", SUMIFS('SW Data'!$H:$H, 'SW Data'!$A:$A, J$8, 'SW Data'!$E:$E, $C$1, 'SW Data'!$B:$B, $A20, 'SW Data'!$D:$D, $C$2), SUMIFS('SW Data'!$I:$I, 'SW Data'!$A:$A, J$8, 'SW Data'!$E:$E, $C$1, 'SW Data'!$B:$B, $A20, 'SW Data'!$D:$D, $C$2))))),
 0)</f>
        <v>488.90999999999997</v>
      </c>
      <c r="K20" s="54">
        <f>IF(AND($C$1&lt;&gt;"", $C$2&lt;&gt;"", $C$3&lt;&gt;""),
 IF($C$1="All Fieldwork Services Teams",
  IF($C$2="All Social Workers",
   IF($C$3="Full Time", SUMIFS('SW Data'!$F:$F, 'SW Data'!$A:$A, K$8, 'SW Data'!$B:$B, $A20), IF($C$3="Part Time", SUMIFS('SW Data'!$H:$H, 'SW Data'!$A:$A, K$8, 'SW Data'!$B:$B, $A20),SUMIFS('SW Data'!$I:$I, 'SW Data'!$A:$A, K$8, 'SW Data'!$B:$B, $A20))),
   IF($C$3="Full Time", SUMIFS('SW Data'!$F:$F, 'SW Data'!$A:$A, K$8, 'SW Data'!$B:$B, $A20, 'SW Data'!$D:$D, $C$2), IF($C$3="Part Time", SUMIFS('SW Data'!$H:$H, 'SW Data'!$A:$A, K$8, 'SW Data'!$B:$B, $A20, 'SW Data'!$D:$D, $C$2), SUMIFS('SW Data'!$I:$I, 'SW Data'!$A:$A, K$8, 'SW Data'!$B:$B, $A20, 'SW Data'!$D:$D, $C$2)))),
  IF($C$2="All Social Workers",
   IF($C$3="Full Time", SUMIFS('SW Data'!$F:$F, 'SW Data'!$A:$A, K$8, 'SW Data'!$E:$E, $C$1, 'SW Data'!$B:$B, $A20), IF($C$3="Part Time", SUMIFS('SW Data'!$H:$H, 'SW Data'!$A:$A, K$8, 'SW Data'!$E:$E, $C$1, 'SW Data'!$B:$B, $A20), SUMIFS('SW Data'!$I:$I, 'SW Data'!$A:$A, K$8, 'SW Data'!$E:$E, $C$1, 'SW Data'!$B:$B, $A20))),
   IF($C$3="Full Time", SUMIFS('SW Data'!$F:$F, 'SW Data'!$A:$A, K$8, 'SW Data'!$E:$E, $C$1, 'SW Data'!$B:$B, $A20, 'SW Data'!$D:$D, $C$2), IF($C$3="Part Time", SUMIFS('SW Data'!$H:$H, 'SW Data'!$A:$A, K$8, 'SW Data'!$E:$E, $C$1, 'SW Data'!$B:$B, $A20, 'SW Data'!$D:$D, $C$2), SUMIFS('SW Data'!$I:$I, 'SW Data'!$A:$A, K$8, 'SW Data'!$E:$E, $C$1, 'SW Data'!$B:$B, $A20, 'SW Data'!$D:$D, $C$2))))),
 0)</f>
        <v>490.54</v>
      </c>
      <c r="L20" s="55"/>
    </row>
    <row r="21" spans="1:12" x14ac:dyDescent="0.25">
      <c r="A21" s="53" t="s">
        <v>29</v>
      </c>
      <c r="B21" s="54">
        <f>IF(AND($C$1&lt;&gt;"", $C$2&lt;&gt;"", $C$3&lt;&gt;""),
 IF($C$1="All Fieldwork Services Teams",
  IF($C$2="All Social Workers",
   IF($C$3="Full Time", SUMIFS('SW Data'!$F:$F, 'SW Data'!$A:$A, B$8, 'SW Data'!$B:$B, $A21), IF($C$3="Part Time", SUMIFS('SW Data'!$H:$H, 'SW Data'!$A:$A, B$8, 'SW Data'!$B:$B, $A21),SUMIFS('SW Data'!$I:$I, 'SW Data'!$A:$A, B$8, 'SW Data'!$B:$B, $A21))),
   IF($C$3="Full Time", SUMIFS('SW Data'!$F:$F, 'SW Data'!$A:$A, B$8, 'SW Data'!$B:$B, $A21, 'SW Data'!$D:$D, $C$2), IF($C$3="Part Time", SUMIFS('SW Data'!$H:$H, 'SW Data'!$A:$A, B$8, 'SW Data'!$B:$B, $A21, 'SW Data'!$D:$D, $C$2), SUMIFS('SW Data'!$I:$I, 'SW Data'!$A:$A, B$8, 'SW Data'!$B:$B, $A21, 'SW Data'!$D:$D, $C$2)))),
  IF($C$2="All Social Workers",
   IF($C$3="Full Time", SUMIFS('SW Data'!$F:$F, 'SW Data'!$A:$A, B$8, 'SW Data'!$E:$E, $C$1, 'SW Data'!$B:$B, $A21), IF($C$3="Part Time", SUMIFS('SW Data'!$H:$H, 'SW Data'!$A:$A, B$8, 'SW Data'!$E:$E, $C$1, 'SW Data'!$B:$B, $A21), SUMIFS('SW Data'!$I:$I, 'SW Data'!$A:$A, B$8, 'SW Data'!$E:$E, $C$1, 'SW Data'!$B:$B, $A21))),
   IF($C$3="Full Time", SUMIFS('SW Data'!$F:$F, 'SW Data'!$A:$A, B$8, 'SW Data'!$E:$E, $C$1, 'SW Data'!$B:$B, $A21, 'SW Data'!$D:$D, $C$2), IF($C$3="Part Time", SUMIFS('SW Data'!$H:$H, 'SW Data'!$A:$A, B$8, 'SW Data'!$E:$E, $C$1, 'SW Data'!$B:$B, $A21, 'SW Data'!$D:$D, $C$2), SUMIFS('SW Data'!$I:$I, 'SW Data'!$A:$A, B$8, 'SW Data'!$E:$E, $C$1, 'SW Data'!$B:$B, $A21, 'SW Data'!$D:$D, $C$2))))),
 0)</f>
        <v>144.4</v>
      </c>
      <c r="C21" s="54">
        <f>IF(AND($C$1&lt;&gt;"", $C$2&lt;&gt;"", $C$3&lt;&gt;""),
 IF($C$1="All Fieldwork Services Teams",
  IF($C$2="All Social Workers",
   IF($C$3="Full Time", SUMIFS('SW Data'!$F:$F, 'SW Data'!$A:$A, C$8, 'SW Data'!$B:$B, $A21), IF($C$3="Part Time", SUMIFS('SW Data'!$H:$H, 'SW Data'!$A:$A, C$8, 'SW Data'!$B:$B, $A21),SUMIFS('SW Data'!$I:$I, 'SW Data'!$A:$A, C$8, 'SW Data'!$B:$B, $A21))),
   IF($C$3="Full Time", SUMIFS('SW Data'!$F:$F, 'SW Data'!$A:$A, C$8, 'SW Data'!$B:$B, $A21, 'SW Data'!$D:$D, $C$2), IF($C$3="Part Time", SUMIFS('SW Data'!$H:$H, 'SW Data'!$A:$A, C$8, 'SW Data'!$B:$B, $A21, 'SW Data'!$D:$D, $C$2), SUMIFS('SW Data'!$I:$I, 'SW Data'!$A:$A, C$8, 'SW Data'!$B:$B, $A21, 'SW Data'!$D:$D, $C$2)))),
  IF($C$2="All Social Workers",
   IF($C$3="Full Time", SUMIFS('SW Data'!$F:$F, 'SW Data'!$A:$A, C$8, 'SW Data'!$E:$E, $C$1, 'SW Data'!$B:$B, $A21), IF($C$3="Part Time", SUMIFS('SW Data'!$H:$H, 'SW Data'!$A:$A, C$8, 'SW Data'!$E:$E, $C$1, 'SW Data'!$B:$B, $A21), SUMIFS('SW Data'!$I:$I, 'SW Data'!$A:$A, C$8, 'SW Data'!$E:$E, $C$1, 'SW Data'!$B:$B, $A21))),
   IF($C$3="Full Time", SUMIFS('SW Data'!$F:$F, 'SW Data'!$A:$A, C$8, 'SW Data'!$E:$E, $C$1, 'SW Data'!$B:$B, $A21, 'SW Data'!$D:$D, $C$2), IF($C$3="Part Time", SUMIFS('SW Data'!$H:$H, 'SW Data'!$A:$A, C$8, 'SW Data'!$E:$E, $C$1, 'SW Data'!$B:$B, $A21, 'SW Data'!$D:$D, $C$2), SUMIFS('SW Data'!$I:$I, 'SW Data'!$A:$A, C$8, 'SW Data'!$E:$E, $C$1, 'SW Data'!$B:$B, $A21, 'SW Data'!$D:$D, $C$2))))),
 0)</f>
        <v>140.37</v>
      </c>
      <c r="D21" s="54">
        <f>IF(AND($C$1&lt;&gt;"", $C$2&lt;&gt;"", $C$3&lt;&gt;""),
 IF($C$1="All Fieldwork Services Teams",
  IF($C$2="All Social Workers",
   IF($C$3="Full Time", SUMIFS('SW Data'!$F:$F, 'SW Data'!$A:$A, D$8, 'SW Data'!$B:$B, $A21), IF($C$3="Part Time", SUMIFS('SW Data'!$H:$H, 'SW Data'!$A:$A, D$8, 'SW Data'!$B:$B, $A21),SUMIFS('SW Data'!$I:$I, 'SW Data'!$A:$A, D$8, 'SW Data'!$B:$B, $A21))),
   IF($C$3="Full Time", SUMIFS('SW Data'!$F:$F, 'SW Data'!$A:$A, D$8, 'SW Data'!$B:$B, $A21, 'SW Data'!$D:$D, $C$2), IF($C$3="Part Time", SUMIFS('SW Data'!$H:$H, 'SW Data'!$A:$A, D$8, 'SW Data'!$B:$B, $A21, 'SW Data'!$D:$D, $C$2), SUMIFS('SW Data'!$I:$I, 'SW Data'!$A:$A, D$8, 'SW Data'!$B:$B, $A21, 'SW Data'!$D:$D, $C$2)))),
  IF($C$2="All Social Workers",
   IF($C$3="Full Time", SUMIFS('SW Data'!$F:$F, 'SW Data'!$A:$A, D$8, 'SW Data'!$E:$E, $C$1, 'SW Data'!$B:$B, $A21), IF($C$3="Part Time", SUMIFS('SW Data'!$H:$H, 'SW Data'!$A:$A, D$8, 'SW Data'!$E:$E, $C$1, 'SW Data'!$B:$B, $A21), SUMIFS('SW Data'!$I:$I, 'SW Data'!$A:$A, D$8, 'SW Data'!$E:$E, $C$1, 'SW Data'!$B:$B, $A21))),
   IF($C$3="Full Time", SUMIFS('SW Data'!$F:$F, 'SW Data'!$A:$A, D$8, 'SW Data'!$E:$E, $C$1, 'SW Data'!$B:$B, $A21, 'SW Data'!$D:$D, $C$2), IF($C$3="Part Time", SUMIFS('SW Data'!$H:$H, 'SW Data'!$A:$A, D$8, 'SW Data'!$E:$E, $C$1, 'SW Data'!$B:$B, $A21, 'SW Data'!$D:$D, $C$2), SUMIFS('SW Data'!$I:$I, 'SW Data'!$A:$A, D$8, 'SW Data'!$E:$E, $C$1, 'SW Data'!$B:$B, $A21, 'SW Data'!$D:$D, $C$2))))),
 0)</f>
        <v>141.92000000000002</v>
      </c>
      <c r="E21" s="54">
        <f>IF(AND($C$1&lt;&gt;"", $C$2&lt;&gt;"", $C$3&lt;&gt;""),
 IF($C$1="All Fieldwork Services Teams",
  IF($C$2="All Social Workers",
   IF($C$3="Full Time", SUMIFS('SW Data'!$F:$F, 'SW Data'!$A:$A, E$8, 'SW Data'!$B:$B, $A21), IF($C$3="Part Time", SUMIFS('SW Data'!$H:$H, 'SW Data'!$A:$A, E$8, 'SW Data'!$B:$B, $A21),SUMIFS('SW Data'!$I:$I, 'SW Data'!$A:$A, E$8, 'SW Data'!$B:$B, $A21))),
   IF($C$3="Full Time", SUMIFS('SW Data'!$F:$F, 'SW Data'!$A:$A, E$8, 'SW Data'!$B:$B, $A21, 'SW Data'!$D:$D, $C$2), IF($C$3="Part Time", SUMIFS('SW Data'!$H:$H, 'SW Data'!$A:$A, E$8, 'SW Data'!$B:$B, $A21, 'SW Data'!$D:$D, $C$2), SUMIFS('SW Data'!$I:$I, 'SW Data'!$A:$A, E$8, 'SW Data'!$B:$B, $A21, 'SW Data'!$D:$D, $C$2)))),
  IF($C$2="All Social Workers",
   IF($C$3="Full Time", SUMIFS('SW Data'!$F:$F, 'SW Data'!$A:$A, E$8, 'SW Data'!$E:$E, $C$1, 'SW Data'!$B:$B, $A21), IF($C$3="Part Time", SUMIFS('SW Data'!$H:$H, 'SW Data'!$A:$A, E$8, 'SW Data'!$E:$E, $C$1, 'SW Data'!$B:$B, $A21), SUMIFS('SW Data'!$I:$I, 'SW Data'!$A:$A, E$8, 'SW Data'!$E:$E, $C$1, 'SW Data'!$B:$B, $A21))),
   IF($C$3="Full Time", SUMIFS('SW Data'!$F:$F, 'SW Data'!$A:$A, E$8, 'SW Data'!$E:$E, $C$1, 'SW Data'!$B:$B, $A21, 'SW Data'!$D:$D, $C$2), IF($C$3="Part Time", SUMIFS('SW Data'!$H:$H, 'SW Data'!$A:$A, E$8, 'SW Data'!$E:$E, $C$1, 'SW Data'!$B:$B, $A21, 'SW Data'!$D:$D, $C$2), SUMIFS('SW Data'!$I:$I, 'SW Data'!$A:$A, E$8, 'SW Data'!$E:$E, $C$1, 'SW Data'!$B:$B, $A21, 'SW Data'!$D:$D, $C$2))))),
 0)</f>
        <v>133.24</v>
      </c>
      <c r="F21" s="54">
        <f>IF(AND($C$1&lt;&gt;"", $C$2&lt;&gt;"", $C$3&lt;&gt;""),
 IF($C$1="All Fieldwork Services Teams",
  IF($C$2="All Social Workers",
   IF($C$3="Full Time", SUMIFS('SW Data'!$F:$F, 'SW Data'!$A:$A, F$8, 'SW Data'!$B:$B, $A21), IF($C$3="Part Time", SUMIFS('SW Data'!$H:$H, 'SW Data'!$A:$A, F$8, 'SW Data'!$B:$B, $A21),SUMIFS('SW Data'!$I:$I, 'SW Data'!$A:$A, F$8, 'SW Data'!$B:$B, $A21))),
   IF($C$3="Full Time", SUMIFS('SW Data'!$F:$F, 'SW Data'!$A:$A, F$8, 'SW Data'!$B:$B, $A21, 'SW Data'!$D:$D, $C$2), IF($C$3="Part Time", SUMIFS('SW Data'!$H:$H, 'SW Data'!$A:$A, F$8, 'SW Data'!$B:$B, $A21, 'SW Data'!$D:$D, $C$2), SUMIFS('SW Data'!$I:$I, 'SW Data'!$A:$A, F$8, 'SW Data'!$B:$B, $A21, 'SW Data'!$D:$D, $C$2)))),
  IF($C$2="All Social Workers",
   IF($C$3="Full Time", SUMIFS('SW Data'!$F:$F, 'SW Data'!$A:$A, F$8, 'SW Data'!$E:$E, $C$1, 'SW Data'!$B:$B, $A21), IF($C$3="Part Time", SUMIFS('SW Data'!$H:$H, 'SW Data'!$A:$A, F$8, 'SW Data'!$E:$E, $C$1, 'SW Data'!$B:$B, $A21), SUMIFS('SW Data'!$I:$I, 'SW Data'!$A:$A, F$8, 'SW Data'!$E:$E, $C$1, 'SW Data'!$B:$B, $A21))),
   IF($C$3="Full Time", SUMIFS('SW Data'!$F:$F, 'SW Data'!$A:$A, F$8, 'SW Data'!$E:$E, $C$1, 'SW Data'!$B:$B, $A21, 'SW Data'!$D:$D, $C$2), IF($C$3="Part Time", SUMIFS('SW Data'!$H:$H, 'SW Data'!$A:$A, F$8, 'SW Data'!$E:$E, $C$1, 'SW Data'!$B:$B, $A21, 'SW Data'!$D:$D, $C$2), SUMIFS('SW Data'!$I:$I, 'SW Data'!$A:$A, F$8, 'SW Data'!$E:$E, $C$1, 'SW Data'!$B:$B, $A21, 'SW Data'!$D:$D, $C$2))))),
 0)</f>
        <v>134.57992278</v>
      </c>
      <c r="G21" s="54">
        <f>IF(AND($C$1&lt;&gt;"", $C$2&lt;&gt;"", $C$3&lt;&gt;""),
 IF($C$1="All Fieldwork Services Teams",
  IF($C$2="All Social Workers",
   IF($C$3="Full Time", SUMIFS('SW Data'!$F:$F, 'SW Data'!$A:$A, G$8, 'SW Data'!$B:$B, $A21), IF($C$3="Part Time", SUMIFS('SW Data'!$H:$H, 'SW Data'!$A:$A, G$8, 'SW Data'!$B:$B, $A21),SUMIFS('SW Data'!$I:$I, 'SW Data'!$A:$A, G$8, 'SW Data'!$B:$B, $A21))),
   IF($C$3="Full Time", SUMIFS('SW Data'!$F:$F, 'SW Data'!$A:$A, G$8, 'SW Data'!$B:$B, $A21, 'SW Data'!$D:$D, $C$2), IF($C$3="Part Time", SUMIFS('SW Data'!$H:$H, 'SW Data'!$A:$A, G$8, 'SW Data'!$B:$B, $A21, 'SW Data'!$D:$D, $C$2), SUMIFS('SW Data'!$I:$I, 'SW Data'!$A:$A, G$8, 'SW Data'!$B:$B, $A21, 'SW Data'!$D:$D, $C$2)))),
  IF($C$2="All Social Workers",
   IF($C$3="Full Time", SUMIFS('SW Data'!$F:$F, 'SW Data'!$A:$A, G$8, 'SW Data'!$E:$E, $C$1, 'SW Data'!$B:$B, $A21), IF($C$3="Part Time", SUMIFS('SW Data'!$H:$H, 'SW Data'!$A:$A, G$8, 'SW Data'!$E:$E, $C$1, 'SW Data'!$B:$B, $A21), SUMIFS('SW Data'!$I:$I, 'SW Data'!$A:$A, G$8, 'SW Data'!$E:$E, $C$1, 'SW Data'!$B:$B, $A21))),
   IF($C$3="Full Time", SUMIFS('SW Data'!$F:$F, 'SW Data'!$A:$A, G$8, 'SW Data'!$E:$E, $C$1, 'SW Data'!$B:$B, $A21, 'SW Data'!$D:$D, $C$2), IF($C$3="Part Time", SUMIFS('SW Data'!$H:$H, 'SW Data'!$A:$A, G$8, 'SW Data'!$E:$E, $C$1, 'SW Data'!$B:$B, $A21, 'SW Data'!$D:$D, $C$2), SUMIFS('SW Data'!$I:$I, 'SW Data'!$A:$A, G$8, 'SW Data'!$E:$E, $C$1, 'SW Data'!$B:$B, $A21, 'SW Data'!$D:$D, $C$2))))),
 0)</f>
        <v>141.07606178</v>
      </c>
      <c r="H21" s="54">
        <f>IF(AND($C$1&lt;&gt;"", $C$2&lt;&gt;"", $C$3&lt;&gt;""),
 IF($C$1="All Fieldwork Services Teams",
  IF($C$2="All Social Workers",
   IF($C$3="Full Time", SUMIFS('SW Data'!$F:$F, 'SW Data'!$A:$A, H$8, 'SW Data'!$B:$B, $A21), IF($C$3="Part Time", SUMIFS('SW Data'!$H:$H, 'SW Data'!$A:$A, H$8, 'SW Data'!$B:$B, $A21),SUMIFS('SW Data'!$I:$I, 'SW Data'!$A:$A, H$8, 'SW Data'!$B:$B, $A21))),
   IF($C$3="Full Time", SUMIFS('SW Data'!$F:$F, 'SW Data'!$A:$A, H$8, 'SW Data'!$B:$B, $A21, 'SW Data'!$D:$D, $C$2), IF($C$3="Part Time", SUMIFS('SW Data'!$H:$H, 'SW Data'!$A:$A, H$8, 'SW Data'!$B:$B, $A21, 'SW Data'!$D:$D, $C$2), SUMIFS('SW Data'!$I:$I, 'SW Data'!$A:$A, H$8, 'SW Data'!$B:$B, $A21, 'SW Data'!$D:$D, $C$2)))),
  IF($C$2="All Social Workers",
   IF($C$3="Full Time", SUMIFS('SW Data'!$F:$F, 'SW Data'!$A:$A, H$8, 'SW Data'!$E:$E, $C$1, 'SW Data'!$B:$B, $A21), IF($C$3="Part Time", SUMIFS('SW Data'!$H:$H, 'SW Data'!$A:$A, H$8, 'SW Data'!$E:$E, $C$1, 'SW Data'!$B:$B, $A21), SUMIFS('SW Data'!$I:$I, 'SW Data'!$A:$A, H$8, 'SW Data'!$E:$E, $C$1, 'SW Data'!$B:$B, $A21))),
   IF($C$3="Full Time", SUMIFS('SW Data'!$F:$F, 'SW Data'!$A:$A, H$8, 'SW Data'!$E:$E, $C$1, 'SW Data'!$B:$B, $A21, 'SW Data'!$D:$D, $C$2), IF($C$3="Part Time", SUMIFS('SW Data'!$H:$H, 'SW Data'!$A:$A, H$8, 'SW Data'!$E:$E, $C$1, 'SW Data'!$B:$B, $A21, 'SW Data'!$D:$D, $C$2), SUMIFS('SW Data'!$I:$I, 'SW Data'!$A:$A, H$8, 'SW Data'!$E:$E, $C$1, 'SW Data'!$B:$B, $A21, 'SW Data'!$D:$D, $C$2))))),
 0)</f>
        <v>139</v>
      </c>
      <c r="I21" s="54">
        <f>IF(AND($C$1&lt;&gt;"", $C$2&lt;&gt;"", $C$3&lt;&gt;""),
 IF($C$1="All Fieldwork Services Teams",
  IF($C$2="All Social Workers",
   IF($C$3="Full Time", SUMIFS('SW Data'!$F:$F, 'SW Data'!$A:$A, I$8, 'SW Data'!$B:$B, $A21), IF($C$3="Part Time", SUMIFS('SW Data'!$H:$H, 'SW Data'!$A:$A, I$8, 'SW Data'!$B:$B, $A21),SUMIFS('SW Data'!$I:$I, 'SW Data'!$A:$A, I$8, 'SW Data'!$B:$B, $A21))),
   IF($C$3="Full Time", SUMIFS('SW Data'!$F:$F, 'SW Data'!$A:$A, I$8, 'SW Data'!$B:$B, $A21, 'SW Data'!$D:$D, $C$2), IF($C$3="Part Time", SUMIFS('SW Data'!$H:$H, 'SW Data'!$A:$A, I$8, 'SW Data'!$B:$B, $A21, 'SW Data'!$D:$D, $C$2), SUMIFS('SW Data'!$I:$I, 'SW Data'!$A:$A, I$8, 'SW Data'!$B:$B, $A21, 'SW Data'!$D:$D, $C$2)))),
  IF($C$2="All Social Workers",
   IF($C$3="Full Time", SUMIFS('SW Data'!$F:$F, 'SW Data'!$A:$A, I$8, 'SW Data'!$E:$E, $C$1, 'SW Data'!$B:$B, $A21), IF($C$3="Part Time", SUMIFS('SW Data'!$H:$H, 'SW Data'!$A:$A, I$8, 'SW Data'!$E:$E, $C$1, 'SW Data'!$B:$B, $A21), SUMIFS('SW Data'!$I:$I, 'SW Data'!$A:$A, I$8, 'SW Data'!$E:$E, $C$1, 'SW Data'!$B:$B, $A21))),
   IF($C$3="Full Time", SUMIFS('SW Data'!$F:$F, 'SW Data'!$A:$A, I$8, 'SW Data'!$E:$E, $C$1, 'SW Data'!$B:$B, $A21, 'SW Data'!$D:$D, $C$2), IF($C$3="Part Time", SUMIFS('SW Data'!$H:$H, 'SW Data'!$A:$A, I$8, 'SW Data'!$E:$E, $C$1, 'SW Data'!$B:$B, $A21, 'SW Data'!$D:$D, $C$2), SUMIFS('SW Data'!$I:$I, 'SW Data'!$A:$A, I$8, 'SW Data'!$E:$E, $C$1, 'SW Data'!$B:$B, $A21, 'SW Data'!$D:$D, $C$2))))),
 0)</f>
        <v>139.89999999999998</v>
      </c>
      <c r="J21" s="54">
        <f>IF(AND($C$1&lt;&gt;"", $C$2&lt;&gt;"", $C$3&lt;&gt;""),
 IF($C$1="All Fieldwork Services Teams",
  IF($C$2="All Social Workers",
   IF($C$3="Full Time", SUMIFS('SW Data'!$F:$F, 'SW Data'!$A:$A, J$8, 'SW Data'!$B:$B, $A21), IF($C$3="Part Time", SUMIFS('SW Data'!$H:$H, 'SW Data'!$A:$A, J$8, 'SW Data'!$B:$B, $A21),SUMIFS('SW Data'!$I:$I, 'SW Data'!$A:$A, J$8, 'SW Data'!$B:$B, $A21))),
   IF($C$3="Full Time", SUMIFS('SW Data'!$F:$F, 'SW Data'!$A:$A, J$8, 'SW Data'!$B:$B, $A21, 'SW Data'!$D:$D, $C$2), IF($C$3="Part Time", SUMIFS('SW Data'!$H:$H, 'SW Data'!$A:$A, J$8, 'SW Data'!$B:$B, $A21, 'SW Data'!$D:$D, $C$2), SUMIFS('SW Data'!$I:$I, 'SW Data'!$A:$A, J$8, 'SW Data'!$B:$B, $A21, 'SW Data'!$D:$D, $C$2)))),
  IF($C$2="All Social Workers",
   IF($C$3="Full Time", SUMIFS('SW Data'!$F:$F, 'SW Data'!$A:$A, J$8, 'SW Data'!$E:$E, $C$1, 'SW Data'!$B:$B, $A21), IF($C$3="Part Time", SUMIFS('SW Data'!$H:$H, 'SW Data'!$A:$A, J$8, 'SW Data'!$E:$E, $C$1, 'SW Data'!$B:$B, $A21), SUMIFS('SW Data'!$I:$I, 'SW Data'!$A:$A, J$8, 'SW Data'!$E:$E, $C$1, 'SW Data'!$B:$B, $A21))),
   IF($C$3="Full Time", SUMIFS('SW Data'!$F:$F, 'SW Data'!$A:$A, J$8, 'SW Data'!$E:$E, $C$1, 'SW Data'!$B:$B, $A21, 'SW Data'!$D:$D, $C$2), IF($C$3="Part Time", SUMIFS('SW Data'!$H:$H, 'SW Data'!$A:$A, J$8, 'SW Data'!$E:$E, $C$1, 'SW Data'!$B:$B, $A21, 'SW Data'!$D:$D, $C$2), SUMIFS('SW Data'!$I:$I, 'SW Data'!$A:$A, J$8, 'SW Data'!$E:$E, $C$1, 'SW Data'!$B:$B, $A21, 'SW Data'!$D:$D, $C$2))))),
 0)</f>
        <v>138.63</v>
      </c>
      <c r="K21" s="54">
        <f>IF(AND($C$1&lt;&gt;"", $C$2&lt;&gt;"", $C$3&lt;&gt;""),
 IF($C$1="All Fieldwork Services Teams",
  IF($C$2="All Social Workers",
   IF($C$3="Full Time", SUMIFS('SW Data'!$F:$F, 'SW Data'!$A:$A, K$8, 'SW Data'!$B:$B, $A21), IF($C$3="Part Time", SUMIFS('SW Data'!$H:$H, 'SW Data'!$A:$A, K$8, 'SW Data'!$B:$B, $A21),SUMIFS('SW Data'!$I:$I, 'SW Data'!$A:$A, K$8, 'SW Data'!$B:$B, $A21))),
   IF($C$3="Full Time", SUMIFS('SW Data'!$F:$F, 'SW Data'!$A:$A, K$8, 'SW Data'!$B:$B, $A21, 'SW Data'!$D:$D, $C$2), IF($C$3="Part Time", SUMIFS('SW Data'!$H:$H, 'SW Data'!$A:$A, K$8, 'SW Data'!$B:$B, $A21, 'SW Data'!$D:$D, $C$2), SUMIFS('SW Data'!$I:$I, 'SW Data'!$A:$A, K$8, 'SW Data'!$B:$B, $A21, 'SW Data'!$D:$D, $C$2)))),
  IF($C$2="All Social Workers",
   IF($C$3="Full Time", SUMIFS('SW Data'!$F:$F, 'SW Data'!$A:$A, K$8, 'SW Data'!$E:$E, $C$1, 'SW Data'!$B:$B, $A21), IF($C$3="Part Time", SUMIFS('SW Data'!$H:$H, 'SW Data'!$A:$A, K$8, 'SW Data'!$E:$E, $C$1, 'SW Data'!$B:$B, $A21), SUMIFS('SW Data'!$I:$I, 'SW Data'!$A:$A, K$8, 'SW Data'!$E:$E, $C$1, 'SW Data'!$B:$B, $A21))),
   IF($C$3="Full Time", SUMIFS('SW Data'!$F:$F, 'SW Data'!$A:$A, K$8, 'SW Data'!$E:$E, $C$1, 'SW Data'!$B:$B, $A21, 'SW Data'!$D:$D, $C$2), IF($C$3="Part Time", SUMIFS('SW Data'!$H:$H, 'SW Data'!$A:$A, K$8, 'SW Data'!$E:$E, $C$1, 'SW Data'!$B:$B, $A21, 'SW Data'!$D:$D, $C$2), SUMIFS('SW Data'!$I:$I, 'SW Data'!$A:$A, K$8, 'SW Data'!$E:$E, $C$1, 'SW Data'!$B:$B, $A21, 'SW Data'!$D:$D, $C$2))))),
 0)</f>
        <v>136.67000000000002</v>
      </c>
      <c r="L21" s="55"/>
    </row>
    <row r="22" spans="1:12" x14ac:dyDescent="0.25">
      <c r="A22" s="53" t="s">
        <v>30</v>
      </c>
      <c r="B22" s="54">
        <f>IF(AND($C$1&lt;&gt;"", $C$2&lt;&gt;"", $C$3&lt;&gt;""),
 IF($C$1="All Fieldwork Services Teams",
  IF($C$2="All Social Workers",
   IF($C$3="Full Time", SUMIFS('SW Data'!$F:$F, 'SW Data'!$A:$A, B$8, 'SW Data'!$B:$B, $A22), IF($C$3="Part Time", SUMIFS('SW Data'!$H:$H, 'SW Data'!$A:$A, B$8, 'SW Data'!$B:$B, $A22),SUMIFS('SW Data'!$I:$I, 'SW Data'!$A:$A, B$8, 'SW Data'!$B:$B, $A22))),
   IF($C$3="Full Time", SUMIFS('SW Data'!$F:$F, 'SW Data'!$A:$A, B$8, 'SW Data'!$B:$B, $A22, 'SW Data'!$D:$D, $C$2), IF($C$3="Part Time", SUMIFS('SW Data'!$H:$H, 'SW Data'!$A:$A, B$8, 'SW Data'!$B:$B, $A22, 'SW Data'!$D:$D, $C$2), SUMIFS('SW Data'!$I:$I, 'SW Data'!$A:$A, B$8, 'SW Data'!$B:$B, $A22, 'SW Data'!$D:$D, $C$2)))),
  IF($C$2="All Social Workers",
   IF($C$3="Full Time", SUMIFS('SW Data'!$F:$F, 'SW Data'!$A:$A, B$8, 'SW Data'!$E:$E, $C$1, 'SW Data'!$B:$B, $A22), IF($C$3="Part Time", SUMIFS('SW Data'!$H:$H, 'SW Data'!$A:$A, B$8, 'SW Data'!$E:$E, $C$1, 'SW Data'!$B:$B, $A22), SUMIFS('SW Data'!$I:$I, 'SW Data'!$A:$A, B$8, 'SW Data'!$E:$E, $C$1, 'SW Data'!$B:$B, $A22))),
   IF($C$3="Full Time", SUMIFS('SW Data'!$F:$F, 'SW Data'!$A:$A, B$8, 'SW Data'!$E:$E, $C$1, 'SW Data'!$B:$B, $A22, 'SW Data'!$D:$D, $C$2), IF($C$3="Part Time", SUMIFS('SW Data'!$H:$H, 'SW Data'!$A:$A, B$8, 'SW Data'!$E:$E, $C$1, 'SW Data'!$B:$B, $A22, 'SW Data'!$D:$D, $C$2), SUMIFS('SW Data'!$I:$I, 'SW Data'!$A:$A, B$8, 'SW Data'!$E:$E, $C$1, 'SW Data'!$B:$B, $A22, 'SW Data'!$D:$D, $C$2))))),
 0)</f>
        <v>285.29000000000002</v>
      </c>
      <c r="C22" s="54">
        <f>IF(AND($C$1&lt;&gt;"", $C$2&lt;&gt;"", $C$3&lt;&gt;""),
 IF($C$1="All Fieldwork Services Teams",
  IF($C$2="All Social Workers",
   IF($C$3="Full Time", SUMIFS('SW Data'!$F:$F, 'SW Data'!$A:$A, C$8, 'SW Data'!$B:$B, $A22), IF($C$3="Part Time", SUMIFS('SW Data'!$H:$H, 'SW Data'!$A:$A, C$8, 'SW Data'!$B:$B, $A22),SUMIFS('SW Data'!$I:$I, 'SW Data'!$A:$A, C$8, 'SW Data'!$B:$B, $A22))),
   IF($C$3="Full Time", SUMIFS('SW Data'!$F:$F, 'SW Data'!$A:$A, C$8, 'SW Data'!$B:$B, $A22, 'SW Data'!$D:$D, $C$2), IF($C$3="Part Time", SUMIFS('SW Data'!$H:$H, 'SW Data'!$A:$A, C$8, 'SW Data'!$B:$B, $A22, 'SW Data'!$D:$D, $C$2), SUMIFS('SW Data'!$I:$I, 'SW Data'!$A:$A, C$8, 'SW Data'!$B:$B, $A22, 'SW Data'!$D:$D, $C$2)))),
  IF($C$2="All Social Workers",
   IF($C$3="Full Time", SUMIFS('SW Data'!$F:$F, 'SW Data'!$A:$A, C$8, 'SW Data'!$E:$E, $C$1, 'SW Data'!$B:$B, $A22), IF($C$3="Part Time", SUMIFS('SW Data'!$H:$H, 'SW Data'!$A:$A, C$8, 'SW Data'!$E:$E, $C$1, 'SW Data'!$B:$B, $A22), SUMIFS('SW Data'!$I:$I, 'SW Data'!$A:$A, C$8, 'SW Data'!$E:$E, $C$1, 'SW Data'!$B:$B, $A22))),
   IF($C$3="Full Time", SUMIFS('SW Data'!$F:$F, 'SW Data'!$A:$A, C$8, 'SW Data'!$E:$E, $C$1, 'SW Data'!$B:$B, $A22, 'SW Data'!$D:$D, $C$2), IF($C$3="Part Time", SUMIFS('SW Data'!$H:$H, 'SW Data'!$A:$A, C$8, 'SW Data'!$E:$E, $C$1, 'SW Data'!$B:$B, $A22, 'SW Data'!$D:$D, $C$2), SUMIFS('SW Data'!$I:$I, 'SW Data'!$A:$A, C$8, 'SW Data'!$E:$E, $C$1, 'SW Data'!$B:$B, $A22, 'SW Data'!$D:$D, $C$2))))),
 0)</f>
        <v>295.57</v>
      </c>
      <c r="D22" s="54">
        <f>IF(AND($C$1&lt;&gt;"", $C$2&lt;&gt;"", $C$3&lt;&gt;""),
 IF($C$1="All Fieldwork Services Teams",
  IF($C$2="All Social Workers",
   IF($C$3="Full Time", SUMIFS('SW Data'!$F:$F, 'SW Data'!$A:$A, D$8, 'SW Data'!$B:$B, $A22), IF($C$3="Part Time", SUMIFS('SW Data'!$H:$H, 'SW Data'!$A:$A, D$8, 'SW Data'!$B:$B, $A22),SUMIFS('SW Data'!$I:$I, 'SW Data'!$A:$A, D$8, 'SW Data'!$B:$B, $A22))),
   IF($C$3="Full Time", SUMIFS('SW Data'!$F:$F, 'SW Data'!$A:$A, D$8, 'SW Data'!$B:$B, $A22, 'SW Data'!$D:$D, $C$2), IF($C$3="Part Time", SUMIFS('SW Data'!$H:$H, 'SW Data'!$A:$A, D$8, 'SW Data'!$B:$B, $A22, 'SW Data'!$D:$D, $C$2), SUMIFS('SW Data'!$I:$I, 'SW Data'!$A:$A, D$8, 'SW Data'!$B:$B, $A22, 'SW Data'!$D:$D, $C$2)))),
  IF($C$2="All Social Workers",
   IF($C$3="Full Time", SUMIFS('SW Data'!$F:$F, 'SW Data'!$A:$A, D$8, 'SW Data'!$E:$E, $C$1, 'SW Data'!$B:$B, $A22), IF($C$3="Part Time", SUMIFS('SW Data'!$H:$H, 'SW Data'!$A:$A, D$8, 'SW Data'!$E:$E, $C$1, 'SW Data'!$B:$B, $A22), SUMIFS('SW Data'!$I:$I, 'SW Data'!$A:$A, D$8, 'SW Data'!$E:$E, $C$1, 'SW Data'!$B:$B, $A22))),
   IF($C$3="Full Time", SUMIFS('SW Data'!$F:$F, 'SW Data'!$A:$A, D$8, 'SW Data'!$E:$E, $C$1, 'SW Data'!$B:$B, $A22, 'SW Data'!$D:$D, $C$2), IF($C$3="Part Time", SUMIFS('SW Data'!$H:$H, 'SW Data'!$A:$A, D$8, 'SW Data'!$E:$E, $C$1, 'SW Data'!$B:$B, $A22, 'SW Data'!$D:$D, $C$2), SUMIFS('SW Data'!$I:$I, 'SW Data'!$A:$A, D$8, 'SW Data'!$E:$E, $C$1, 'SW Data'!$B:$B, $A22, 'SW Data'!$D:$D, $C$2))))),
 0)</f>
        <v>283.56</v>
      </c>
      <c r="E22" s="54">
        <f>IF(AND($C$1&lt;&gt;"", $C$2&lt;&gt;"", $C$3&lt;&gt;""),
 IF($C$1="All Fieldwork Services Teams",
  IF($C$2="All Social Workers",
   IF($C$3="Full Time", SUMIFS('SW Data'!$F:$F, 'SW Data'!$A:$A, E$8, 'SW Data'!$B:$B, $A22), IF($C$3="Part Time", SUMIFS('SW Data'!$H:$H, 'SW Data'!$A:$A, E$8, 'SW Data'!$B:$B, $A22),SUMIFS('SW Data'!$I:$I, 'SW Data'!$A:$A, E$8, 'SW Data'!$B:$B, $A22))),
   IF($C$3="Full Time", SUMIFS('SW Data'!$F:$F, 'SW Data'!$A:$A, E$8, 'SW Data'!$B:$B, $A22, 'SW Data'!$D:$D, $C$2), IF($C$3="Part Time", SUMIFS('SW Data'!$H:$H, 'SW Data'!$A:$A, E$8, 'SW Data'!$B:$B, $A22, 'SW Data'!$D:$D, $C$2), SUMIFS('SW Data'!$I:$I, 'SW Data'!$A:$A, E$8, 'SW Data'!$B:$B, $A22, 'SW Data'!$D:$D, $C$2)))),
  IF($C$2="All Social Workers",
   IF($C$3="Full Time", SUMIFS('SW Data'!$F:$F, 'SW Data'!$A:$A, E$8, 'SW Data'!$E:$E, $C$1, 'SW Data'!$B:$B, $A22), IF($C$3="Part Time", SUMIFS('SW Data'!$H:$H, 'SW Data'!$A:$A, E$8, 'SW Data'!$E:$E, $C$1, 'SW Data'!$B:$B, $A22), SUMIFS('SW Data'!$I:$I, 'SW Data'!$A:$A, E$8, 'SW Data'!$E:$E, $C$1, 'SW Data'!$B:$B, $A22))),
   IF($C$3="Full Time", SUMIFS('SW Data'!$F:$F, 'SW Data'!$A:$A, E$8, 'SW Data'!$E:$E, $C$1, 'SW Data'!$B:$B, $A22, 'SW Data'!$D:$D, $C$2), IF($C$3="Part Time", SUMIFS('SW Data'!$H:$H, 'SW Data'!$A:$A, E$8, 'SW Data'!$E:$E, $C$1, 'SW Data'!$B:$B, $A22, 'SW Data'!$D:$D, $C$2), SUMIFS('SW Data'!$I:$I, 'SW Data'!$A:$A, E$8, 'SW Data'!$E:$E, $C$1, 'SW Data'!$B:$B, $A22, 'SW Data'!$D:$D, $C$2))))),
 0)</f>
        <v>258.81</v>
      </c>
      <c r="F22" s="54">
        <f>IF(AND($C$1&lt;&gt;"", $C$2&lt;&gt;"", $C$3&lt;&gt;""),
 IF($C$1="All Fieldwork Services Teams",
  IF($C$2="All Social Workers",
   IF($C$3="Full Time", SUMIFS('SW Data'!$F:$F, 'SW Data'!$A:$A, F$8, 'SW Data'!$B:$B, $A22), IF($C$3="Part Time", SUMIFS('SW Data'!$H:$H, 'SW Data'!$A:$A, F$8, 'SW Data'!$B:$B, $A22),SUMIFS('SW Data'!$I:$I, 'SW Data'!$A:$A, F$8, 'SW Data'!$B:$B, $A22))),
   IF($C$3="Full Time", SUMIFS('SW Data'!$F:$F, 'SW Data'!$A:$A, F$8, 'SW Data'!$B:$B, $A22, 'SW Data'!$D:$D, $C$2), IF($C$3="Part Time", SUMIFS('SW Data'!$H:$H, 'SW Data'!$A:$A, F$8, 'SW Data'!$B:$B, $A22, 'SW Data'!$D:$D, $C$2), SUMIFS('SW Data'!$I:$I, 'SW Data'!$A:$A, F$8, 'SW Data'!$B:$B, $A22, 'SW Data'!$D:$D, $C$2)))),
  IF($C$2="All Social Workers",
   IF($C$3="Full Time", SUMIFS('SW Data'!$F:$F, 'SW Data'!$A:$A, F$8, 'SW Data'!$E:$E, $C$1, 'SW Data'!$B:$B, $A22), IF($C$3="Part Time", SUMIFS('SW Data'!$H:$H, 'SW Data'!$A:$A, F$8, 'SW Data'!$E:$E, $C$1, 'SW Data'!$B:$B, $A22), SUMIFS('SW Data'!$I:$I, 'SW Data'!$A:$A, F$8, 'SW Data'!$E:$E, $C$1, 'SW Data'!$B:$B, $A22))),
   IF($C$3="Full Time", SUMIFS('SW Data'!$F:$F, 'SW Data'!$A:$A, F$8, 'SW Data'!$E:$E, $C$1, 'SW Data'!$B:$B, $A22, 'SW Data'!$D:$D, $C$2), IF($C$3="Part Time", SUMIFS('SW Data'!$H:$H, 'SW Data'!$A:$A, F$8, 'SW Data'!$E:$E, $C$1, 'SW Data'!$B:$B, $A22, 'SW Data'!$D:$D, $C$2), SUMIFS('SW Data'!$I:$I, 'SW Data'!$A:$A, F$8, 'SW Data'!$E:$E, $C$1, 'SW Data'!$B:$B, $A22, 'SW Data'!$D:$D, $C$2))))),
 0)</f>
        <v>274.52611110699996</v>
      </c>
      <c r="G22" s="54">
        <f>IF(AND($C$1&lt;&gt;"", $C$2&lt;&gt;"", $C$3&lt;&gt;""),
 IF($C$1="All Fieldwork Services Teams",
  IF($C$2="All Social Workers",
   IF($C$3="Full Time", SUMIFS('SW Data'!$F:$F, 'SW Data'!$A:$A, G$8, 'SW Data'!$B:$B, $A22), IF($C$3="Part Time", SUMIFS('SW Data'!$H:$H, 'SW Data'!$A:$A, G$8, 'SW Data'!$B:$B, $A22),SUMIFS('SW Data'!$I:$I, 'SW Data'!$A:$A, G$8, 'SW Data'!$B:$B, $A22))),
   IF($C$3="Full Time", SUMIFS('SW Data'!$F:$F, 'SW Data'!$A:$A, G$8, 'SW Data'!$B:$B, $A22, 'SW Data'!$D:$D, $C$2), IF($C$3="Part Time", SUMIFS('SW Data'!$H:$H, 'SW Data'!$A:$A, G$8, 'SW Data'!$B:$B, $A22, 'SW Data'!$D:$D, $C$2), SUMIFS('SW Data'!$I:$I, 'SW Data'!$A:$A, G$8, 'SW Data'!$B:$B, $A22, 'SW Data'!$D:$D, $C$2)))),
  IF($C$2="All Social Workers",
   IF($C$3="Full Time", SUMIFS('SW Data'!$F:$F, 'SW Data'!$A:$A, G$8, 'SW Data'!$E:$E, $C$1, 'SW Data'!$B:$B, $A22), IF($C$3="Part Time", SUMIFS('SW Data'!$H:$H, 'SW Data'!$A:$A, G$8, 'SW Data'!$E:$E, $C$1, 'SW Data'!$B:$B, $A22), SUMIFS('SW Data'!$I:$I, 'SW Data'!$A:$A, G$8, 'SW Data'!$E:$E, $C$1, 'SW Data'!$B:$B, $A22))),
   IF($C$3="Full Time", SUMIFS('SW Data'!$F:$F, 'SW Data'!$A:$A, G$8, 'SW Data'!$E:$E, $C$1, 'SW Data'!$B:$B, $A22, 'SW Data'!$D:$D, $C$2), IF($C$3="Part Time", SUMIFS('SW Data'!$H:$H, 'SW Data'!$A:$A, G$8, 'SW Data'!$E:$E, $C$1, 'SW Data'!$B:$B, $A22, 'SW Data'!$D:$D, $C$2), SUMIFS('SW Data'!$I:$I, 'SW Data'!$A:$A, G$8, 'SW Data'!$E:$E, $C$1, 'SW Data'!$B:$B, $A22, 'SW Data'!$D:$D, $C$2))))),
 0)</f>
        <v>295.78999999999996</v>
      </c>
      <c r="H22" s="54">
        <f>IF(AND($C$1&lt;&gt;"", $C$2&lt;&gt;"", $C$3&lt;&gt;""),
 IF($C$1="All Fieldwork Services Teams",
  IF($C$2="All Social Workers",
   IF($C$3="Full Time", SUMIFS('SW Data'!$F:$F, 'SW Data'!$A:$A, H$8, 'SW Data'!$B:$B, $A22), IF($C$3="Part Time", SUMIFS('SW Data'!$H:$H, 'SW Data'!$A:$A, H$8, 'SW Data'!$B:$B, $A22),SUMIFS('SW Data'!$I:$I, 'SW Data'!$A:$A, H$8, 'SW Data'!$B:$B, $A22))),
   IF($C$3="Full Time", SUMIFS('SW Data'!$F:$F, 'SW Data'!$A:$A, H$8, 'SW Data'!$B:$B, $A22, 'SW Data'!$D:$D, $C$2), IF($C$3="Part Time", SUMIFS('SW Data'!$H:$H, 'SW Data'!$A:$A, H$8, 'SW Data'!$B:$B, $A22, 'SW Data'!$D:$D, $C$2), SUMIFS('SW Data'!$I:$I, 'SW Data'!$A:$A, H$8, 'SW Data'!$B:$B, $A22, 'SW Data'!$D:$D, $C$2)))),
  IF($C$2="All Social Workers",
   IF($C$3="Full Time", SUMIFS('SW Data'!$F:$F, 'SW Data'!$A:$A, H$8, 'SW Data'!$E:$E, $C$1, 'SW Data'!$B:$B, $A22), IF($C$3="Part Time", SUMIFS('SW Data'!$H:$H, 'SW Data'!$A:$A, H$8, 'SW Data'!$E:$E, $C$1, 'SW Data'!$B:$B, $A22), SUMIFS('SW Data'!$I:$I, 'SW Data'!$A:$A, H$8, 'SW Data'!$E:$E, $C$1, 'SW Data'!$B:$B, $A22))),
   IF($C$3="Full Time", SUMIFS('SW Data'!$F:$F, 'SW Data'!$A:$A, H$8, 'SW Data'!$E:$E, $C$1, 'SW Data'!$B:$B, $A22, 'SW Data'!$D:$D, $C$2), IF($C$3="Part Time", SUMIFS('SW Data'!$H:$H, 'SW Data'!$A:$A, H$8, 'SW Data'!$E:$E, $C$1, 'SW Data'!$B:$B, $A22, 'SW Data'!$D:$D, $C$2), SUMIFS('SW Data'!$I:$I, 'SW Data'!$A:$A, H$8, 'SW Data'!$E:$E, $C$1, 'SW Data'!$B:$B, $A22, 'SW Data'!$D:$D, $C$2))))),
 0)</f>
        <v>300.20000000000005</v>
      </c>
      <c r="I22" s="54">
        <f>IF(AND($C$1&lt;&gt;"", $C$2&lt;&gt;"", $C$3&lt;&gt;""),
 IF($C$1="All Fieldwork Services Teams",
  IF($C$2="All Social Workers",
   IF($C$3="Full Time", SUMIFS('SW Data'!$F:$F, 'SW Data'!$A:$A, I$8, 'SW Data'!$B:$B, $A22), IF($C$3="Part Time", SUMIFS('SW Data'!$H:$H, 'SW Data'!$A:$A, I$8, 'SW Data'!$B:$B, $A22),SUMIFS('SW Data'!$I:$I, 'SW Data'!$A:$A, I$8, 'SW Data'!$B:$B, $A22))),
   IF($C$3="Full Time", SUMIFS('SW Data'!$F:$F, 'SW Data'!$A:$A, I$8, 'SW Data'!$B:$B, $A22, 'SW Data'!$D:$D, $C$2), IF($C$3="Part Time", SUMIFS('SW Data'!$H:$H, 'SW Data'!$A:$A, I$8, 'SW Data'!$B:$B, $A22, 'SW Data'!$D:$D, $C$2), SUMIFS('SW Data'!$I:$I, 'SW Data'!$A:$A, I$8, 'SW Data'!$B:$B, $A22, 'SW Data'!$D:$D, $C$2)))),
  IF($C$2="All Social Workers",
   IF($C$3="Full Time", SUMIFS('SW Data'!$F:$F, 'SW Data'!$A:$A, I$8, 'SW Data'!$E:$E, $C$1, 'SW Data'!$B:$B, $A22), IF($C$3="Part Time", SUMIFS('SW Data'!$H:$H, 'SW Data'!$A:$A, I$8, 'SW Data'!$E:$E, $C$1, 'SW Data'!$B:$B, $A22), SUMIFS('SW Data'!$I:$I, 'SW Data'!$A:$A, I$8, 'SW Data'!$E:$E, $C$1, 'SW Data'!$B:$B, $A22))),
   IF($C$3="Full Time", SUMIFS('SW Data'!$F:$F, 'SW Data'!$A:$A, I$8, 'SW Data'!$E:$E, $C$1, 'SW Data'!$B:$B, $A22, 'SW Data'!$D:$D, $C$2), IF($C$3="Part Time", SUMIFS('SW Data'!$H:$H, 'SW Data'!$A:$A, I$8, 'SW Data'!$E:$E, $C$1, 'SW Data'!$B:$B, $A22, 'SW Data'!$D:$D, $C$2), SUMIFS('SW Data'!$I:$I, 'SW Data'!$A:$A, I$8, 'SW Data'!$E:$E, $C$1, 'SW Data'!$B:$B, $A22, 'SW Data'!$D:$D, $C$2))))),
 0)</f>
        <v>342.27</v>
      </c>
      <c r="J22" s="54">
        <f>IF(AND($C$1&lt;&gt;"", $C$2&lt;&gt;"", $C$3&lt;&gt;""),
 IF($C$1="All Fieldwork Services Teams",
  IF($C$2="All Social Workers",
   IF($C$3="Full Time", SUMIFS('SW Data'!$F:$F, 'SW Data'!$A:$A, J$8, 'SW Data'!$B:$B, $A22), IF($C$3="Part Time", SUMIFS('SW Data'!$H:$H, 'SW Data'!$A:$A, J$8, 'SW Data'!$B:$B, $A22),SUMIFS('SW Data'!$I:$I, 'SW Data'!$A:$A, J$8, 'SW Data'!$B:$B, $A22))),
   IF($C$3="Full Time", SUMIFS('SW Data'!$F:$F, 'SW Data'!$A:$A, J$8, 'SW Data'!$B:$B, $A22, 'SW Data'!$D:$D, $C$2), IF($C$3="Part Time", SUMIFS('SW Data'!$H:$H, 'SW Data'!$A:$A, J$8, 'SW Data'!$B:$B, $A22, 'SW Data'!$D:$D, $C$2), SUMIFS('SW Data'!$I:$I, 'SW Data'!$A:$A, J$8, 'SW Data'!$B:$B, $A22, 'SW Data'!$D:$D, $C$2)))),
  IF($C$2="All Social Workers",
   IF($C$3="Full Time", SUMIFS('SW Data'!$F:$F, 'SW Data'!$A:$A, J$8, 'SW Data'!$E:$E, $C$1, 'SW Data'!$B:$B, $A22), IF($C$3="Part Time", SUMIFS('SW Data'!$H:$H, 'SW Data'!$A:$A, J$8, 'SW Data'!$E:$E, $C$1, 'SW Data'!$B:$B, $A22), SUMIFS('SW Data'!$I:$I, 'SW Data'!$A:$A, J$8, 'SW Data'!$E:$E, $C$1, 'SW Data'!$B:$B, $A22))),
   IF($C$3="Full Time", SUMIFS('SW Data'!$F:$F, 'SW Data'!$A:$A, J$8, 'SW Data'!$E:$E, $C$1, 'SW Data'!$B:$B, $A22, 'SW Data'!$D:$D, $C$2), IF($C$3="Part Time", SUMIFS('SW Data'!$H:$H, 'SW Data'!$A:$A, J$8, 'SW Data'!$E:$E, $C$1, 'SW Data'!$B:$B, $A22, 'SW Data'!$D:$D, $C$2), SUMIFS('SW Data'!$I:$I, 'SW Data'!$A:$A, J$8, 'SW Data'!$E:$E, $C$1, 'SW Data'!$B:$B, $A22, 'SW Data'!$D:$D, $C$2))))),
 0)</f>
        <v>371.80999999999995</v>
      </c>
      <c r="K22" s="54">
        <f>IF(AND($C$1&lt;&gt;"", $C$2&lt;&gt;"", $C$3&lt;&gt;""),
 IF($C$1="All Fieldwork Services Teams",
  IF($C$2="All Social Workers",
   IF($C$3="Full Time", SUMIFS('SW Data'!$F:$F, 'SW Data'!$A:$A, K$8, 'SW Data'!$B:$B, $A22), IF($C$3="Part Time", SUMIFS('SW Data'!$H:$H, 'SW Data'!$A:$A, K$8, 'SW Data'!$B:$B, $A22),SUMIFS('SW Data'!$I:$I, 'SW Data'!$A:$A, K$8, 'SW Data'!$B:$B, $A22))),
   IF($C$3="Full Time", SUMIFS('SW Data'!$F:$F, 'SW Data'!$A:$A, K$8, 'SW Data'!$B:$B, $A22, 'SW Data'!$D:$D, $C$2), IF($C$3="Part Time", SUMIFS('SW Data'!$H:$H, 'SW Data'!$A:$A, K$8, 'SW Data'!$B:$B, $A22, 'SW Data'!$D:$D, $C$2), SUMIFS('SW Data'!$I:$I, 'SW Data'!$A:$A, K$8, 'SW Data'!$B:$B, $A22, 'SW Data'!$D:$D, $C$2)))),
  IF($C$2="All Social Workers",
   IF($C$3="Full Time", SUMIFS('SW Data'!$F:$F, 'SW Data'!$A:$A, K$8, 'SW Data'!$E:$E, $C$1, 'SW Data'!$B:$B, $A22), IF($C$3="Part Time", SUMIFS('SW Data'!$H:$H, 'SW Data'!$A:$A, K$8, 'SW Data'!$E:$E, $C$1, 'SW Data'!$B:$B, $A22), SUMIFS('SW Data'!$I:$I, 'SW Data'!$A:$A, K$8, 'SW Data'!$E:$E, $C$1, 'SW Data'!$B:$B, $A22))),
   IF($C$3="Full Time", SUMIFS('SW Data'!$F:$F, 'SW Data'!$A:$A, K$8, 'SW Data'!$E:$E, $C$1, 'SW Data'!$B:$B, $A22, 'SW Data'!$D:$D, $C$2), IF($C$3="Part Time", SUMIFS('SW Data'!$H:$H, 'SW Data'!$A:$A, K$8, 'SW Data'!$E:$E, $C$1, 'SW Data'!$B:$B, $A22, 'SW Data'!$D:$D, $C$2), SUMIFS('SW Data'!$I:$I, 'SW Data'!$A:$A, K$8, 'SW Data'!$E:$E, $C$1, 'SW Data'!$B:$B, $A22, 'SW Data'!$D:$D, $C$2))))),
 0)</f>
        <v>373.21000000000004</v>
      </c>
      <c r="L22" s="55"/>
    </row>
    <row r="23" spans="1:12" x14ac:dyDescent="0.25">
      <c r="A23" s="53" t="s">
        <v>31</v>
      </c>
      <c r="B23" s="54">
        <f>IF(AND($C$1&lt;&gt;"", $C$2&lt;&gt;"", $C$3&lt;&gt;""),
 IF($C$1="All Fieldwork Services Teams",
  IF($C$2="All Social Workers",
   IF($C$3="Full Time", SUMIFS('SW Data'!$F:$F, 'SW Data'!$A:$A, B$8, 'SW Data'!$B:$B, $A23), IF($C$3="Part Time", SUMIFS('SW Data'!$H:$H, 'SW Data'!$A:$A, B$8, 'SW Data'!$B:$B, $A23),SUMIFS('SW Data'!$I:$I, 'SW Data'!$A:$A, B$8, 'SW Data'!$B:$B, $A23))),
   IF($C$3="Full Time", SUMIFS('SW Data'!$F:$F, 'SW Data'!$A:$A, B$8, 'SW Data'!$B:$B, $A23, 'SW Data'!$D:$D, $C$2), IF($C$3="Part Time", SUMIFS('SW Data'!$H:$H, 'SW Data'!$A:$A, B$8, 'SW Data'!$B:$B, $A23, 'SW Data'!$D:$D, $C$2), SUMIFS('SW Data'!$I:$I, 'SW Data'!$A:$A, B$8, 'SW Data'!$B:$B, $A23, 'SW Data'!$D:$D, $C$2)))),
  IF($C$2="All Social Workers",
   IF($C$3="Full Time", SUMIFS('SW Data'!$F:$F, 'SW Data'!$A:$A, B$8, 'SW Data'!$E:$E, $C$1, 'SW Data'!$B:$B, $A23), IF($C$3="Part Time", SUMIFS('SW Data'!$H:$H, 'SW Data'!$A:$A, B$8, 'SW Data'!$E:$E, $C$1, 'SW Data'!$B:$B, $A23), SUMIFS('SW Data'!$I:$I, 'SW Data'!$A:$A, B$8, 'SW Data'!$E:$E, $C$1, 'SW Data'!$B:$B, $A23))),
   IF($C$3="Full Time", SUMIFS('SW Data'!$F:$F, 'SW Data'!$A:$A, B$8, 'SW Data'!$E:$E, $C$1, 'SW Data'!$B:$B, $A23, 'SW Data'!$D:$D, $C$2), IF($C$3="Part Time", SUMIFS('SW Data'!$H:$H, 'SW Data'!$A:$A, B$8, 'SW Data'!$E:$E, $C$1, 'SW Data'!$B:$B, $A23, 'SW Data'!$D:$D, $C$2), SUMIFS('SW Data'!$I:$I, 'SW Data'!$A:$A, B$8, 'SW Data'!$E:$E, $C$1, 'SW Data'!$B:$B, $A23, 'SW Data'!$D:$D, $C$2))))),
 0)</f>
        <v>733.2</v>
      </c>
      <c r="C23" s="54">
        <f>IF(AND($C$1&lt;&gt;"", $C$2&lt;&gt;"", $C$3&lt;&gt;""),
 IF($C$1="All Fieldwork Services Teams",
  IF($C$2="All Social Workers",
   IF($C$3="Full Time", SUMIFS('SW Data'!$F:$F, 'SW Data'!$A:$A, C$8, 'SW Data'!$B:$B, $A23), IF($C$3="Part Time", SUMIFS('SW Data'!$H:$H, 'SW Data'!$A:$A, C$8, 'SW Data'!$B:$B, $A23),SUMIFS('SW Data'!$I:$I, 'SW Data'!$A:$A, C$8, 'SW Data'!$B:$B, $A23))),
   IF($C$3="Full Time", SUMIFS('SW Data'!$F:$F, 'SW Data'!$A:$A, C$8, 'SW Data'!$B:$B, $A23, 'SW Data'!$D:$D, $C$2), IF($C$3="Part Time", SUMIFS('SW Data'!$H:$H, 'SW Data'!$A:$A, C$8, 'SW Data'!$B:$B, $A23, 'SW Data'!$D:$D, $C$2), SUMIFS('SW Data'!$I:$I, 'SW Data'!$A:$A, C$8, 'SW Data'!$B:$B, $A23, 'SW Data'!$D:$D, $C$2)))),
  IF($C$2="All Social Workers",
   IF($C$3="Full Time", SUMIFS('SW Data'!$F:$F, 'SW Data'!$A:$A, C$8, 'SW Data'!$E:$E, $C$1, 'SW Data'!$B:$B, $A23), IF($C$3="Part Time", SUMIFS('SW Data'!$H:$H, 'SW Data'!$A:$A, C$8, 'SW Data'!$E:$E, $C$1, 'SW Data'!$B:$B, $A23), SUMIFS('SW Data'!$I:$I, 'SW Data'!$A:$A, C$8, 'SW Data'!$E:$E, $C$1, 'SW Data'!$B:$B, $A23))),
   IF($C$3="Full Time", SUMIFS('SW Data'!$F:$F, 'SW Data'!$A:$A, C$8, 'SW Data'!$E:$E, $C$1, 'SW Data'!$B:$B, $A23, 'SW Data'!$D:$D, $C$2), IF($C$3="Part Time", SUMIFS('SW Data'!$H:$H, 'SW Data'!$A:$A, C$8, 'SW Data'!$E:$E, $C$1, 'SW Data'!$B:$B, $A23, 'SW Data'!$D:$D, $C$2), SUMIFS('SW Data'!$I:$I, 'SW Data'!$A:$A, C$8, 'SW Data'!$E:$E, $C$1, 'SW Data'!$B:$B, $A23, 'SW Data'!$D:$D, $C$2))))),
 0)</f>
        <v>802.29</v>
      </c>
      <c r="D23" s="54">
        <f>IF(AND($C$1&lt;&gt;"", $C$2&lt;&gt;"", $C$3&lt;&gt;""),
 IF($C$1="All Fieldwork Services Teams",
  IF($C$2="All Social Workers",
   IF($C$3="Full Time", SUMIFS('SW Data'!$F:$F, 'SW Data'!$A:$A, D$8, 'SW Data'!$B:$B, $A23), IF($C$3="Part Time", SUMIFS('SW Data'!$H:$H, 'SW Data'!$A:$A, D$8, 'SW Data'!$B:$B, $A23),SUMIFS('SW Data'!$I:$I, 'SW Data'!$A:$A, D$8, 'SW Data'!$B:$B, $A23))),
   IF($C$3="Full Time", SUMIFS('SW Data'!$F:$F, 'SW Data'!$A:$A, D$8, 'SW Data'!$B:$B, $A23, 'SW Data'!$D:$D, $C$2), IF($C$3="Part Time", SUMIFS('SW Data'!$H:$H, 'SW Data'!$A:$A, D$8, 'SW Data'!$B:$B, $A23, 'SW Data'!$D:$D, $C$2), SUMIFS('SW Data'!$I:$I, 'SW Data'!$A:$A, D$8, 'SW Data'!$B:$B, $A23, 'SW Data'!$D:$D, $C$2)))),
  IF($C$2="All Social Workers",
   IF($C$3="Full Time", SUMIFS('SW Data'!$F:$F, 'SW Data'!$A:$A, D$8, 'SW Data'!$E:$E, $C$1, 'SW Data'!$B:$B, $A23), IF($C$3="Part Time", SUMIFS('SW Data'!$H:$H, 'SW Data'!$A:$A, D$8, 'SW Data'!$E:$E, $C$1, 'SW Data'!$B:$B, $A23), SUMIFS('SW Data'!$I:$I, 'SW Data'!$A:$A, D$8, 'SW Data'!$E:$E, $C$1, 'SW Data'!$B:$B, $A23))),
   IF($C$3="Full Time", SUMIFS('SW Data'!$F:$F, 'SW Data'!$A:$A, D$8, 'SW Data'!$E:$E, $C$1, 'SW Data'!$B:$B, $A23, 'SW Data'!$D:$D, $C$2), IF($C$3="Part Time", SUMIFS('SW Data'!$H:$H, 'SW Data'!$A:$A, D$8, 'SW Data'!$E:$E, $C$1, 'SW Data'!$B:$B, $A23, 'SW Data'!$D:$D, $C$2), SUMIFS('SW Data'!$I:$I, 'SW Data'!$A:$A, D$8, 'SW Data'!$E:$E, $C$1, 'SW Data'!$B:$B, $A23, 'SW Data'!$D:$D, $C$2))))),
 0)</f>
        <v>771.81</v>
      </c>
      <c r="E23" s="54">
        <f>IF(AND($C$1&lt;&gt;"", $C$2&lt;&gt;"", $C$3&lt;&gt;""),
 IF($C$1="All Fieldwork Services Teams",
  IF($C$2="All Social Workers",
   IF($C$3="Full Time", SUMIFS('SW Data'!$F:$F, 'SW Data'!$A:$A, E$8, 'SW Data'!$B:$B, $A23), IF($C$3="Part Time", SUMIFS('SW Data'!$H:$H, 'SW Data'!$A:$A, E$8, 'SW Data'!$B:$B, $A23),SUMIFS('SW Data'!$I:$I, 'SW Data'!$A:$A, E$8, 'SW Data'!$B:$B, $A23))),
   IF($C$3="Full Time", SUMIFS('SW Data'!$F:$F, 'SW Data'!$A:$A, E$8, 'SW Data'!$B:$B, $A23, 'SW Data'!$D:$D, $C$2), IF($C$3="Part Time", SUMIFS('SW Data'!$H:$H, 'SW Data'!$A:$A, E$8, 'SW Data'!$B:$B, $A23, 'SW Data'!$D:$D, $C$2), SUMIFS('SW Data'!$I:$I, 'SW Data'!$A:$A, E$8, 'SW Data'!$B:$B, $A23, 'SW Data'!$D:$D, $C$2)))),
  IF($C$2="All Social Workers",
   IF($C$3="Full Time", SUMIFS('SW Data'!$F:$F, 'SW Data'!$A:$A, E$8, 'SW Data'!$E:$E, $C$1, 'SW Data'!$B:$B, $A23), IF($C$3="Part Time", SUMIFS('SW Data'!$H:$H, 'SW Data'!$A:$A, E$8, 'SW Data'!$E:$E, $C$1, 'SW Data'!$B:$B, $A23), SUMIFS('SW Data'!$I:$I, 'SW Data'!$A:$A, E$8, 'SW Data'!$E:$E, $C$1, 'SW Data'!$B:$B, $A23))),
   IF($C$3="Full Time", SUMIFS('SW Data'!$F:$F, 'SW Data'!$A:$A, E$8, 'SW Data'!$E:$E, $C$1, 'SW Data'!$B:$B, $A23, 'SW Data'!$D:$D, $C$2), IF($C$3="Part Time", SUMIFS('SW Data'!$H:$H, 'SW Data'!$A:$A, E$8, 'SW Data'!$E:$E, $C$1, 'SW Data'!$B:$B, $A23, 'SW Data'!$D:$D, $C$2), SUMIFS('SW Data'!$I:$I, 'SW Data'!$A:$A, E$8, 'SW Data'!$E:$E, $C$1, 'SW Data'!$B:$B, $A23, 'SW Data'!$D:$D, $C$2))))),
 0)</f>
        <v>793.61000000000013</v>
      </c>
      <c r="F23" s="54">
        <f>IF(AND($C$1&lt;&gt;"", $C$2&lt;&gt;"", $C$3&lt;&gt;""),
 IF($C$1="All Fieldwork Services Teams",
  IF($C$2="All Social Workers",
   IF($C$3="Full Time", SUMIFS('SW Data'!$F:$F, 'SW Data'!$A:$A, F$8, 'SW Data'!$B:$B, $A23), IF($C$3="Part Time", SUMIFS('SW Data'!$H:$H, 'SW Data'!$A:$A, F$8, 'SW Data'!$B:$B, $A23),SUMIFS('SW Data'!$I:$I, 'SW Data'!$A:$A, F$8, 'SW Data'!$B:$B, $A23))),
   IF($C$3="Full Time", SUMIFS('SW Data'!$F:$F, 'SW Data'!$A:$A, F$8, 'SW Data'!$B:$B, $A23, 'SW Data'!$D:$D, $C$2), IF($C$3="Part Time", SUMIFS('SW Data'!$H:$H, 'SW Data'!$A:$A, F$8, 'SW Data'!$B:$B, $A23, 'SW Data'!$D:$D, $C$2), SUMIFS('SW Data'!$I:$I, 'SW Data'!$A:$A, F$8, 'SW Data'!$B:$B, $A23, 'SW Data'!$D:$D, $C$2)))),
  IF($C$2="All Social Workers",
   IF($C$3="Full Time", SUMIFS('SW Data'!$F:$F, 'SW Data'!$A:$A, F$8, 'SW Data'!$E:$E, $C$1, 'SW Data'!$B:$B, $A23), IF($C$3="Part Time", SUMIFS('SW Data'!$H:$H, 'SW Data'!$A:$A, F$8, 'SW Data'!$E:$E, $C$1, 'SW Data'!$B:$B, $A23), SUMIFS('SW Data'!$I:$I, 'SW Data'!$A:$A, F$8, 'SW Data'!$E:$E, $C$1, 'SW Data'!$B:$B, $A23))),
   IF($C$3="Full Time", SUMIFS('SW Data'!$F:$F, 'SW Data'!$A:$A, F$8, 'SW Data'!$E:$E, $C$1, 'SW Data'!$B:$B, $A23, 'SW Data'!$D:$D, $C$2), IF($C$3="Part Time", SUMIFS('SW Data'!$H:$H, 'SW Data'!$A:$A, F$8, 'SW Data'!$E:$E, $C$1, 'SW Data'!$B:$B, $A23, 'SW Data'!$D:$D, $C$2), SUMIFS('SW Data'!$I:$I, 'SW Data'!$A:$A, F$8, 'SW Data'!$E:$E, $C$1, 'SW Data'!$B:$B, $A23, 'SW Data'!$D:$D, $C$2))))),
 0)</f>
        <v>795.03571432000001</v>
      </c>
      <c r="G23" s="54">
        <f>IF(AND($C$1&lt;&gt;"", $C$2&lt;&gt;"", $C$3&lt;&gt;""),
 IF($C$1="All Fieldwork Services Teams",
  IF($C$2="All Social Workers",
   IF($C$3="Full Time", SUMIFS('SW Data'!$F:$F, 'SW Data'!$A:$A, G$8, 'SW Data'!$B:$B, $A23), IF($C$3="Part Time", SUMIFS('SW Data'!$H:$H, 'SW Data'!$A:$A, G$8, 'SW Data'!$B:$B, $A23),SUMIFS('SW Data'!$I:$I, 'SW Data'!$A:$A, G$8, 'SW Data'!$B:$B, $A23))),
   IF($C$3="Full Time", SUMIFS('SW Data'!$F:$F, 'SW Data'!$A:$A, G$8, 'SW Data'!$B:$B, $A23, 'SW Data'!$D:$D, $C$2), IF($C$3="Part Time", SUMIFS('SW Data'!$H:$H, 'SW Data'!$A:$A, G$8, 'SW Data'!$B:$B, $A23, 'SW Data'!$D:$D, $C$2), SUMIFS('SW Data'!$I:$I, 'SW Data'!$A:$A, G$8, 'SW Data'!$B:$B, $A23, 'SW Data'!$D:$D, $C$2)))),
  IF($C$2="All Social Workers",
   IF($C$3="Full Time", SUMIFS('SW Data'!$F:$F, 'SW Data'!$A:$A, G$8, 'SW Data'!$E:$E, $C$1, 'SW Data'!$B:$B, $A23), IF($C$3="Part Time", SUMIFS('SW Data'!$H:$H, 'SW Data'!$A:$A, G$8, 'SW Data'!$E:$E, $C$1, 'SW Data'!$B:$B, $A23), SUMIFS('SW Data'!$I:$I, 'SW Data'!$A:$A, G$8, 'SW Data'!$E:$E, $C$1, 'SW Data'!$B:$B, $A23))),
   IF($C$3="Full Time", SUMIFS('SW Data'!$F:$F, 'SW Data'!$A:$A, G$8, 'SW Data'!$E:$E, $C$1, 'SW Data'!$B:$B, $A23, 'SW Data'!$D:$D, $C$2), IF($C$3="Part Time", SUMIFS('SW Data'!$H:$H, 'SW Data'!$A:$A, G$8, 'SW Data'!$E:$E, $C$1, 'SW Data'!$B:$B, $A23, 'SW Data'!$D:$D, $C$2), SUMIFS('SW Data'!$I:$I, 'SW Data'!$A:$A, G$8, 'SW Data'!$E:$E, $C$1, 'SW Data'!$B:$B, $A23, 'SW Data'!$D:$D, $C$2))))),
 0)</f>
        <v>803.74057142999993</v>
      </c>
      <c r="H23" s="54">
        <f>IF(AND($C$1&lt;&gt;"", $C$2&lt;&gt;"", $C$3&lt;&gt;""),
 IF($C$1="All Fieldwork Services Teams",
  IF($C$2="All Social Workers",
   IF($C$3="Full Time", SUMIFS('SW Data'!$F:$F, 'SW Data'!$A:$A, H$8, 'SW Data'!$B:$B, $A23), IF($C$3="Part Time", SUMIFS('SW Data'!$H:$H, 'SW Data'!$A:$A, H$8, 'SW Data'!$B:$B, $A23),SUMIFS('SW Data'!$I:$I, 'SW Data'!$A:$A, H$8, 'SW Data'!$B:$B, $A23))),
   IF($C$3="Full Time", SUMIFS('SW Data'!$F:$F, 'SW Data'!$A:$A, H$8, 'SW Data'!$B:$B, $A23, 'SW Data'!$D:$D, $C$2), IF($C$3="Part Time", SUMIFS('SW Data'!$H:$H, 'SW Data'!$A:$A, H$8, 'SW Data'!$B:$B, $A23, 'SW Data'!$D:$D, $C$2), SUMIFS('SW Data'!$I:$I, 'SW Data'!$A:$A, H$8, 'SW Data'!$B:$B, $A23, 'SW Data'!$D:$D, $C$2)))),
  IF($C$2="All Social Workers",
   IF($C$3="Full Time", SUMIFS('SW Data'!$F:$F, 'SW Data'!$A:$A, H$8, 'SW Data'!$E:$E, $C$1, 'SW Data'!$B:$B, $A23), IF($C$3="Part Time", SUMIFS('SW Data'!$H:$H, 'SW Data'!$A:$A, H$8, 'SW Data'!$E:$E, $C$1, 'SW Data'!$B:$B, $A23), SUMIFS('SW Data'!$I:$I, 'SW Data'!$A:$A, H$8, 'SW Data'!$E:$E, $C$1, 'SW Data'!$B:$B, $A23))),
   IF($C$3="Full Time", SUMIFS('SW Data'!$F:$F, 'SW Data'!$A:$A, H$8, 'SW Data'!$E:$E, $C$1, 'SW Data'!$B:$B, $A23, 'SW Data'!$D:$D, $C$2), IF($C$3="Part Time", SUMIFS('SW Data'!$H:$H, 'SW Data'!$A:$A, H$8, 'SW Data'!$E:$E, $C$1, 'SW Data'!$B:$B, $A23, 'SW Data'!$D:$D, $C$2), SUMIFS('SW Data'!$I:$I, 'SW Data'!$A:$A, H$8, 'SW Data'!$E:$E, $C$1, 'SW Data'!$B:$B, $A23, 'SW Data'!$D:$D, $C$2))))),
 0)</f>
        <v>789.52</v>
      </c>
      <c r="I23" s="54">
        <f>IF(AND($C$1&lt;&gt;"", $C$2&lt;&gt;"", $C$3&lt;&gt;""),
 IF($C$1="All Fieldwork Services Teams",
  IF($C$2="All Social Workers",
   IF($C$3="Full Time", SUMIFS('SW Data'!$F:$F, 'SW Data'!$A:$A, I$8, 'SW Data'!$B:$B, $A23), IF($C$3="Part Time", SUMIFS('SW Data'!$H:$H, 'SW Data'!$A:$A, I$8, 'SW Data'!$B:$B, $A23),SUMIFS('SW Data'!$I:$I, 'SW Data'!$A:$A, I$8, 'SW Data'!$B:$B, $A23))),
   IF($C$3="Full Time", SUMIFS('SW Data'!$F:$F, 'SW Data'!$A:$A, I$8, 'SW Data'!$B:$B, $A23, 'SW Data'!$D:$D, $C$2), IF($C$3="Part Time", SUMIFS('SW Data'!$H:$H, 'SW Data'!$A:$A, I$8, 'SW Data'!$B:$B, $A23, 'SW Data'!$D:$D, $C$2), SUMIFS('SW Data'!$I:$I, 'SW Data'!$A:$A, I$8, 'SW Data'!$B:$B, $A23, 'SW Data'!$D:$D, $C$2)))),
  IF($C$2="All Social Workers",
   IF($C$3="Full Time", SUMIFS('SW Data'!$F:$F, 'SW Data'!$A:$A, I$8, 'SW Data'!$E:$E, $C$1, 'SW Data'!$B:$B, $A23), IF($C$3="Part Time", SUMIFS('SW Data'!$H:$H, 'SW Data'!$A:$A, I$8, 'SW Data'!$E:$E, $C$1, 'SW Data'!$B:$B, $A23), SUMIFS('SW Data'!$I:$I, 'SW Data'!$A:$A, I$8, 'SW Data'!$E:$E, $C$1, 'SW Data'!$B:$B, $A23))),
   IF($C$3="Full Time", SUMIFS('SW Data'!$F:$F, 'SW Data'!$A:$A, I$8, 'SW Data'!$E:$E, $C$1, 'SW Data'!$B:$B, $A23, 'SW Data'!$D:$D, $C$2), IF($C$3="Part Time", SUMIFS('SW Data'!$H:$H, 'SW Data'!$A:$A, I$8, 'SW Data'!$E:$E, $C$1, 'SW Data'!$B:$B, $A23, 'SW Data'!$D:$D, $C$2), SUMIFS('SW Data'!$I:$I, 'SW Data'!$A:$A, I$8, 'SW Data'!$E:$E, $C$1, 'SW Data'!$B:$B, $A23, 'SW Data'!$D:$D, $C$2))))),
 0)</f>
        <v>751.12</v>
      </c>
      <c r="J23" s="54">
        <f>IF(AND($C$1&lt;&gt;"", $C$2&lt;&gt;"", $C$3&lt;&gt;""),
 IF($C$1="All Fieldwork Services Teams",
  IF($C$2="All Social Workers",
   IF($C$3="Full Time", SUMIFS('SW Data'!$F:$F, 'SW Data'!$A:$A, J$8, 'SW Data'!$B:$B, $A23), IF($C$3="Part Time", SUMIFS('SW Data'!$H:$H, 'SW Data'!$A:$A, J$8, 'SW Data'!$B:$B, $A23),SUMIFS('SW Data'!$I:$I, 'SW Data'!$A:$A, J$8, 'SW Data'!$B:$B, $A23))),
   IF($C$3="Full Time", SUMIFS('SW Data'!$F:$F, 'SW Data'!$A:$A, J$8, 'SW Data'!$B:$B, $A23, 'SW Data'!$D:$D, $C$2), IF($C$3="Part Time", SUMIFS('SW Data'!$H:$H, 'SW Data'!$A:$A, J$8, 'SW Data'!$B:$B, $A23, 'SW Data'!$D:$D, $C$2), SUMIFS('SW Data'!$I:$I, 'SW Data'!$A:$A, J$8, 'SW Data'!$B:$B, $A23, 'SW Data'!$D:$D, $C$2)))),
  IF($C$2="All Social Workers",
   IF($C$3="Full Time", SUMIFS('SW Data'!$F:$F, 'SW Data'!$A:$A, J$8, 'SW Data'!$E:$E, $C$1, 'SW Data'!$B:$B, $A23), IF($C$3="Part Time", SUMIFS('SW Data'!$H:$H, 'SW Data'!$A:$A, J$8, 'SW Data'!$E:$E, $C$1, 'SW Data'!$B:$B, $A23), SUMIFS('SW Data'!$I:$I, 'SW Data'!$A:$A, J$8, 'SW Data'!$E:$E, $C$1, 'SW Data'!$B:$B, $A23))),
   IF($C$3="Full Time", SUMIFS('SW Data'!$F:$F, 'SW Data'!$A:$A, J$8, 'SW Data'!$E:$E, $C$1, 'SW Data'!$B:$B, $A23, 'SW Data'!$D:$D, $C$2), IF($C$3="Part Time", SUMIFS('SW Data'!$H:$H, 'SW Data'!$A:$A, J$8, 'SW Data'!$E:$E, $C$1, 'SW Data'!$B:$B, $A23, 'SW Data'!$D:$D, $C$2), SUMIFS('SW Data'!$I:$I, 'SW Data'!$A:$A, J$8, 'SW Data'!$E:$E, $C$1, 'SW Data'!$B:$B, $A23, 'SW Data'!$D:$D, $C$2))))),
 0)</f>
        <v>711.17000000000007</v>
      </c>
      <c r="K23" s="54">
        <f>IF(AND($C$1&lt;&gt;"", $C$2&lt;&gt;"", $C$3&lt;&gt;""),
 IF($C$1="All Fieldwork Services Teams",
  IF($C$2="All Social Workers",
   IF($C$3="Full Time", SUMIFS('SW Data'!$F:$F, 'SW Data'!$A:$A, K$8, 'SW Data'!$B:$B, $A23), IF($C$3="Part Time", SUMIFS('SW Data'!$H:$H, 'SW Data'!$A:$A, K$8, 'SW Data'!$B:$B, $A23),SUMIFS('SW Data'!$I:$I, 'SW Data'!$A:$A, K$8, 'SW Data'!$B:$B, $A23))),
   IF($C$3="Full Time", SUMIFS('SW Data'!$F:$F, 'SW Data'!$A:$A, K$8, 'SW Data'!$B:$B, $A23, 'SW Data'!$D:$D, $C$2), IF($C$3="Part Time", SUMIFS('SW Data'!$H:$H, 'SW Data'!$A:$A, K$8, 'SW Data'!$B:$B, $A23, 'SW Data'!$D:$D, $C$2), SUMIFS('SW Data'!$I:$I, 'SW Data'!$A:$A, K$8, 'SW Data'!$B:$B, $A23, 'SW Data'!$D:$D, $C$2)))),
  IF($C$2="All Social Workers",
   IF($C$3="Full Time", SUMIFS('SW Data'!$F:$F, 'SW Data'!$A:$A, K$8, 'SW Data'!$E:$E, $C$1, 'SW Data'!$B:$B, $A23), IF($C$3="Part Time", SUMIFS('SW Data'!$H:$H, 'SW Data'!$A:$A, K$8, 'SW Data'!$E:$E, $C$1, 'SW Data'!$B:$B, $A23), SUMIFS('SW Data'!$I:$I, 'SW Data'!$A:$A, K$8, 'SW Data'!$E:$E, $C$1, 'SW Data'!$B:$B, $A23))),
   IF($C$3="Full Time", SUMIFS('SW Data'!$F:$F, 'SW Data'!$A:$A, K$8, 'SW Data'!$E:$E, $C$1, 'SW Data'!$B:$B, $A23, 'SW Data'!$D:$D, $C$2), IF($C$3="Part Time", SUMIFS('SW Data'!$H:$H, 'SW Data'!$A:$A, K$8, 'SW Data'!$E:$E, $C$1, 'SW Data'!$B:$B, $A23, 'SW Data'!$D:$D, $C$2), SUMIFS('SW Data'!$I:$I, 'SW Data'!$A:$A, K$8, 'SW Data'!$E:$E, $C$1, 'SW Data'!$B:$B, $A23, 'SW Data'!$D:$D, $C$2))))),
 0)</f>
        <v>724.65999999999985</v>
      </c>
      <c r="L23" s="55"/>
    </row>
    <row r="24" spans="1:12" x14ac:dyDescent="0.25">
      <c r="A24" s="53" t="s">
        <v>32</v>
      </c>
      <c r="B24" s="54">
        <f>IF(AND($C$1&lt;&gt;"", $C$2&lt;&gt;"", $C$3&lt;&gt;""),
 IF($C$1="All Fieldwork Services Teams",
  IF($C$2="All Social Workers",
   IF($C$3="Full Time", SUMIFS('SW Data'!$F:$F, 'SW Data'!$A:$A, B$8, 'SW Data'!$B:$B, $A24), IF($C$3="Part Time", SUMIFS('SW Data'!$H:$H, 'SW Data'!$A:$A, B$8, 'SW Data'!$B:$B, $A24),SUMIFS('SW Data'!$I:$I, 'SW Data'!$A:$A, B$8, 'SW Data'!$B:$B, $A24))),
   IF($C$3="Full Time", SUMIFS('SW Data'!$F:$F, 'SW Data'!$A:$A, B$8, 'SW Data'!$B:$B, $A24, 'SW Data'!$D:$D, $C$2), IF($C$3="Part Time", SUMIFS('SW Data'!$H:$H, 'SW Data'!$A:$A, B$8, 'SW Data'!$B:$B, $A24, 'SW Data'!$D:$D, $C$2), SUMIFS('SW Data'!$I:$I, 'SW Data'!$A:$A, B$8, 'SW Data'!$B:$B, $A24, 'SW Data'!$D:$D, $C$2)))),
  IF($C$2="All Social Workers",
   IF($C$3="Full Time", SUMIFS('SW Data'!$F:$F, 'SW Data'!$A:$A, B$8, 'SW Data'!$E:$E, $C$1, 'SW Data'!$B:$B, $A24), IF($C$3="Part Time", SUMIFS('SW Data'!$H:$H, 'SW Data'!$A:$A, B$8, 'SW Data'!$E:$E, $C$1, 'SW Data'!$B:$B, $A24), SUMIFS('SW Data'!$I:$I, 'SW Data'!$A:$A, B$8, 'SW Data'!$E:$E, $C$1, 'SW Data'!$B:$B, $A24))),
   IF($C$3="Full Time", SUMIFS('SW Data'!$F:$F, 'SW Data'!$A:$A, B$8, 'SW Data'!$E:$E, $C$1, 'SW Data'!$B:$B, $A24, 'SW Data'!$D:$D, $C$2), IF($C$3="Part Time", SUMIFS('SW Data'!$H:$H, 'SW Data'!$A:$A, B$8, 'SW Data'!$E:$E, $C$1, 'SW Data'!$B:$B, $A24, 'SW Data'!$D:$D, $C$2), SUMIFS('SW Data'!$I:$I, 'SW Data'!$A:$A, B$8, 'SW Data'!$E:$E, $C$1, 'SW Data'!$B:$B, $A24, 'SW Data'!$D:$D, $C$2))))),
 0)</f>
        <v>185.11</v>
      </c>
      <c r="C24" s="54">
        <f>IF(AND($C$1&lt;&gt;"", $C$2&lt;&gt;"", $C$3&lt;&gt;""),
 IF($C$1="All Fieldwork Services Teams",
  IF($C$2="All Social Workers",
   IF($C$3="Full Time", SUMIFS('SW Data'!$F:$F, 'SW Data'!$A:$A, C$8, 'SW Data'!$B:$B, $A24), IF($C$3="Part Time", SUMIFS('SW Data'!$H:$H, 'SW Data'!$A:$A, C$8, 'SW Data'!$B:$B, $A24),SUMIFS('SW Data'!$I:$I, 'SW Data'!$A:$A, C$8, 'SW Data'!$B:$B, $A24))),
   IF($C$3="Full Time", SUMIFS('SW Data'!$F:$F, 'SW Data'!$A:$A, C$8, 'SW Data'!$B:$B, $A24, 'SW Data'!$D:$D, $C$2), IF($C$3="Part Time", SUMIFS('SW Data'!$H:$H, 'SW Data'!$A:$A, C$8, 'SW Data'!$B:$B, $A24, 'SW Data'!$D:$D, $C$2), SUMIFS('SW Data'!$I:$I, 'SW Data'!$A:$A, C$8, 'SW Data'!$B:$B, $A24, 'SW Data'!$D:$D, $C$2)))),
  IF($C$2="All Social Workers",
   IF($C$3="Full Time", SUMIFS('SW Data'!$F:$F, 'SW Data'!$A:$A, C$8, 'SW Data'!$E:$E, $C$1, 'SW Data'!$B:$B, $A24), IF($C$3="Part Time", SUMIFS('SW Data'!$H:$H, 'SW Data'!$A:$A, C$8, 'SW Data'!$E:$E, $C$1, 'SW Data'!$B:$B, $A24), SUMIFS('SW Data'!$I:$I, 'SW Data'!$A:$A, C$8, 'SW Data'!$E:$E, $C$1, 'SW Data'!$B:$B, $A24))),
   IF($C$3="Full Time", SUMIFS('SW Data'!$F:$F, 'SW Data'!$A:$A, C$8, 'SW Data'!$E:$E, $C$1, 'SW Data'!$B:$B, $A24, 'SW Data'!$D:$D, $C$2), IF($C$3="Part Time", SUMIFS('SW Data'!$H:$H, 'SW Data'!$A:$A, C$8, 'SW Data'!$E:$E, $C$1, 'SW Data'!$B:$B, $A24, 'SW Data'!$D:$D, $C$2), SUMIFS('SW Data'!$I:$I, 'SW Data'!$A:$A, C$8, 'SW Data'!$E:$E, $C$1, 'SW Data'!$B:$B, $A24, 'SW Data'!$D:$D, $C$2))))),
 0)</f>
        <v>200</v>
      </c>
      <c r="D24" s="54">
        <f>IF(AND($C$1&lt;&gt;"", $C$2&lt;&gt;"", $C$3&lt;&gt;""),
 IF($C$1="All Fieldwork Services Teams",
  IF($C$2="All Social Workers",
   IF($C$3="Full Time", SUMIFS('SW Data'!$F:$F, 'SW Data'!$A:$A, D$8, 'SW Data'!$B:$B, $A24), IF($C$3="Part Time", SUMIFS('SW Data'!$H:$H, 'SW Data'!$A:$A, D$8, 'SW Data'!$B:$B, $A24),SUMIFS('SW Data'!$I:$I, 'SW Data'!$A:$A, D$8, 'SW Data'!$B:$B, $A24))),
   IF($C$3="Full Time", SUMIFS('SW Data'!$F:$F, 'SW Data'!$A:$A, D$8, 'SW Data'!$B:$B, $A24, 'SW Data'!$D:$D, $C$2), IF($C$3="Part Time", SUMIFS('SW Data'!$H:$H, 'SW Data'!$A:$A, D$8, 'SW Data'!$B:$B, $A24, 'SW Data'!$D:$D, $C$2), SUMIFS('SW Data'!$I:$I, 'SW Data'!$A:$A, D$8, 'SW Data'!$B:$B, $A24, 'SW Data'!$D:$D, $C$2)))),
  IF($C$2="All Social Workers",
   IF($C$3="Full Time", SUMIFS('SW Data'!$F:$F, 'SW Data'!$A:$A, D$8, 'SW Data'!$E:$E, $C$1, 'SW Data'!$B:$B, $A24), IF($C$3="Part Time", SUMIFS('SW Data'!$H:$H, 'SW Data'!$A:$A, D$8, 'SW Data'!$E:$E, $C$1, 'SW Data'!$B:$B, $A24), SUMIFS('SW Data'!$I:$I, 'SW Data'!$A:$A, D$8, 'SW Data'!$E:$E, $C$1, 'SW Data'!$B:$B, $A24))),
   IF($C$3="Full Time", SUMIFS('SW Data'!$F:$F, 'SW Data'!$A:$A, D$8, 'SW Data'!$E:$E, $C$1, 'SW Data'!$B:$B, $A24, 'SW Data'!$D:$D, $C$2), IF($C$3="Part Time", SUMIFS('SW Data'!$H:$H, 'SW Data'!$A:$A, D$8, 'SW Data'!$E:$E, $C$1, 'SW Data'!$B:$B, $A24, 'SW Data'!$D:$D, $C$2), SUMIFS('SW Data'!$I:$I, 'SW Data'!$A:$A, D$8, 'SW Data'!$E:$E, $C$1, 'SW Data'!$B:$B, $A24, 'SW Data'!$D:$D, $C$2))))),
 0)</f>
        <v>199.73000000000002</v>
      </c>
      <c r="E24" s="54">
        <f>IF(AND($C$1&lt;&gt;"", $C$2&lt;&gt;"", $C$3&lt;&gt;""),
 IF($C$1="All Fieldwork Services Teams",
  IF($C$2="All Social Workers",
   IF($C$3="Full Time", SUMIFS('SW Data'!$F:$F, 'SW Data'!$A:$A, E$8, 'SW Data'!$B:$B, $A24), IF($C$3="Part Time", SUMIFS('SW Data'!$H:$H, 'SW Data'!$A:$A, E$8, 'SW Data'!$B:$B, $A24),SUMIFS('SW Data'!$I:$I, 'SW Data'!$A:$A, E$8, 'SW Data'!$B:$B, $A24))),
   IF($C$3="Full Time", SUMIFS('SW Data'!$F:$F, 'SW Data'!$A:$A, E$8, 'SW Data'!$B:$B, $A24, 'SW Data'!$D:$D, $C$2), IF($C$3="Part Time", SUMIFS('SW Data'!$H:$H, 'SW Data'!$A:$A, E$8, 'SW Data'!$B:$B, $A24, 'SW Data'!$D:$D, $C$2), SUMIFS('SW Data'!$I:$I, 'SW Data'!$A:$A, E$8, 'SW Data'!$B:$B, $A24, 'SW Data'!$D:$D, $C$2)))),
  IF($C$2="All Social Workers",
   IF($C$3="Full Time", SUMIFS('SW Data'!$F:$F, 'SW Data'!$A:$A, E$8, 'SW Data'!$E:$E, $C$1, 'SW Data'!$B:$B, $A24), IF($C$3="Part Time", SUMIFS('SW Data'!$H:$H, 'SW Data'!$A:$A, E$8, 'SW Data'!$E:$E, $C$1, 'SW Data'!$B:$B, $A24), SUMIFS('SW Data'!$I:$I, 'SW Data'!$A:$A, E$8, 'SW Data'!$E:$E, $C$1, 'SW Data'!$B:$B, $A24))),
   IF($C$3="Full Time", SUMIFS('SW Data'!$F:$F, 'SW Data'!$A:$A, E$8, 'SW Data'!$E:$E, $C$1, 'SW Data'!$B:$B, $A24, 'SW Data'!$D:$D, $C$2), IF($C$3="Part Time", SUMIFS('SW Data'!$H:$H, 'SW Data'!$A:$A, E$8, 'SW Data'!$E:$E, $C$1, 'SW Data'!$B:$B, $A24, 'SW Data'!$D:$D, $C$2), SUMIFS('SW Data'!$I:$I, 'SW Data'!$A:$A, E$8, 'SW Data'!$E:$E, $C$1, 'SW Data'!$B:$B, $A24, 'SW Data'!$D:$D, $C$2))))),
 0)</f>
        <v>210.65</v>
      </c>
      <c r="F24" s="54">
        <f>IF(AND($C$1&lt;&gt;"", $C$2&lt;&gt;"", $C$3&lt;&gt;""),
 IF($C$1="All Fieldwork Services Teams",
  IF($C$2="All Social Workers",
   IF($C$3="Full Time", SUMIFS('SW Data'!$F:$F, 'SW Data'!$A:$A, F$8, 'SW Data'!$B:$B, $A24), IF($C$3="Part Time", SUMIFS('SW Data'!$H:$H, 'SW Data'!$A:$A, F$8, 'SW Data'!$B:$B, $A24),SUMIFS('SW Data'!$I:$I, 'SW Data'!$A:$A, F$8, 'SW Data'!$B:$B, $A24))),
   IF($C$3="Full Time", SUMIFS('SW Data'!$F:$F, 'SW Data'!$A:$A, F$8, 'SW Data'!$B:$B, $A24, 'SW Data'!$D:$D, $C$2), IF($C$3="Part Time", SUMIFS('SW Data'!$H:$H, 'SW Data'!$A:$A, F$8, 'SW Data'!$B:$B, $A24, 'SW Data'!$D:$D, $C$2), SUMIFS('SW Data'!$I:$I, 'SW Data'!$A:$A, F$8, 'SW Data'!$B:$B, $A24, 'SW Data'!$D:$D, $C$2)))),
  IF($C$2="All Social Workers",
   IF($C$3="Full Time", SUMIFS('SW Data'!$F:$F, 'SW Data'!$A:$A, F$8, 'SW Data'!$E:$E, $C$1, 'SW Data'!$B:$B, $A24), IF($C$3="Part Time", SUMIFS('SW Data'!$H:$H, 'SW Data'!$A:$A, F$8, 'SW Data'!$E:$E, $C$1, 'SW Data'!$B:$B, $A24), SUMIFS('SW Data'!$I:$I, 'SW Data'!$A:$A, F$8, 'SW Data'!$E:$E, $C$1, 'SW Data'!$B:$B, $A24))),
   IF($C$3="Full Time", SUMIFS('SW Data'!$F:$F, 'SW Data'!$A:$A, F$8, 'SW Data'!$E:$E, $C$1, 'SW Data'!$B:$B, $A24, 'SW Data'!$D:$D, $C$2), IF($C$3="Part Time", SUMIFS('SW Data'!$H:$H, 'SW Data'!$A:$A, F$8, 'SW Data'!$E:$E, $C$1, 'SW Data'!$B:$B, $A24, 'SW Data'!$D:$D, $C$2), SUMIFS('SW Data'!$I:$I, 'SW Data'!$A:$A, F$8, 'SW Data'!$E:$E, $C$1, 'SW Data'!$B:$B, $A24, 'SW Data'!$D:$D, $C$2))))),
 0)</f>
        <v>115.40400000000001</v>
      </c>
      <c r="G24" s="54">
        <f>IF(AND($C$1&lt;&gt;"", $C$2&lt;&gt;"", $C$3&lt;&gt;""),
 IF($C$1="All Fieldwork Services Teams",
  IF($C$2="All Social Workers",
   IF($C$3="Full Time", SUMIFS('SW Data'!$F:$F, 'SW Data'!$A:$A, G$8, 'SW Data'!$B:$B, $A24), IF($C$3="Part Time", SUMIFS('SW Data'!$H:$H, 'SW Data'!$A:$A, G$8, 'SW Data'!$B:$B, $A24),SUMIFS('SW Data'!$I:$I, 'SW Data'!$A:$A, G$8, 'SW Data'!$B:$B, $A24))),
   IF($C$3="Full Time", SUMIFS('SW Data'!$F:$F, 'SW Data'!$A:$A, G$8, 'SW Data'!$B:$B, $A24, 'SW Data'!$D:$D, $C$2), IF($C$3="Part Time", SUMIFS('SW Data'!$H:$H, 'SW Data'!$A:$A, G$8, 'SW Data'!$B:$B, $A24, 'SW Data'!$D:$D, $C$2), SUMIFS('SW Data'!$I:$I, 'SW Data'!$A:$A, G$8, 'SW Data'!$B:$B, $A24, 'SW Data'!$D:$D, $C$2)))),
  IF($C$2="All Social Workers",
   IF($C$3="Full Time", SUMIFS('SW Data'!$F:$F, 'SW Data'!$A:$A, G$8, 'SW Data'!$E:$E, $C$1, 'SW Data'!$B:$B, $A24), IF($C$3="Part Time", SUMIFS('SW Data'!$H:$H, 'SW Data'!$A:$A, G$8, 'SW Data'!$E:$E, $C$1, 'SW Data'!$B:$B, $A24), SUMIFS('SW Data'!$I:$I, 'SW Data'!$A:$A, G$8, 'SW Data'!$E:$E, $C$1, 'SW Data'!$B:$B, $A24))),
   IF($C$3="Full Time", SUMIFS('SW Data'!$F:$F, 'SW Data'!$A:$A, G$8, 'SW Data'!$E:$E, $C$1, 'SW Data'!$B:$B, $A24, 'SW Data'!$D:$D, $C$2), IF($C$3="Part Time", SUMIFS('SW Data'!$H:$H, 'SW Data'!$A:$A, G$8, 'SW Data'!$E:$E, $C$1, 'SW Data'!$B:$B, $A24, 'SW Data'!$D:$D, $C$2), SUMIFS('SW Data'!$I:$I, 'SW Data'!$A:$A, G$8, 'SW Data'!$E:$E, $C$1, 'SW Data'!$B:$B, $A24, 'SW Data'!$D:$D, $C$2))))),
 0)</f>
        <v>135.58571429</v>
      </c>
      <c r="H24" s="54">
        <f>IF(AND($C$1&lt;&gt;"", $C$2&lt;&gt;"", $C$3&lt;&gt;""),
 IF($C$1="All Fieldwork Services Teams",
  IF($C$2="All Social Workers",
   IF($C$3="Full Time", SUMIFS('SW Data'!$F:$F, 'SW Data'!$A:$A, H$8, 'SW Data'!$B:$B, $A24), IF($C$3="Part Time", SUMIFS('SW Data'!$H:$H, 'SW Data'!$A:$A, H$8, 'SW Data'!$B:$B, $A24),SUMIFS('SW Data'!$I:$I, 'SW Data'!$A:$A, H$8, 'SW Data'!$B:$B, $A24))),
   IF($C$3="Full Time", SUMIFS('SW Data'!$F:$F, 'SW Data'!$A:$A, H$8, 'SW Data'!$B:$B, $A24, 'SW Data'!$D:$D, $C$2), IF($C$3="Part Time", SUMIFS('SW Data'!$H:$H, 'SW Data'!$A:$A, H$8, 'SW Data'!$B:$B, $A24, 'SW Data'!$D:$D, $C$2), SUMIFS('SW Data'!$I:$I, 'SW Data'!$A:$A, H$8, 'SW Data'!$B:$B, $A24, 'SW Data'!$D:$D, $C$2)))),
  IF($C$2="All Social Workers",
   IF($C$3="Full Time", SUMIFS('SW Data'!$F:$F, 'SW Data'!$A:$A, H$8, 'SW Data'!$E:$E, $C$1, 'SW Data'!$B:$B, $A24), IF($C$3="Part Time", SUMIFS('SW Data'!$H:$H, 'SW Data'!$A:$A, H$8, 'SW Data'!$E:$E, $C$1, 'SW Data'!$B:$B, $A24), SUMIFS('SW Data'!$I:$I, 'SW Data'!$A:$A, H$8, 'SW Data'!$E:$E, $C$1, 'SW Data'!$B:$B, $A24))),
   IF($C$3="Full Time", SUMIFS('SW Data'!$F:$F, 'SW Data'!$A:$A, H$8, 'SW Data'!$E:$E, $C$1, 'SW Data'!$B:$B, $A24, 'SW Data'!$D:$D, $C$2), IF($C$3="Part Time", SUMIFS('SW Data'!$H:$H, 'SW Data'!$A:$A, H$8, 'SW Data'!$E:$E, $C$1, 'SW Data'!$B:$B, $A24, 'SW Data'!$D:$D, $C$2), SUMIFS('SW Data'!$I:$I, 'SW Data'!$A:$A, H$8, 'SW Data'!$E:$E, $C$1, 'SW Data'!$B:$B, $A24, 'SW Data'!$D:$D, $C$2))))),
 0)</f>
        <v>124.49000000000001</v>
      </c>
      <c r="I24" s="54">
        <f>IF(AND($C$1&lt;&gt;"", $C$2&lt;&gt;"", $C$3&lt;&gt;""),
 IF($C$1="All Fieldwork Services Teams",
  IF($C$2="All Social Workers",
   IF($C$3="Full Time", SUMIFS('SW Data'!$F:$F, 'SW Data'!$A:$A, I$8, 'SW Data'!$B:$B, $A24), IF($C$3="Part Time", SUMIFS('SW Data'!$H:$H, 'SW Data'!$A:$A, I$8, 'SW Data'!$B:$B, $A24),SUMIFS('SW Data'!$I:$I, 'SW Data'!$A:$A, I$8, 'SW Data'!$B:$B, $A24))),
   IF($C$3="Full Time", SUMIFS('SW Data'!$F:$F, 'SW Data'!$A:$A, I$8, 'SW Data'!$B:$B, $A24, 'SW Data'!$D:$D, $C$2), IF($C$3="Part Time", SUMIFS('SW Data'!$H:$H, 'SW Data'!$A:$A, I$8, 'SW Data'!$B:$B, $A24, 'SW Data'!$D:$D, $C$2), SUMIFS('SW Data'!$I:$I, 'SW Data'!$A:$A, I$8, 'SW Data'!$B:$B, $A24, 'SW Data'!$D:$D, $C$2)))),
  IF($C$2="All Social Workers",
   IF($C$3="Full Time", SUMIFS('SW Data'!$F:$F, 'SW Data'!$A:$A, I$8, 'SW Data'!$E:$E, $C$1, 'SW Data'!$B:$B, $A24), IF($C$3="Part Time", SUMIFS('SW Data'!$H:$H, 'SW Data'!$A:$A, I$8, 'SW Data'!$E:$E, $C$1, 'SW Data'!$B:$B, $A24), SUMIFS('SW Data'!$I:$I, 'SW Data'!$A:$A, I$8, 'SW Data'!$E:$E, $C$1, 'SW Data'!$B:$B, $A24))),
   IF($C$3="Full Time", SUMIFS('SW Data'!$F:$F, 'SW Data'!$A:$A, I$8, 'SW Data'!$E:$E, $C$1, 'SW Data'!$B:$B, $A24, 'SW Data'!$D:$D, $C$2), IF($C$3="Part Time", SUMIFS('SW Data'!$H:$H, 'SW Data'!$A:$A, I$8, 'SW Data'!$E:$E, $C$1, 'SW Data'!$B:$B, $A24, 'SW Data'!$D:$D, $C$2), SUMIFS('SW Data'!$I:$I, 'SW Data'!$A:$A, I$8, 'SW Data'!$E:$E, $C$1, 'SW Data'!$B:$B, $A24, 'SW Data'!$D:$D, $C$2))))),
 0)</f>
        <v>112.49</v>
      </c>
      <c r="J24" s="54">
        <f>IF(AND($C$1&lt;&gt;"", $C$2&lt;&gt;"", $C$3&lt;&gt;""),
 IF($C$1="All Fieldwork Services Teams",
  IF($C$2="All Social Workers",
   IF($C$3="Full Time", SUMIFS('SW Data'!$F:$F, 'SW Data'!$A:$A, J$8, 'SW Data'!$B:$B, $A24), IF($C$3="Part Time", SUMIFS('SW Data'!$H:$H, 'SW Data'!$A:$A, J$8, 'SW Data'!$B:$B, $A24),SUMIFS('SW Data'!$I:$I, 'SW Data'!$A:$A, J$8, 'SW Data'!$B:$B, $A24))),
   IF($C$3="Full Time", SUMIFS('SW Data'!$F:$F, 'SW Data'!$A:$A, J$8, 'SW Data'!$B:$B, $A24, 'SW Data'!$D:$D, $C$2), IF($C$3="Part Time", SUMIFS('SW Data'!$H:$H, 'SW Data'!$A:$A, J$8, 'SW Data'!$B:$B, $A24, 'SW Data'!$D:$D, $C$2), SUMIFS('SW Data'!$I:$I, 'SW Data'!$A:$A, J$8, 'SW Data'!$B:$B, $A24, 'SW Data'!$D:$D, $C$2)))),
  IF($C$2="All Social Workers",
   IF($C$3="Full Time", SUMIFS('SW Data'!$F:$F, 'SW Data'!$A:$A, J$8, 'SW Data'!$E:$E, $C$1, 'SW Data'!$B:$B, $A24), IF($C$3="Part Time", SUMIFS('SW Data'!$H:$H, 'SW Data'!$A:$A, J$8, 'SW Data'!$E:$E, $C$1, 'SW Data'!$B:$B, $A24), SUMIFS('SW Data'!$I:$I, 'SW Data'!$A:$A, J$8, 'SW Data'!$E:$E, $C$1, 'SW Data'!$B:$B, $A24))),
   IF($C$3="Full Time", SUMIFS('SW Data'!$F:$F, 'SW Data'!$A:$A, J$8, 'SW Data'!$E:$E, $C$1, 'SW Data'!$B:$B, $A24, 'SW Data'!$D:$D, $C$2), IF($C$3="Part Time", SUMIFS('SW Data'!$H:$H, 'SW Data'!$A:$A, J$8, 'SW Data'!$E:$E, $C$1, 'SW Data'!$B:$B, $A24, 'SW Data'!$D:$D, $C$2), SUMIFS('SW Data'!$I:$I, 'SW Data'!$A:$A, J$8, 'SW Data'!$E:$E, $C$1, 'SW Data'!$B:$B, $A24, 'SW Data'!$D:$D, $C$2))))),
 0)</f>
        <v>110.06</v>
      </c>
      <c r="K24" s="54">
        <f>IF(AND($C$1&lt;&gt;"", $C$2&lt;&gt;"", $C$3&lt;&gt;""),
 IF($C$1="All Fieldwork Services Teams",
  IF($C$2="All Social Workers",
   IF($C$3="Full Time", SUMIFS('SW Data'!$F:$F, 'SW Data'!$A:$A, K$8, 'SW Data'!$B:$B, $A24), IF($C$3="Part Time", SUMIFS('SW Data'!$H:$H, 'SW Data'!$A:$A, K$8, 'SW Data'!$B:$B, $A24),SUMIFS('SW Data'!$I:$I, 'SW Data'!$A:$A, K$8, 'SW Data'!$B:$B, $A24))),
   IF($C$3="Full Time", SUMIFS('SW Data'!$F:$F, 'SW Data'!$A:$A, K$8, 'SW Data'!$B:$B, $A24, 'SW Data'!$D:$D, $C$2), IF($C$3="Part Time", SUMIFS('SW Data'!$H:$H, 'SW Data'!$A:$A, K$8, 'SW Data'!$B:$B, $A24, 'SW Data'!$D:$D, $C$2), SUMIFS('SW Data'!$I:$I, 'SW Data'!$A:$A, K$8, 'SW Data'!$B:$B, $A24, 'SW Data'!$D:$D, $C$2)))),
  IF($C$2="All Social Workers",
   IF($C$3="Full Time", SUMIFS('SW Data'!$F:$F, 'SW Data'!$A:$A, K$8, 'SW Data'!$E:$E, $C$1, 'SW Data'!$B:$B, $A24), IF($C$3="Part Time", SUMIFS('SW Data'!$H:$H, 'SW Data'!$A:$A, K$8, 'SW Data'!$E:$E, $C$1, 'SW Data'!$B:$B, $A24), SUMIFS('SW Data'!$I:$I, 'SW Data'!$A:$A, K$8, 'SW Data'!$E:$E, $C$1, 'SW Data'!$B:$B, $A24))),
   IF($C$3="Full Time", SUMIFS('SW Data'!$F:$F, 'SW Data'!$A:$A, K$8, 'SW Data'!$E:$E, $C$1, 'SW Data'!$B:$B, $A24, 'SW Data'!$D:$D, $C$2), IF($C$3="Part Time", SUMIFS('SW Data'!$H:$H, 'SW Data'!$A:$A, K$8, 'SW Data'!$E:$E, $C$1, 'SW Data'!$B:$B, $A24, 'SW Data'!$D:$D, $C$2), SUMIFS('SW Data'!$I:$I, 'SW Data'!$A:$A, K$8, 'SW Data'!$E:$E, $C$1, 'SW Data'!$B:$B, $A24, 'SW Data'!$D:$D, $C$2))))),
 0)</f>
        <v>101.82</v>
      </c>
      <c r="L24" s="55"/>
    </row>
    <row r="25" spans="1:12" x14ac:dyDescent="0.25">
      <c r="A25" s="53" t="s">
        <v>33</v>
      </c>
      <c r="B25" s="54">
        <f>IF(AND($C$1&lt;&gt;"", $C$2&lt;&gt;"", $C$3&lt;&gt;""),
 IF($C$1="All Fieldwork Services Teams",
  IF($C$2="All Social Workers",
   IF($C$3="Full Time", SUMIFS('SW Data'!$F:$F, 'SW Data'!$A:$A, B$8, 'SW Data'!$B:$B, $A25), IF($C$3="Part Time", SUMIFS('SW Data'!$H:$H, 'SW Data'!$A:$A, B$8, 'SW Data'!$B:$B, $A25),SUMIFS('SW Data'!$I:$I, 'SW Data'!$A:$A, B$8, 'SW Data'!$B:$B, $A25))),
   IF($C$3="Full Time", SUMIFS('SW Data'!$F:$F, 'SW Data'!$A:$A, B$8, 'SW Data'!$B:$B, $A25, 'SW Data'!$D:$D, $C$2), IF($C$3="Part Time", SUMIFS('SW Data'!$H:$H, 'SW Data'!$A:$A, B$8, 'SW Data'!$B:$B, $A25, 'SW Data'!$D:$D, $C$2), SUMIFS('SW Data'!$I:$I, 'SW Data'!$A:$A, B$8, 'SW Data'!$B:$B, $A25, 'SW Data'!$D:$D, $C$2)))),
  IF($C$2="All Social Workers",
   IF($C$3="Full Time", SUMIFS('SW Data'!$F:$F, 'SW Data'!$A:$A, B$8, 'SW Data'!$E:$E, $C$1, 'SW Data'!$B:$B, $A25), IF($C$3="Part Time", SUMIFS('SW Data'!$H:$H, 'SW Data'!$A:$A, B$8, 'SW Data'!$E:$E, $C$1, 'SW Data'!$B:$B, $A25), SUMIFS('SW Data'!$I:$I, 'SW Data'!$A:$A, B$8, 'SW Data'!$E:$E, $C$1, 'SW Data'!$B:$B, $A25))),
   IF($C$3="Full Time", SUMIFS('SW Data'!$F:$F, 'SW Data'!$A:$A, B$8, 'SW Data'!$E:$E, $C$1, 'SW Data'!$B:$B, $A25, 'SW Data'!$D:$D, $C$2), IF($C$3="Part Time", SUMIFS('SW Data'!$H:$H, 'SW Data'!$A:$A, B$8, 'SW Data'!$E:$E, $C$1, 'SW Data'!$B:$B, $A25, 'SW Data'!$D:$D, $C$2), SUMIFS('SW Data'!$I:$I, 'SW Data'!$A:$A, B$8, 'SW Data'!$E:$E, $C$1, 'SW Data'!$B:$B, $A25, 'SW Data'!$D:$D, $C$2))))),
 0)</f>
        <v>103.3</v>
      </c>
      <c r="C25" s="54">
        <f>IF(AND($C$1&lt;&gt;"", $C$2&lt;&gt;"", $C$3&lt;&gt;""),
 IF($C$1="All Fieldwork Services Teams",
  IF($C$2="All Social Workers",
   IF($C$3="Full Time", SUMIFS('SW Data'!$F:$F, 'SW Data'!$A:$A, C$8, 'SW Data'!$B:$B, $A25), IF($C$3="Part Time", SUMIFS('SW Data'!$H:$H, 'SW Data'!$A:$A, C$8, 'SW Data'!$B:$B, $A25),SUMIFS('SW Data'!$I:$I, 'SW Data'!$A:$A, C$8, 'SW Data'!$B:$B, $A25))),
   IF($C$3="Full Time", SUMIFS('SW Data'!$F:$F, 'SW Data'!$A:$A, C$8, 'SW Data'!$B:$B, $A25, 'SW Data'!$D:$D, $C$2), IF($C$3="Part Time", SUMIFS('SW Data'!$H:$H, 'SW Data'!$A:$A, C$8, 'SW Data'!$B:$B, $A25, 'SW Data'!$D:$D, $C$2), SUMIFS('SW Data'!$I:$I, 'SW Data'!$A:$A, C$8, 'SW Data'!$B:$B, $A25, 'SW Data'!$D:$D, $C$2)))),
  IF($C$2="All Social Workers",
   IF($C$3="Full Time", SUMIFS('SW Data'!$F:$F, 'SW Data'!$A:$A, C$8, 'SW Data'!$E:$E, $C$1, 'SW Data'!$B:$B, $A25), IF($C$3="Part Time", SUMIFS('SW Data'!$H:$H, 'SW Data'!$A:$A, C$8, 'SW Data'!$E:$E, $C$1, 'SW Data'!$B:$B, $A25), SUMIFS('SW Data'!$I:$I, 'SW Data'!$A:$A, C$8, 'SW Data'!$E:$E, $C$1, 'SW Data'!$B:$B, $A25))),
   IF($C$3="Full Time", SUMIFS('SW Data'!$F:$F, 'SW Data'!$A:$A, C$8, 'SW Data'!$E:$E, $C$1, 'SW Data'!$B:$B, $A25, 'SW Data'!$D:$D, $C$2), IF($C$3="Part Time", SUMIFS('SW Data'!$H:$H, 'SW Data'!$A:$A, C$8, 'SW Data'!$E:$E, $C$1, 'SW Data'!$B:$B, $A25, 'SW Data'!$D:$D, $C$2), SUMIFS('SW Data'!$I:$I, 'SW Data'!$A:$A, C$8, 'SW Data'!$E:$E, $C$1, 'SW Data'!$B:$B, $A25, 'SW Data'!$D:$D, $C$2))))),
 0)</f>
        <v>105.24000000000001</v>
      </c>
      <c r="D25" s="54">
        <f>IF(AND($C$1&lt;&gt;"", $C$2&lt;&gt;"", $C$3&lt;&gt;""),
 IF($C$1="All Fieldwork Services Teams",
  IF($C$2="All Social Workers",
   IF($C$3="Full Time", SUMIFS('SW Data'!$F:$F, 'SW Data'!$A:$A, D$8, 'SW Data'!$B:$B, $A25), IF($C$3="Part Time", SUMIFS('SW Data'!$H:$H, 'SW Data'!$A:$A, D$8, 'SW Data'!$B:$B, $A25),SUMIFS('SW Data'!$I:$I, 'SW Data'!$A:$A, D$8, 'SW Data'!$B:$B, $A25))),
   IF($C$3="Full Time", SUMIFS('SW Data'!$F:$F, 'SW Data'!$A:$A, D$8, 'SW Data'!$B:$B, $A25, 'SW Data'!$D:$D, $C$2), IF($C$3="Part Time", SUMIFS('SW Data'!$H:$H, 'SW Data'!$A:$A, D$8, 'SW Data'!$B:$B, $A25, 'SW Data'!$D:$D, $C$2), SUMIFS('SW Data'!$I:$I, 'SW Data'!$A:$A, D$8, 'SW Data'!$B:$B, $A25, 'SW Data'!$D:$D, $C$2)))),
  IF($C$2="All Social Workers",
   IF($C$3="Full Time", SUMIFS('SW Data'!$F:$F, 'SW Data'!$A:$A, D$8, 'SW Data'!$E:$E, $C$1, 'SW Data'!$B:$B, $A25), IF($C$3="Part Time", SUMIFS('SW Data'!$H:$H, 'SW Data'!$A:$A, D$8, 'SW Data'!$E:$E, $C$1, 'SW Data'!$B:$B, $A25), SUMIFS('SW Data'!$I:$I, 'SW Data'!$A:$A, D$8, 'SW Data'!$E:$E, $C$1, 'SW Data'!$B:$B, $A25))),
   IF($C$3="Full Time", SUMIFS('SW Data'!$F:$F, 'SW Data'!$A:$A, D$8, 'SW Data'!$E:$E, $C$1, 'SW Data'!$B:$B, $A25, 'SW Data'!$D:$D, $C$2), IF($C$3="Part Time", SUMIFS('SW Data'!$H:$H, 'SW Data'!$A:$A, D$8, 'SW Data'!$E:$E, $C$1, 'SW Data'!$B:$B, $A25, 'SW Data'!$D:$D, $C$2), SUMIFS('SW Data'!$I:$I, 'SW Data'!$A:$A, D$8, 'SW Data'!$E:$E, $C$1, 'SW Data'!$B:$B, $A25, 'SW Data'!$D:$D, $C$2))))),
 0)</f>
        <v>105.93</v>
      </c>
      <c r="E25" s="54">
        <f>IF(AND($C$1&lt;&gt;"", $C$2&lt;&gt;"", $C$3&lt;&gt;""),
 IF($C$1="All Fieldwork Services Teams",
  IF($C$2="All Social Workers",
   IF($C$3="Full Time", SUMIFS('SW Data'!$F:$F, 'SW Data'!$A:$A, E$8, 'SW Data'!$B:$B, $A25), IF($C$3="Part Time", SUMIFS('SW Data'!$H:$H, 'SW Data'!$A:$A, E$8, 'SW Data'!$B:$B, $A25),SUMIFS('SW Data'!$I:$I, 'SW Data'!$A:$A, E$8, 'SW Data'!$B:$B, $A25))),
   IF($C$3="Full Time", SUMIFS('SW Data'!$F:$F, 'SW Data'!$A:$A, E$8, 'SW Data'!$B:$B, $A25, 'SW Data'!$D:$D, $C$2), IF($C$3="Part Time", SUMIFS('SW Data'!$H:$H, 'SW Data'!$A:$A, E$8, 'SW Data'!$B:$B, $A25, 'SW Data'!$D:$D, $C$2), SUMIFS('SW Data'!$I:$I, 'SW Data'!$A:$A, E$8, 'SW Data'!$B:$B, $A25, 'SW Data'!$D:$D, $C$2)))),
  IF($C$2="All Social Workers",
   IF($C$3="Full Time", SUMIFS('SW Data'!$F:$F, 'SW Data'!$A:$A, E$8, 'SW Data'!$E:$E, $C$1, 'SW Data'!$B:$B, $A25), IF($C$3="Part Time", SUMIFS('SW Data'!$H:$H, 'SW Data'!$A:$A, E$8, 'SW Data'!$E:$E, $C$1, 'SW Data'!$B:$B, $A25), SUMIFS('SW Data'!$I:$I, 'SW Data'!$A:$A, E$8, 'SW Data'!$E:$E, $C$1, 'SW Data'!$B:$B, $A25))),
   IF($C$3="Full Time", SUMIFS('SW Data'!$F:$F, 'SW Data'!$A:$A, E$8, 'SW Data'!$E:$E, $C$1, 'SW Data'!$B:$B, $A25, 'SW Data'!$D:$D, $C$2), IF($C$3="Part Time", SUMIFS('SW Data'!$H:$H, 'SW Data'!$A:$A, E$8, 'SW Data'!$E:$E, $C$1, 'SW Data'!$B:$B, $A25, 'SW Data'!$D:$D, $C$2), SUMIFS('SW Data'!$I:$I, 'SW Data'!$A:$A, E$8, 'SW Data'!$E:$E, $C$1, 'SW Data'!$B:$B, $A25, 'SW Data'!$D:$D, $C$2))))),
 0)</f>
        <v>103.53999999999999</v>
      </c>
      <c r="F25" s="54">
        <f>IF(AND($C$1&lt;&gt;"", $C$2&lt;&gt;"", $C$3&lt;&gt;""),
 IF($C$1="All Fieldwork Services Teams",
  IF($C$2="All Social Workers",
   IF($C$3="Full Time", SUMIFS('SW Data'!$F:$F, 'SW Data'!$A:$A, F$8, 'SW Data'!$B:$B, $A25), IF($C$3="Part Time", SUMIFS('SW Data'!$H:$H, 'SW Data'!$A:$A, F$8, 'SW Data'!$B:$B, $A25),SUMIFS('SW Data'!$I:$I, 'SW Data'!$A:$A, F$8, 'SW Data'!$B:$B, $A25))),
   IF($C$3="Full Time", SUMIFS('SW Data'!$F:$F, 'SW Data'!$A:$A, F$8, 'SW Data'!$B:$B, $A25, 'SW Data'!$D:$D, $C$2), IF($C$3="Part Time", SUMIFS('SW Data'!$H:$H, 'SW Data'!$A:$A, F$8, 'SW Data'!$B:$B, $A25, 'SW Data'!$D:$D, $C$2), SUMIFS('SW Data'!$I:$I, 'SW Data'!$A:$A, F$8, 'SW Data'!$B:$B, $A25, 'SW Data'!$D:$D, $C$2)))),
  IF($C$2="All Social Workers",
   IF($C$3="Full Time", SUMIFS('SW Data'!$F:$F, 'SW Data'!$A:$A, F$8, 'SW Data'!$E:$E, $C$1, 'SW Data'!$B:$B, $A25), IF($C$3="Part Time", SUMIFS('SW Data'!$H:$H, 'SW Data'!$A:$A, F$8, 'SW Data'!$E:$E, $C$1, 'SW Data'!$B:$B, $A25), SUMIFS('SW Data'!$I:$I, 'SW Data'!$A:$A, F$8, 'SW Data'!$E:$E, $C$1, 'SW Data'!$B:$B, $A25))),
   IF($C$3="Full Time", SUMIFS('SW Data'!$F:$F, 'SW Data'!$A:$A, F$8, 'SW Data'!$E:$E, $C$1, 'SW Data'!$B:$B, $A25, 'SW Data'!$D:$D, $C$2), IF($C$3="Part Time", SUMIFS('SW Data'!$H:$H, 'SW Data'!$A:$A, F$8, 'SW Data'!$E:$E, $C$1, 'SW Data'!$B:$B, $A25, 'SW Data'!$D:$D, $C$2), SUMIFS('SW Data'!$I:$I, 'SW Data'!$A:$A, F$8, 'SW Data'!$E:$E, $C$1, 'SW Data'!$B:$B, $A25, 'SW Data'!$D:$D, $C$2))))),
 0)</f>
        <v>105.07378379000001</v>
      </c>
      <c r="G25" s="54">
        <f>IF(AND($C$1&lt;&gt;"", $C$2&lt;&gt;"", $C$3&lt;&gt;""),
 IF($C$1="All Fieldwork Services Teams",
  IF($C$2="All Social Workers",
   IF($C$3="Full Time", SUMIFS('SW Data'!$F:$F, 'SW Data'!$A:$A, G$8, 'SW Data'!$B:$B, $A25), IF($C$3="Part Time", SUMIFS('SW Data'!$H:$H, 'SW Data'!$A:$A, G$8, 'SW Data'!$B:$B, $A25),SUMIFS('SW Data'!$I:$I, 'SW Data'!$A:$A, G$8, 'SW Data'!$B:$B, $A25))),
   IF($C$3="Full Time", SUMIFS('SW Data'!$F:$F, 'SW Data'!$A:$A, G$8, 'SW Data'!$B:$B, $A25, 'SW Data'!$D:$D, $C$2), IF($C$3="Part Time", SUMIFS('SW Data'!$H:$H, 'SW Data'!$A:$A, G$8, 'SW Data'!$B:$B, $A25, 'SW Data'!$D:$D, $C$2), SUMIFS('SW Data'!$I:$I, 'SW Data'!$A:$A, G$8, 'SW Data'!$B:$B, $A25, 'SW Data'!$D:$D, $C$2)))),
  IF($C$2="All Social Workers",
   IF($C$3="Full Time", SUMIFS('SW Data'!$F:$F, 'SW Data'!$A:$A, G$8, 'SW Data'!$E:$E, $C$1, 'SW Data'!$B:$B, $A25), IF($C$3="Part Time", SUMIFS('SW Data'!$H:$H, 'SW Data'!$A:$A, G$8, 'SW Data'!$E:$E, $C$1, 'SW Data'!$B:$B, $A25), SUMIFS('SW Data'!$I:$I, 'SW Data'!$A:$A, G$8, 'SW Data'!$E:$E, $C$1, 'SW Data'!$B:$B, $A25))),
   IF($C$3="Full Time", SUMIFS('SW Data'!$F:$F, 'SW Data'!$A:$A, G$8, 'SW Data'!$E:$E, $C$1, 'SW Data'!$B:$B, $A25, 'SW Data'!$D:$D, $C$2), IF($C$3="Part Time", SUMIFS('SW Data'!$H:$H, 'SW Data'!$A:$A, G$8, 'SW Data'!$E:$E, $C$1, 'SW Data'!$B:$B, $A25, 'SW Data'!$D:$D, $C$2), SUMIFS('SW Data'!$I:$I, 'SW Data'!$A:$A, G$8, 'SW Data'!$E:$E, $C$1, 'SW Data'!$B:$B, $A25, 'SW Data'!$D:$D, $C$2))))),
 0)</f>
        <v>112.36</v>
      </c>
      <c r="H25" s="54">
        <f>IF(AND($C$1&lt;&gt;"", $C$2&lt;&gt;"", $C$3&lt;&gt;""),
 IF($C$1="All Fieldwork Services Teams",
  IF($C$2="All Social Workers",
   IF($C$3="Full Time", SUMIFS('SW Data'!$F:$F, 'SW Data'!$A:$A, H$8, 'SW Data'!$B:$B, $A25), IF($C$3="Part Time", SUMIFS('SW Data'!$H:$H, 'SW Data'!$A:$A, H$8, 'SW Data'!$B:$B, $A25),SUMIFS('SW Data'!$I:$I, 'SW Data'!$A:$A, H$8, 'SW Data'!$B:$B, $A25))),
   IF($C$3="Full Time", SUMIFS('SW Data'!$F:$F, 'SW Data'!$A:$A, H$8, 'SW Data'!$B:$B, $A25, 'SW Data'!$D:$D, $C$2), IF($C$3="Part Time", SUMIFS('SW Data'!$H:$H, 'SW Data'!$A:$A, H$8, 'SW Data'!$B:$B, $A25, 'SW Data'!$D:$D, $C$2), SUMIFS('SW Data'!$I:$I, 'SW Data'!$A:$A, H$8, 'SW Data'!$B:$B, $A25, 'SW Data'!$D:$D, $C$2)))),
  IF($C$2="All Social Workers",
   IF($C$3="Full Time", SUMIFS('SW Data'!$F:$F, 'SW Data'!$A:$A, H$8, 'SW Data'!$E:$E, $C$1, 'SW Data'!$B:$B, $A25), IF($C$3="Part Time", SUMIFS('SW Data'!$H:$H, 'SW Data'!$A:$A, H$8, 'SW Data'!$E:$E, $C$1, 'SW Data'!$B:$B, $A25), SUMIFS('SW Data'!$I:$I, 'SW Data'!$A:$A, H$8, 'SW Data'!$E:$E, $C$1, 'SW Data'!$B:$B, $A25))),
   IF($C$3="Full Time", SUMIFS('SW Data'!$F:$F, 'SW Data'!$A:$A, H$8, 'SW Data'!$E:$E, $C$1, 'SW Data'!$B:$B, $A25, 'SW Data'!$D:$D, $C$2), IF($C$3="Part Time", SUMIFS('SW Data'!$H:$H, 'SW Data'!$A:$A, H$8, 'SW Data'!$E:$E, $C$1, 'SW Data'!$B:$B, $A25, 'SW Data'!$D:$D, $C$2), SUMIFS('SW Data'!$I:$I, 'SW Data'!$A:$A, H$8, 'SW Data'!$E:$E, $C$1, 'SW Data'!$B:$B, $A25, 'SW Data'!$D:$D, $C$2))))),
 0)</f>
        <v>102.36999999999999</v>
      </c>
      <c r="I25" s="54">
        <f>IF(AND($C$1&lt;&gt;"", $C$2&lt;&gt;"", $C$3&lt;&gt;""),
 IF($C$1="All Fieldwork Services Teams",
  IF($C$2="All Social Workers",
   IF($C$3="Full Time", SUMIFS('SW Data'!$F:$F, 'SW Data'!$A:$A, I$8, 'SW Data'!$B:$B, $A25), IF($C$3="Part Time", SUMIFS('SW Data'!$H:$H, 'SW Data'!$A:$A, I$8, 'SW Data'!$B:$B, $A25),SUMIFS('SW Data'!$I:$I, 'SW Data'!$A:$A, I$8, 'SW Data'!$B:$B, $A25))),
   IF($C$3="Full Time", SUMIFS('SW Data'!$F:$F, 'SW Data'!$A:$A, I$8, 'SW Data'!$B:$B, $A25, 'SW Data'!$D:$D, $C$2), IF($C$3="Part Time", SUMIFS('SW Data'!$H:$H, 'SW Data'!$A:$A, I$8, 'SW Data'!$B:$B, $A25, 'SW Data'!$D:$D, $C$2), SUMIFS('SW Data'!$I:$I, 'SW Data'!$A:$A, I$8, 'SW Data'!$B:$B, $A25, 'SW Data'!$D:$D, $C$2)))),
  IF($C$2="All Social Workers",
   IF($C$3="Full Time", SUMIFS('SW Data'!$F:$F, 'SW Data'!$A:$A, I$8, 'SW Data'!$E:$E, $C$1, 'SW Data'!$B:$B, $A25), IF($C$3="Part Time", SUMIFS('SW Data'!$H:$H, 'SW Data'!$A:$A, I$8, 'SW Data'!$E:$E, $C$1, 'SW Data'!$B:$B, $A25), SUMIFS('SW Data'!$I:$I, 'SW Data'!$A:$A, I$8, 'SW Data'!$E:$E, $C$1, 'SW Data'!$B:$B, $A25))),
   IF($C$3="Full Time", SUMIFS('SW Data'!$F:$F, 'SW Data'!$A:$A, I$8, 'SW Data'!$E:$E, $C$1, 'SW Data'!$B:$B, $A25, 'SW Data'!$D:$D, $C$2), IF($C$3="Part Time", SUMIFS('SW Data'!$H:$H, 'SW Data'!$A:$A, I$8, 'SW Data'!$E:$E, $C$1, 'SW Data'!$B:$B, $A25, 'SW Data'!$D:$D, $C$2), SUMIFS('SW Data'!$I:$I, 'SW Data'!$A:$A, I$8, 'SW Data'!$E:$E, $C$1, 'SW Data'!$B:$B, $A25, 'SW Data'!$D:$D, $C$2))))),
 0)</f>
        <v>95.71</v>
      </c>
      <c r="J25" s="54">
        <f>IF(AND($C$1&lt;&gt;"", $C$2&lt;&gt;"", $C$3&lt;&gt;""),
 IF($C$1="All Fieldwork Services Teams",
  IF($C$2="All Social Workers",
   IF($C$3="Full Time", SUMIFS('SW Data'!$F:$F, 'SW Data'!$A:$A, J$8, 'SW Data'!$B:$B, $A25), IF($C$3="Part Time", SUMIFS('SW Data'!$H:$H, 'SW Data'!$A:$A, J$8, 'SW Data'!$B:$B, $A25),SUMIFS('SW Data'!$I:$I, 'SW Data'!$A:$A, J$8, 'SW Data'!$B:$B, $A25))),
   IF($C$3="Full Time", SUMIFS('SW Data'!$F:$F, 'SW Data'!$A:$A, J$8, 'SW Data'!$B:$B, $A25, 'SW Data'!$D:$D, $C$2), IF($C$3="Part Time", SUMIFS('SW Data'!$H:$H, 'SW Data'!$A:$A, J$8, 'SW Data'!$B:$B, $A25, 'SW Data'!$D:$D, $C$2), SUMIFS('SW Data'!$I:$I, 'SW Data'!$A:$A, J$8, 'SW Data'!$B:$B, $A25, 'SW Data'!$D:$D, $C$2)))),
  IF($C$2="All Social Workers",
   IF($C$3="Full Time", SUMIFS('SW Data'!$F:$F, 'SW Data'!$A:$A, J$8, 'SW Data'!$E:$E, $C$1, 'SW Data'!$B:$B, $A25), IF($C$3="Part Time", SUMIFS('SW Data'!$H:$H, 'SW Data'!$A:$A, J$8, 'SW Data'!$E:$E, $C$1, 'SW Data'!$B:$B, $A25), SUMIFS('SW Data'!$I:$I, 'SW Data'!$A:$A, J$8, 'SW Data'!$E:$E, $C$1, 'SW Data'!$B:$B, $A25))),
   IF($C$3="Full Time", SUMIFS('SW Data'!$F:$F, 'SW Data'!$A:$A, J$8, 'SW Data'!$E:$E, $C$1, 'SW Data'!$B:$B, $A25, 'SW Data'!$D:$D, $C$2), IF($C$3="Part Time", SUMIFS('SW Data'!$H:$H, 'SW Data'!$A:$A, J$8, 'SW Data'!$E:$E, $C$1, 'SW Data'!$B:$B, $A25, 'SW Data'!$D:$D, $C$2), SUMIFS('SW Data'!$I:$I, 'SW Data'!$A:$A, J$8, 'SW Data'!$E:$E, $C$1, 'SW Data'!$B:$B, $A25, 'SW Data'!$D:$D, $C$2))))),
 0)</f>
        <v>86.320000000000007</v>
      </c>
      <c r="K25" s="54">
        <f>IF(AND($C$1&lt;&gt;"", $C$2&lt;&gt;"", $C$3&lt;&gt;""),
 IF($C$1="All Fieldwork Services Teams",
  IF($C$2="All Social Workers",
   IF($C$3="Full Time", SUMIFS('SW Data'!$F:$F, 'SW Data'!$A:$A, K$8, 'SW Data'!$B:$B, $A25), IF($C$3="Part Time", SUMIFS('SW Data'!$H:$H, 'SW Data'!$A:$A, K$8, 'SW Data'!$B:$B, $A25),SUMIFS('SW Data'!$I:$I, 'SW Data'!$A:$A, K$8, 'SW Data'!$B:$B, $A25))),
   IF($C$3="Full Time", SUMIFS('SW Data'!$F:$F, 'SW Data'!$A:$A, K$8, 'SW Data'!$B:$B, $A25, 'SW Data'!$D:$D, $C$2), IF($C$3="Part Time", SUMIFS('SW Data'!$H:$H, 'SW Data'!$A:$A, K$8, 'SW Data'!$B:$B, $A25, 'SW Data'!$D:$D, $C$2), SUMIFS('SW Data'!$I:$I, 'SW Data'!$A:$A, K$8, 'SW Data'!$B:$B, $A25, 'SW Data'!$D:$D, $C$2)))),
  IF($C$2="All Social Workers",
   IF($C$3="Full Time", SUMIFS('SW Data'!$F:$F, 'SW Data'!$A:$A, K$8, 'SW Data'!$E:$E, $C$1, 'SW Data'!$B:$B, $A25), IF($C$3="Part Time", SUMIFS('SW Data'!$H:$H, 'SW Data'!$A:$A, K$8, 'SW Data'!$E:$E, $C$1, 'SW Data'!$B:$B, $A25), SUMIFS('SW Data'!$I:$I, 'SW Data'!$A:$A, K$8, 'SW Data'!$E:$E, $C$1, 'SW Data'!$B:$B, $A25))),
   IF($C$3="Full Time", SUMIFS('SW Data'!$F:$F, 'SW Data'!$A:$A, K$8, 'SW Data'!$E:$E, $C$1, 'SW Data'!$B:$B, $A25, 'SW Data'!$D:$D, $C$2), IF($C$3="Part Time", SUMIFS('SW Data'!$H:$H, 'SW Data'!$A:$A, K$8, 'SW Data'!$E:$E, $C$1, 'SW Data'!$B:$B, $A25, 'SW Data'!$D:$D, $C$2), SUMIFS('SW Data'!$I:$I, 'SW Data'!$A:$A, K$8, 'SW Data'!$E:$E, $C$1, 'SW Data'!$B:$B, $A25, 'SW Data'!$D:$D, $C$2))))),
 0)</f>
        <v>106.56</v>
      </c>
      <c r="L25" s="55"/>
    </row>
    <row r="26" spans="1:12" x14ac:dyDescent="0.25">
      <c r="A26" s="53" t="s">
        <v>34</v>
      </c>
      <c r="B26" s="54">
        <f>IF(AND($C$1&lt;&gt;"", $C$2&lt;&gt;"", $C$3&lt;&gt;""),
 IF($C$1="All Fieldwork Services Teams",
  IF($C$2="All Social Workers",
   IF($C$3="Full Time", SUMIFS('SW Data'!$F:$F, 'SW Data'!$A:$A, B$8, 'SW Data'!$B:$B, $A26), IF($C$3="Part Time", SUMIFS('SW Data'!$H:$H, 'SW Data'!$A:$A, B$8, 'SW Data'!$B:$B, $A26),SUMIFS('SW Data'!$I:$I, 'SW Data'!$A:$A, B$8, 'SW Data'!$B:$B, $A26))),
   IF($C$3="Full Time", SUMIFS('SW Data'!$F:$F, 'SW Data'!$A:$A, B$8, 'SW Data'!$B:$B, $A26, 'SW Data'!$D:$D, $C$2), IF($C$3="Part Time", SUMIFS('SW Data'!$H:$H, 'SW Data'!$A:$A, B$8, 'SW Data'!$B:$B, $A26, 'SW Data'!$D:$D, $C$2), SUMIFS('SW Data'!$I:$I, 'SW Data'!$A:$A, B$8, 'SW Data'!$B:$B, $A26, 'SW Data'!$D:$D, $C$2)))),
  IF($C$2="All Social Workers",
   IF($C$3="Full Time", SUMIFS('SW Data'!$F:$F, 'SW Data'!$A:$A, B$8, 'SW Data'!$E:$E, $C$1, 'SW Data'!$B:$B, $A26), IF($C$3="Part Time", SUMIFS('SW Data'!$H:$H, 'SW Data'!$A:$A, B$8, 'SW Data'!$E:$E, $C$1, 'SW Data'!$B:$B, $A26), SUMIFS('SW Data'!$I:$I, 'SW Data'!$A:$A, B$8, 'SW Data'!$E:$E, $C$1, 'SW Data'!$B:$B, $A26))),
   IF($C$3="Full Time", SUMIFS('SW Data'!$F:$F, 'SW Data'!$A:$A, B$8, 'SW Data'!$E:$E, $C$1, 'SW Data'!$B:$B, $A26, 'SW Data'!$D:$D, $C$2), IF($C$3="Part Time", SUMIFS('SW Data'!$H:$H, 'SW Data'!$A:$A, B$8, 'SW Data'!$E:$E, $C$1, 'SW Data'!$B:$B, $A26, 'SW Data'!$D:$D, $C$2), SUMIFS('SW Data'!$I:$I, 'SW Data'!$A:$A, B$8, 'SW Data'!$E:$E, $C$1, 'SW Data'!$B:$B, $A26, 'SW Data'!$D:$D, $C$2))))),
 0)</f>
        <v>89.14</v>
      </c>
      <c r="C26" s="54">
        <f>IF(AND($C$1&lt;&gt;"", $C$2&lt;&gt;"", $C$3&lt;&gt;""),
 IF($C$1="All Fieldwork Services Teams",
  IF($C$2="All Social Workers",
   IF($C$3="Full Time", SUMIFS('SW Data'!$F:$F, 'SW Data'!$A:$A, C$8, 'SW Data'!$B:$B, $A26), IF($C$3="Part Time", SUMIFS('SW Data'!$H:$H, 'SW Data'!$A:$A, C$8, 'SW Data'!$B:$B, $A26),SUMIFS('SW Data'!$I:$I, 'SW Data'!$A:$A, C$8, 'SW Data'!$B:$B, $A26))),
   IF($C$3="Full Time", SUMIFS('SW Data'!$F:$F, 'SW Data'!$A:$A, C$8, 'SW Data'!$B:$B, $A26, 'SW Data'!$D:$D, $C$2), IF($C$3="Part Time", SUMIFS('SW Data'!$H:$H, 'SW Data'!$A:$A, C$8, 'SW Data'!$B:$B, $A26, 'SW Data'!$D:$D, $C$2), SUMIFS('SW Data'!$I:$I, 'SW Data'!$A:$A, C$8, 'SW Data'!$B:$B, $A26, 'SW Data'!$D:$D, $C$2)))),
  IF($C$2="All Social Workers",
   IF($C$3="Full Time", SUMIFS('SW Data'!$F:$F, 'SW Data'!$A:$A, C$8, 'SW Data'!$E:$E, $C$1, 'SW Data'!$B:$B, $A26), IF($C$3="Part Time", SUMIFS('SW Data'!$H:$H, 'SW Data'!$A:$A, C$8, 'SW Data'!$E:$E, $C$1, 'SW Data'!$B:$B, $A26), SUMIFS('SW Data'!$I:$I, 'SW Data'!$A:$A, C$8, 'SW Data'!$E:$E, $C$1, 'SW Data'!$B:$B, $A26))),
   IF($C$3="Full Time", SUMIFS('SW Data'!$F:$F, 'SW Data'!$A:$A, C$8, 'SW Data'!$E:$E, $C$1, 'SW Data'!$B:$B, $A26, 'SW Data'!$D:$D, $C$2), IF($C$3="Part Time", SUMIFS('SW Data'!$H:$H, 'SW Data'!$A:$A, C$8, 'SW Data'!$E:$E, $C$1, 'SW Data'!$B:$B, $A26, 'SW Data'!$D:$D, $C$2), SUMIFS('SW Data'!$I:$I, 'SW Data'!$A:$A, C$8, 'SW Data'!$E:$E, $C$1, 'SW Data'!$B:$B, $A26, 'SW Data'!$D:$D, $C$2))))),
 0)</f>
        <v>88.24</v>
      </c>
      <c r="D26" s="54">
        <f>IF(AND($C$1&lt;&gt;"", $C$2&lt;&gt;"", $C$3&lt;&gt;""),
 IF($C$1="All Fieldwork Services Teams",
  IF($C$2="All Social Workers",
   IF($C$3="Full Time", SUMIFS('SW Data'!$F:$F, 'SW Data'!$A:$A, D$8, 'SW Data'!$B:$B, $A26), IF($C$3="Part Time", SUMIFS('SW Data'!$H:$H, 'SW Data'!$A:$A, D$8, 'SW Data'!$B:$B, $A26),SUMIFS('SW Data'!$I:$I, 'SW Data'!$A:$A, D$8, 'SW Data'!$B:$B, $A26))),
   IF($C$3="Full Time", SUMIFS('SW Data'!$F:$F, 'SW Data'!$A:$A, D$8, 'SW Data'!$B:$B, $A26, 'SW Data'!$D:$D, $C$2), IF($C$3="Part Time", SUMIFS('SW Data'!$H:$H, 'SW Data'!$A:$A, D$8, 'SW Data'!$B:$B, $A26, 'SW Data'!$D:$D, $C$2), SUMIFS('SW Data'!$I:$I, 'SW Data'!$A:$A, D$8, 'SW Data'!$B:$B, $A26, 'SW Data'!$D:$D, $C$2)))),
  IF($C$2="All Social Workers",
   IF($C$3="Full Time", SUMIFS('SW Data'!$F:$F, 'SW Data'!$A:$A, D$8, 'SW Data'!$E:$E, $C$1, 'SW Data'!$B:$B, $A26), IF($C$3="Part Time", SUMIFS('SW Data'!$H:$H, 'SW Data'!$A:$A, D$8, 'SW Data'!$E:$E, $C$1, 'SW Data'!$B:$B, $A26), SUMIFS('SW Data'!$I:$I, 'SW Data'!$A:$A, D$8, 'SW Data'!$E:$E, $C$1, 'SW Data'!$B:$B, $A26))),
   IF($C$3="Full Time", SUMIFS('SW Data'!$F:$F, 'SW Data'!$A:$A, D$8, 'SW Data'!$E:$E, $C$1, 'SW Data'!$B:$B, $A26, 'SW Data'!$D:$D, $C$2), IF($C$3="Part Time", SUMIFS('SW Data'!$H:$H, 'SW Data'!$A:$A, D$8, 'SW Data'!$E:$E, $C$1, 'SW Data'!$B:$B, $A26, 'SW Data'!$D:$D, $C$2), SUMIFS('SW Data'!$I:$I, 'SW Data'!$A:$A, D$8, 'SW Data'!$E:$E, $C$1, 'SW Data'!$B:$B, $A26, 'SW Data'!$D:$D, $C$2))))),
 0)</f>
        <v>84.8</v>
      </c>
      <c r="E26" s="54">
        <f>IF(AND($C$1&lt;&gt;"", $C$2&lt;&gt;"", $C$3&lt;&gt;""),
 IF($C$1="All Fieldwork Services Teams",
  IF($C$2="All Social Workers",
   IF($C$3="Full Time", SUMIFS('SW Data'!$F:$F, 'SW Data'!$A:$A, E$8, 'SW Data'!$B:$B, $A26), IF($C$3="Part Time", SUMIFS('SW Data'!$H:$H, 'SW Data'!$A:$A, E$8, 'SW Data'!$B:$B, $A26),SUMIFS('SW Data'!$I:$I, 'SW Data'!$A:$A, E$8, 'SW Data'!$B:$B, $A26))),
   IF($C$3="Full Time", SUMIFS('SW Data'!$F:$F, 'SW Data'!$A:$A, E$8, 'SW Data'!$B:$B, $A26, 'SW Data'!$D:$D, $C$2), IF($C$3="Part Time", SUMIFS('SW Data'!$H:$H, 'SW Data'!$A:$A, E$8, 'SW Data'!$B:$B, $A26, 'SW Data'!$D:$D, $C$2), SUMIFS('SW Data'!$I:$I, 'SW Data'!$A:$A, E$8, 'SW Data'!$B:$B, $A26, 'SW Data'!$D:$D, $C$2)))),
  IF($C$2="All Social Workers",
   IF($C$3="Full Time", SUMIFS('SW Data'!$F:$F, 'SW Data'!$A:$A, E$8, 'SW Data'!$E:$E, $C$1, 'SW Data'!$B:$B, $A26), IF($C$3="Part Time", SUMIFS('SW Data'!$H:$H, 'SW Data'!$A:$A, E$8, 'SW Data'!$E:$E, $C$1, 'SW Data'!$B:$B, $A26), SUMIFS('SW Data'!$I:$I, 'SW Data'!$A:$A, E$8, 'SW Data'!$E:$E, $C$1, 'SW Data'!$B:$B, $A26))),
   IF($C$3="Full Time", SUMIFS('SW Data'!$F:$F, 'SW Data'!$A:$A, E$8, 'SW Data'!$E:$E, $C$1, 'SW Data'!$B:$B, $A26, 'SW Data'!$D:$D, $C$2), IF($C$3="Part Time", SUMIFS('SW Data'!$H:$H, 'SW Data'!$A:$A, E$8, 'SW Data'!$E:$E, $C$1, 'SW Data'!$B:$B, $A26, 'SW Data'!$D:$D, $C$2), SUMIFS('SW Data'!$I:$I, 'SW Data'!$A:$A, E$8, 'SW Data'!$E:$E, $C$1, 'SW Data'!$B:$B, $A26, 'SW Data'!$D:$D, $C$2))))),
 0)</f>
        <v>78.83</v>
      </c>
      <c r="F26" s="54">
        <f>IF(AND($C$1&lt;&gt;"", $C$2&lt;&gt;"", $C$3&lt;&gt;""),
 IF($C$1="All Fieldwork Services Teams",
  IF($C$2="All Social Workers",
   IF($C$3="Full Time", SUMIFS('SW Data'!$F:$F, 'SW Data'!$A:$A, F$8, 'SW Data'!$B:$B, $A26), IF($C$3="Part Time", SUMIFS('SW Data'!$H:$H, 'SW Data'!$A:$A, F$8, 'SW Data'!$B:$B, $A26),SUMIFS('SW Data'!$I:$I, 'SW Data'!$A:$A, F$8, 'SW Data'!$B:$B, $A26))),
   IF($C$3="Full Time", SUMIFS('SW Data'!$F:$F, 'SW Data'!$A:$A, F$8, 'SW Data'!$B:$B, $A26, 'SW Data'!$D:$D, $C$2), IF($C$3="Part Time", SUMIFS('SW Data'!$H:$H, 'SW Data'!$A:$A, F$8, 'SW Data'!$B:$B, $A26, 'SW Data'!$D:$D, $C$2), SUMIFS('SW Data'!$I:$I, 'SW Data'!$A:$A, F$8, 'SW Data'!$B:$B, $A26, 'SW Data'!$D:$D, $C$2)))),
  IF($C$2="All Social Workers",
   IF($C$3="Full Time", SUMIFS('SW Data'!$F:$F, 'SW Data'!$A:$A, F$8, 'SW Data'!$E:$E, $C$1, 'SW Data'!$B:$B, $A26), IF($C$3="Part Time", SUMIFS('SW Data'!$H:$H, 'SW Data'!$A:$A, F$8, 'SW Data'!$E:$E, $C$1, 'SW Data'!$B:$B, $A26), SUMIFS('SW Data'!$I:$I, 'SW Data'!$A:$A, F$8, 'SW Data'!$E:$E, $C$1, 'SW Data'!$B:$B, $A26))),
   IF($C$3="Full Time", SUMIFS('SW Data'!$F:$F, 'SW Data'!$A:$A, F$8, 'SW Data'!$E:$E, $C$1, 'SW Data'!$B:$B, $A26, 'SW Data'!$D:$D, $C$2), IF($C$3="Part Time", SUMIFS('SW Data'!$H:$H, 'SW Data'!$A:$A, F$8, 'SW Data'!$E:$E, $C$1, 'SW Data'!$B:$B, $A26, 'SW Data'!$D:$D, $C$2), SUMIFS('SW Data'!$I:$I, 'SW Data'!$A:$A, F$8, 'SW Data'!$E:$E, $C$1, 'SW Data'!$B:$B, $A26, 'SW Data'!$D:$D, $C$2))))),
 0)</f>
        <v>91.883333329999999</v>
      </c>
      <c r="G26" s="54">
        <f>IF(AND($C$1&lt;&gt;"", $C$2&lt;&gt;"", $C$3&lt;&gt;""),
 IF($C$1="All Fieldwork Services Teams",
  IF($C$2="All Social Workers",
   IF($C$3="Full Time", SUMIFS('SW Data'!$F:$F, 'SW Data'!$A:$A, G$8, 'SW Data'!$B:$B, $A26), IF($C$3="Part Time", SUMIFS('SW Data'!$H:$H, 'SW Data'!$A:$A, G$8, 'SW Data'!$B:$B, $A26),SUMIFS('SW Data'!$I:$I, 'SW Data'!$A:$A, G$8, 'SW Data'!$B:$B, $A26))),
   IF($C$3="Full Time", SUMIFS('SW Data'!$F:$F, 'SW Data'!$A:$A, G$8, 'SW Data'!$B:$B, $A26, 'SW Data'!$D:$D, $C$2), IF($C$3="Part Time", SUMIFS('SW Data'!$H:$H, 'SW Data'!$A:$A, G$8, 'SW Data'!$B:$B, $A26, 'SW Data'!$D:$D, $C$2), SUMIFS('SW Data'!$I:$I, 'SW Data'!$A:$A, G$8, 'SW Data'!$B:$B, $A26, 'SW Data'!$D:$D, $C$2)))),
  IF($C$2="All Social Workers",
   IF($C$3="Full Time", SUMIFS('SW Data'!$F:$F, 'SW Data'!$A:$A, G$8, 'SW Data'!$E:$E, $C$1, 'SW Data'!$B:$B, $A26), IF($C$3="Part Time", SUMIFS('SW Data'!$H:$H, 'SW Data'!$A:$A, G$8, 'SW Data'!$E:$E, $C$1, 'SW Data'!$B:$B, $A26), SUMIFS('SW Data'!$I:$I, 'SW Data'!$A:$A, G$8, 'SW Data'!$E:$E, $C$1, 'SW Data'!$B:$B, $A26))),
   IF($C$3="Full Time", SUMIFS('SW Data'!$F:$F, 'SW Data'!$A:$A, G$8, 'SW Data'!$E:$E, $C$1, 'SW Data'!$B:$B, $A26, 'SW Data'!$D:$D, $C$2), IF($C$3="Part Time", SUMIFS('SW Data'!$H:$H, 'SW Data'!$A:$A, G$8, 'SW Data'!$E:$E, $C$1, 'SW Data'!$B:$B, $A26, 'SW Data'!$D:$D, $C$2), SUMIFS('SW Data'!$I:$I, 'SW Data'!$A:$A, G$8, 'SW Data'!$E:$E, $C$1, 'SW Data'!$B:$B, $A26, 'SW Data'!$D:$D, $C$2))))),
 0)</f>
        <v>98.800000000000011</v>
      </c>
      <c r="H26" s="54">
        <f>IF(AND($C$1&lt;&gt;"", $C$2&lt;&gt;"", $C$3&lt;&gt;""),
 IF($C$1="All Fieldwork Services Teams",
  IF($C$2="All Social Workers",
   IF($C$3="Full Time", SUMIFS('SW Data'!$F:$F, 'SW Data'!$A:$A, H$8, 'SW Data'!$B:$B, $A26), IF($C$3="Part Time", SUMIFS('SW Data'!$H:$H, 'SW Data'!$A:$A, H$8, 'SW Data'!$B:$B, $A26),SUMIFS('SW Data'!$I:$I, 'SW Data'!$A:$A, H$8, 'SW Data'!$B:$B, $A26))),
   IF($C$3="Full Time", SUMIFS('SW Data'!$F:$F, 'SW Data'!$A:$A, H$8, 'SW Data'!$B:$B, $A26, 'SW Data'!$D:$D, $C$2), IF($C$3="Part Time", SUMIFS('SW Data'!$H:$H, 'SW Data'!$A:$A, H$8, 'SW Data'!$B:$B, $A26, 'SW Data'!$D:$D, $C$2), SUMIFS('SW Data'!$I:$I, 'SW Data'!$A:$A, H$8, 'SW Data'!$B:$B, $A26, 'SW Data'!$D:$D, $C$2)))),
  IF($C$2="All Social Workers",
   IF($C$3="Full Time", SUMIFS('SW Data'!$F:$F, 'SW Data'!$A:$A, H$8, 'SW Data'!$E:$E, $C$1, 'SW Data'!$B:$B, $A26), IF($C$3="Part Time", SUMIFS('SW Data'!$H:$H, 'SW Data'!$A:$A, H$8, 'SW Data'!$E:$E, $C$1, 'SW Data'!$B:$B, $A26), SUMIFS('SW Data'!$I:$I, 'SW Data'!$A:$A, H$8, 'SW Data'!$E:$E, $C$1, 'SW Data'!$B:$B, $A26))),
   IF($C$3="Full Time", SUMIFS('SW Data'!$F:$F, 'SW Data'!$A:$A, H$8, 'SW Data'!$E:$E, $C$1, 'SW Data'!$B:$B, $A26, 'SW Data'!$D:$D, $C$2), IF($C$3="Part Time", SUMIFS('SW Data'!$H:$H, 'SW Data'!$A:$A, H$8, 'SW Data'!$E:$E, $C$1, 'SW Data'!$B:$B, $A26, 'SW Data'!$D:$D, $C$2), SUMIFS('SW Data'!$I:$I, 'SW Data'!$A:$A, H$8, 'SW Data'!$E:$E, $C$1, 'SW Data'!$B:$B, $A26, 'SW Data'!$D:$D, $C$2))))),
 0)</f>
        <v>98.25</v>
      </c>
      <c r="I26" s="54">
        <f>IF(AND($C$1&lt;&gt;"", $C$2&lt;&gt;"", $C$3&lt;&gt;""),
 IF($C$1="All Fieldwork Services Teams",
  IF($C$2="All Social Workers",
   IF($C$3="Full Time", SUMIFS('SW Data'!$F:$F, 'SW Data'!$A:$A, I$8, 'SW Data'!$B:$B, $A26), IF($C$3="Part Time", SUMIFS('SW Data'!$H:$H, 'SW Data'!$A:$A, I$8, 'SW Data'!$B:$B, $A26),SUMIFS('SW Data'!$I:$I, 'SW Data'!$A:$A, I$8, 'SW Data'!$B:$B, $A26))),
   IF($C$3="Full Time", SUMIFS('SW Data'!$F:$F, 'SW Data'!$A:$A, I$8, 'SW Data'!$B:$B, $A26, 'SW Data'!$D:$D, $C$2), IF($C$3="Part Time", SUMIFS('SW Data'!$H:$H, 'SW Data'!$A:$A, I$8, 'SW Data'!$B:$B, $A26, 'SW Data'!$D:$D, $C$2), SUMIFS('SW Data'!$I:$I, 'SW Data'!$A:$A, I$8, 'SW Data'!$B:$B, $A26, 'SW Data'!$D:$D, $C$2)))),
  IF($C$2="All Social Workers",
   IF($C$3="Full Time", SUMIFS('SW Data'!$F:$F, 'SW Data'!$A:$A, I$8, 'SW Data'!$E:$E, $C$1, 'SW Data'!$B:$B, $A26), IF($C$3="Part Time", SUMIFS('SW Data'!$H:$H, 'SW Data'!$A:$A, I$8, 'SW Data'!$E:$E, $C$1, 'SW Data'!$B:$B, $A26), SUMIFS('SW Data'!$I:$I, 'SW Data'!$A:$A, I$8, 'SW Data'!$E:$E, $C$1, 'SW Data'!$B:$B, $A26))),
   IF($C$3="Full Time", SUMIFS('SW Data'!$F:$F, 'SW Data'!$A:$A, I$8, 'SW Data'!$E:$E, $C$1, 'SW Data'!$B:$B, $A26, 'SW Data'!$D:$D, $C$2), IF($C$3="Part Time", SUMIFS('SW Data'!$H:$H, 'SW Data'!$A:$A, I$8, 'SW Data'!$E:$E, $C$1, 'SW Data'!$B:$B, $A26, 'SW Data'!$D:$D, $C$2), SUMIFS('SW Data'!$I:$I, 'SW Data'!$A:$A, I$8, 'SW Data'!$E:$E, $C$1, 'SW Data'!$B:$B, $A26, 'SW Data'!$D:$D, $C$2))))),
 0)</f>
        <v>99.35</v>
      </c>
      <c r="J26" s="54">
        <f>IF(AND($C$1&lt;&gt;"", $C$2&lt;&gt;"", $C$3&lt;&gt;""),
 IF($C$1="All Fieldwork Services Teams",
  IF($C$2="All Social Workers",
   IF($C$3="Full Time", SUMIFS('SW Data'!$F:$F, 'SW Data'!$A:$A, J$8, 'SW Data'!$B:$B, $A26), IF($C$3="Part Time", SUMIFS('SW Data'!$H:$H, 'SW Data'!$A:$A, J$8, 'SW Data'!$B:$B, $A26),SUMIFS('SW Data'!$I:$I, 'SW Data'!$A:$A, J$8, 'SW Data'!$B:$B, $A26))),
   IF($C$3="Full Time", SUMIFS('SW Data'!$F:$F, 'SW Data'!$A:$A, J$8, 'SW Data'!$B:$B, $A26, 'SW Data'!$D:$D, $C$2), IF($C$3="Part Time", SUMIFS('SW Data'!$H:$H, 'SW Data'!$A:$A, J$8, 'SW Data'!$B:$B, $A26, 'SW Data'!$D:$D, $C$2), SUMIFS('SW Data'!$I:$I, 'SW Data'!$A:$A, J$8, 'SW Data'!$B:$B, $A26, 'SW Data'!$D:$D, $C$2)))),
  IF($C$2="All Social Workers",
   IF($C$3="Full Time", SUMIFS('SW Data'!$F:$F, 'SW Data'!$A:$A, J$8, 'SW Data'!$E:$E, $C$1, 'SW Data'!$B:$B, $A26), IF($C$3="Part Time", SUMIFS('SW Data'!$H:$H, 'SW Data'!$A:$A, J$8, 'SW Data'!$E:$E, $C$1, 'SW Data'!$B:$B, $A26), SUMIFS('SW Data'!$I:$I, 'SW Data'!$A:$A, J$8, 'SW Data'!$E:$E, $C$1, 'SW Data'!$B:$B, $A26))),
   IF($C$3="Full Time", SUMIFS('SW Data'!$F:$F, 'SW Data'!$A:$A, J$8, 'SW Data'!$E:$E, $C$1, 'SW Data'!$B:$B, $A26, 'SW Data'!$D:$D, $C$2), IF($C$3="Part Time", SUMIFS('SW Data'!$H:$H, 'SW Data'!$A:$A, J$8, 'SW Data'!$E:$E, $C$1, 'SW Data'!$B:$B, $A26, 'SW Data'!$D:$D, $C$2), SUMIFS('SW Data'!$I:$I, 'SW Data'!$A:$A, J$8, 'SW Data'!$E:$E, $C$1, 'SW Data'!$B:$B, $A26, 'SW Data'!$D:$D, $C$2))))),
 0)</f>
        <v>87.36</v>
      </c>
      <c r="K26" s="54">
        <f>IF(AND($C$1&lt;&gt;"", $C$2&lt;&gt;"", $C$3&lt;&gt;""),
 IF($C$1="All Fieldwork Services Teams",
  IF($C$2="All Social Workers",
   IF($C$3="Full Time", SUMIFS('SW Data'!$F:$F, 'SW Data'!$A:$A, K$8, 'SW Data'!$B:$B, $A26), IF($C$3="Part Time", SUMIFS('SW Data'!$H:$H, 'SW Data'!$A:$A, K$8, 'SW Data'!$B:$B, $A26),SUMIFS('SW Data'!$I:$I, 'SW Data'!$A:$A, K$8, 'SW Data'!$B:$B, $A26))),
   IF($C$3="Full Time", SUMIFS('SW Data'!$F:$F, 'SW Data'!$A:$A, K$8, 'SW Data'!$B:$B, $A26, 'SW Data'!$D:$D, $C$2), IF($C$3="Part Time", SUMIFS('SW Data'!$H:$H, 'SW Data'!$A:$A, K$8, 'SW Data'!$B:$B, $A26, 'SW Data'!$D:$D, $C$2), SUMIFS('SW Data'!$I:$I, 'SW Data'!$A:$A, K$8, 'SW Data'!$B:$B, $A26, 'SW Data'!$D:$D, $C$2)))),
  IF($C$2="All Social Workers",
   IF($C$3="Full Time", SUMIFS('SW Data'!$F:$F, 'SW Data'!$A:$A, K$8, 'SW Data'!$E:$E, $C$1, 'SW Data'!$B:$B, $A26), IF($C$3="Part Time", SUMIFS('SW Data'!$H:$H, 'SW Data'!$A:$A, K$8, 'SW Data'!$E:$E, $C$1, 'SW Data'!$B:$B, $A26), SUMIFS('SW Data'!$I:$I, 'SW Data'!$A:$A, K$8, 'SW Data'!$E:$E, $C$1, 'SW Data'!$B:$B, $A26))),
   IF($C$3="Full Time", SUMIFS('SW Data'!$F:$F, 'SW Data'!$A:$A, K$8, 'SW Data'!$E:$E, $C$1, 'SW Data'!$B:$B, $A26, 'SW Data'!$D:$D, $C$2), IF($C$3="Part Time", SUMIFS('SW Data'!$H:$H, 'SW Data'!$A:$A, K$8, 'SW Data'!$E:$E, $C$1, 'SW Data'!$B:$B, $A26, 'SW Data'!$D:$D, $C$2), SUMIFS('SW Data'!$I:$I, 'SW Data'!$A:$A, K$8, 'SW Data'!$E:$E, $C$1, 'SW Data'!$B:$B, $A26, 'SW Data'!$D:$D, $C$2))))),
 0)</f>
        <v>83.35</v>
      </c>
      <c r="L26" s="55"/>
    </row>
    <row r="27" spans="1:12" x14ac:dyDescent="0.25">
      <c r="A27" s="53" t="s">
        <v>35</v>
      </c>
      <c r="B27" s="54">
        <f>IF(AND($C$1&lt;&gt;"", $C$2&lt;&gt;"", $C$3&lt;&gt;""),
 IF($C$1="All Fieldwork Services Teams",
  IF($C$2="All Social Workers",
   IF($C$3="Full Time", SUMIFS('SW Data'!$F:$F, 'SW Data'!$A:$A, B$8, 'SW Data'!$B:$B, $A27), IF($C$3="Part Time", SUMIFS('SW Data'!$H:$H, 'SW Data'!$A:$A, B$8, 'SW Data'!$B:$B, $A27),SUMIFS('SW Data'!$I:$I, 'SW Data'!$A:$A, B$8, 'SW Data'!$B:$B, $A27))),
   IF($C$3="Full Time", SUMIFS('SW Data'!$F:$F, 'SW Data'!$A:$A, B$8, 'SW Data'!$B:$B, $A27, 'SW Data'!$D:$D, $C$2), IF($C$3="Part Time", SUMIFS('SW Data'!$H:$H, 'SW Data'!$A:$A, B$8, 'SW Data'!$B:$B, $A27, 'SW Data'!$D:$D, $C$2), SUMIFS('SW Data'!$I:$I, 'SW Data'!$A:$A, B$8, 'SW Data'!$B:$B, $A27, 'SW Data'!$D:$D, $C$2)))),
  IF($C$2="All Social Workers",
   IF($C$3="Full Time", SUMIFS('SW Data'!$F:$F, 'SW Data'!$A:$A, B$8, 'SW Data'!$E:$E, $C$1, 'SW Data'!$B:$B, $A27), IF($C$3="Part Time", SUMIFS('SW Data'!$H:$H, 'SW Data'!$A:$A, B$8, 'SW Data'!$E:$E, $C$1, 'SW Data'!$B:$B, $A27), SUMIFS('SW Data'!$I:$I, 'SW Data'!$A:$A, B$8, 'SW Data'!$E:$E, $C$1, 'SW Data'!$B:$B, $A27))),
   IF($C$3="Full Time", SUMIFS('SW Data'!$F:$F, 'SW Data'!$A:$A, B$8, 'SW Data'!$E:$E, $C$1, 'SW Data'!$B:$B, $A27, 'SW Data'!$D:$D, $C$2), IF($C$3="Part Time", SUMIFS('SW Data'!$H:$H, 'SW Data'!$A:$A, B$8, 'SW Data'!$E:$E, $C$1, 'SW Data'!$B:$B, $A27, 'SW Data'!$D:$D, $C$2), SUMIFS('SW Data'!$I:$I, 'SW Data'!$A:$A, B$8, 'SW Data'!$E:$E, $C$1, 'SW Data'!$B:$B, $A27, 'SW Data'!$D:$D, $C$2))))),
 0)</f>
        <v>94.37</v>
      </c>
      <c r="C27" s="54">
        <f>IF(AND($C$1&lt;&gt;"", $C$2&lt;&gt;"", $C$3&lt;&gt;""),
 IF($C$1="All Fieldwork Services Teams",
  IF($C$2="All Social Workers",
   IF($C$3="Full Time", SUMIFS('SW Data'!$F:$F, 'SW Data'!$A:$A, C$8, 'SW Data'!$B:$B, $A27), IF($C$3="Part Time", SUMIFS('SW Data'!$H:$H, 'SW Data'!$A:$A, C$8, 'SW Data'!$B:$B, $A27),SUMIFS('SW Data'!$I:$I, 'SW Data'!$A:$A, C$8, 'SW Data'!$B:$B, $A27))),
   IF($C$3="Full Time", SUMIFS('SW Data'!$F:$F, 'SW Data'!$A:$A, C$8, 'SW Data'!$B:$B, $A27, 'SW Data'!$D:$D, $C$2), IF($C$3="Part Time", SUMIFS('SW Data'!$H:$H, 'SW Data'!$A:$A, C$8, 'SW Data'!$B:$B, $A27, 'SW Data'!$D:$D, $C$2), SUMIFS('SW Data'!$I:$I, 'SW Data'!$A:$A, C$8, 'SW Data'!$B:$B, $A27, 'SW Data'!$D:$D, $C$2)))),
  IF($C$2="All Social Workers",
   IF($C$3="Full Time", SUMIFS('SW Data'!$F:$F, 'SW Data'!$A:$A, C$8, 'SW Data'!$E:$E, $C$1, 'SW Data'!$B:$B, $A27), IF($C$3="Part Time", SUMIFS('SW Data'!$H:$H, 'SW Data'!$A:$A, C$8, 'SW Data'!$E:$E, $C$1, 'SW Data'!$B:$B, $A27), SUMIFS('SW Data'!$I:$I, 'SW Data'!$A:$A, C$8, 'SW Data'!$E:$E, $C$1, 'SW Data'!$B:$B, $A27))),
   IF($C$3="Full Time", SUMIFS('SW Data'!$F:$F, 'SW Data'!$A:$A, C$8, 'SW Data'!$E:$E, $C$1, 'SW Data'!$B:$B, $A27, 'SW Data'!$D:$D, $C$2), IF($C$3="Part Time", SUMIFS('SW Data'!$H:$H, 'SW Data'!$A:$A, C$8, 'SW Data'!$E:$E, $C$1, 'SW Data'!$B:$B, $A27, 'SW Data'!$D:$D, $C$2), SUMIFS('SW Data'!$I:$I, 'SW Data'!$A:$A, C$8, 'SW Data'!$E:$E, $C$1, 'SW Data'!$B:$B, $A27, 'SW Data'!$D:$D, $C$2))))),
 0)</f>
        <v>103.23</v>
      </c>
      <c r="D27" s="54">
        <f>IF(AND($C$1&lt;&gt;"", $C$2&lt;&gt;"", $C$3&lt;&gt;""),
 IF($C$1="All Fieldwork Services Teams",
  IF($C$2="All Social Workers",
   IF($C$3="Full Time", SUMIFS('SW Data'!$F:$F, 'SW Data'!$A:$A, D$8, 'SW Data'!$B:$B, $A27), IF($C$3="Part Time", SUMIFS('SW Data'!$H:$H, 'SW Data'!$A:$A, D$8, 'SW Data'!$B:$B, $A27),SUMIFS('SW Data'!$I:$I, 'SW Data'!$A:$A, D$8, 'SW Data'!$B:$B, $A27))),
   IF($C$3="Full Time", SUMIFS('SW Data'!$F:$F, 'SW Data'!$A:$A, D$8, 'SW Data'!$B:$B, $A27, 'SW Data'!$D:$D, $C$2), IF($C$3="Part Time", SUMIFS('SW Data'!$H:$H, 'SW Data'!$A:$A, D$8, 'SW Data'!$B:$B, $A27, 'SW Data'!$D:$D, $C$2), SUMIFS('SW Data'!$I:$I, 'SW Data'!$A:$A, D$8, 'SW Data'!$B:$B, $A27, 'SW Data'!$D:$D, $C$2)))),
  IF($C$2="All Social Workers",
   IF($C$3="Full Time", SUMIFS('SW Data'!$F:$F, 'SW Data'!$A:$A, D$8, 'SW Data'!$E:$E, $C$1, 'SW Data'!$B:$B, $A27), IF($C$3="Part Time", SUMIFS('SW Data'!$H:$H, 'SW Data'!$A:$A, D$8, 'SW Data'!$E:$E, $C$1, 'SW Data'!$B:$B, $A27), SUMIFS('SW Data'!$I:$I, 'SW Data'!$A:$A, D$8, 'SW Data'!$E:$E, $C$1, 'SW Data'!$B:$B, $A27))),
   IF($C$3="Full Time", SUMIFS('SW Data'!$F:$F, 'SW Data'!$A:$A, D$8, 'SW Data'!$E:$E, $C$1, 'SW Data'!$B:$B, $A27, 'SW Data'!$D:$D, $C$2), IF($C$3="Part Time", SUMIFS('SW Data'!$H:$H, 'SW Data'!$A:$A, D$8, 'SW Data'!$E:$E, $C$1, 'SW Data'!$B:$B, $A27, 'SW Data'!$D:$D, $C$2), SUMIFS('SW Data'!$I:$I, 'SW Data'!$A:$A, D$8, 'SW Data'!$E:$E, $C$1, 'SW Data'!$B:$B, $A27, 'SW Data'!$D:$D, $C$2))))),
 0)</f>
        <v>106.86</v>
      </c>
      <c r="E27" s="54">
        <f>IF(AND($C$1&lt;&gt;"", $C$2&lt;&gt;"", $C$3&lt;&gt;""),
 IF($C$1="All Fieldwork Services Teams",
  IF($C$2="All Social Workers",
   IF($C$3="Full Time", SUMIFS('SW Data'!$F:$F, 'SW Data'!$A:$A, E$8, 'SW Data'!$B:$B, $A27), IF($C$3="Part Time", SUMIFS('SW Data'!$H:$H, 'SW Data'!$A:$A, E$8, 'SW Data'!$B:$B, $A27),SUMIFS('SW Data'!$I:$I, 'SW Data'!$A:$A, E$8, 'SW Data'!$B:$B, $A27))),
   IF($C$3="Full Time", SUMIFS('SW Data'!$F:$F, 'SW Data'!$A:$A, E$8, 'SW Data'!$B:$B, $A27, 'SW Data'!$D:$D, $C$2), IF($C$3="Part Time", SUMIFS('SW Data'!$H:$H, 'SW Data'!$A:$A, E$8, 'SW Data'!$B:$B, $A27, 'SW Data'!$D:$D, $C$2), SUMIFS('SW Data'!$I:$I, 'SW Data'!$A:$A, E$8, 'SW Data'!$B:$B, $A27, 'SW Data'!$D:$D, $C$2)))),
  IF($C$2="All Social Workers",
   IF($C$3="Full Time", SUMIFS('SW Data'!$F:$F, 'SW Data'!$A:$A, E$8, 'SW Data'!$E:$E, $C$1, 'SW Data'!$B:$B, $A27), IF($C$3="Part Time", SUMIFS('SW Data'!$H:$H, 'SW Data'!$A:$A, E$8, 'SW Data'!$E:$E, $C$1, 'SW Data'!$B:$B, $A27), SUMIFS('SW Data'!$I:$I, 'SW Data'!$A:$A, E$8, 'SW Data'!$E:$E, $C$1, 'SW Data'!$B:$B, $A27))),
   IF($C$3="Full Time", SUMIFS('SW Data'!$F:$F, 'SW Data'!$A:$A, E$8, 'SW Data'!$E:$E, $C$1, 'SW Data'!$B:$B, $A27, 'SW Data'!$D:$D, $C$2), IF($C$3="Part Time", SUMIFS('SW Data'!$H:$H, 'SW Data'!$A:$A, E$8, 'SW Data'!$E:$E, $C$1, 'SW Data'!$B:$B, $A27, 'SW Data'!$D:$D, $C$2), SUMIFS('SW Data'!$I:$I, 'SW Data'!$A:$A, E$8, 'SW Data'!$E:$E, $C$1, 'SW Data'!$B:$B, $A27, 'SW Data'!$D:$D, $C$2))))),
 0)</f>
        <v>108.71</v>
      </c>
      <c r="F27" s="54">
        <f>IF(AND($C$1&lt;&gt;"", $C$2&lt;&gt;"", $C$3&lt;&gt;""),
 IF($C$1="All Fieldwork Services Teams",
  IF($C$2="All Social Workers",
   IF($C$3="Full Time", SUMIFS('SW Data'!$F:$F, 'SW Data'!$A:$A, F$8, 'SW Data'!$B:$B, $A27), IF($C$3="Part Time", SUMIFS('SW Data'!$H:$H, 'SW Data'!$A:$A, F$8, 'SW Data'!$B:$B, $A27),SUMIFS('SW Data'!$I:$I, 'SW Data'!$A:$A, F$8, 'SW Data'!$B:$B, $A27))),
   IF($C$3="Full Time", SUMIFS('SW Data'!$F:$F, 'SW Data'!$A:$A, F$8, 'SW Data'!$B:$B, $A27, 'SW Data'!$D:$D, $C$2), IF($C$3="Part Time", SUMIFS('SW Data'!$H:$H, 'SW Data'!$A:$A, F$8, 'SW Data'!$B:$B, $A27, 'SW Data'!$D:$D, $C$2), SUMIFS('SW Data'!$I:$I, 'SW Data'!$A:$A, F$8, 'SW Data'!$B:$B, $A27, 'SW Data'!$D:$D, $C$2)))),
  IF($C$2="All Social Workers",
   IF($C$3="Full Time", SUMIFS('SW Data'!$F:$F, 'SW Data'!$A:$A, F$8, 'SW Data'!$E:$E, $C$1, 'SW Data'!$B:$B, $A27), IF($C$3="Part Time", SUMIFS('SW Data'!$H:$H, 'SW Data'!$A:$A, F$8, 'SW Data'!$E:$E, $C$1, 'SW Data'!$B:$B, $A27), SUMIFS('SW Data'!$I:$I, 'SW Data'!$A:$A, F$8, 'SW Data'!$E:$E, $C$1, 'SW Data'!$B:$B, $A27))),
   IF($C$3="Full Time", SUMIFS('SW Data'!$F:$F, 'SW Data'!$A:$A, F$8, 'SW Data'!$E:$E, $C$1, 'SW Data'!$B:$B, $A27, 'SW Data'!$D:$D, $C$2), IF($C$3="Part Time", SUMIFS('SW Data'!$H:$H, 'SW Data'!$A:$A, F$8, 'SW Data'!$E:$E, $C$1, 'SW Data'!$B:$B, $A27, 'SW Data'!$D:$D, $C$2), SUMIFS('SW Data'!$I:$I, 'SW Data'!$A:$A, F$8, 'SW Data'!$E:$E, $C$1, 'SW Data'!$B:$B, $A27, 'SW Data'!$D:$D, $C$2))))),
 0)</f>
        <v>119.96140000000001</v>
      </c>
      <c r="G27" s="54">
        <f>IF(AND($C$1&lt;&gt;"", $C$2&lt;&gt;"", $C$3&lt;&gt;""),
 IF($C$1="All Fieldwork Services Teams",
  IF($C$2="All Social Workers",
   IF($C$3="Full Time", SUMIFS('SW Data'!$F:$F, 'SW Data'!$A:$A, G$8, 'SW Data'!$B:$B, $A27), IF($C$3="Part Time", SUMIFS('SW Data'!$H:$H, 'SW Data'!$A:$A, G$8, 'SW Data'!$B:$B, $A27),SUMIFS('SW Data'!$I:$I, 'SW Data'!$A:$A, G$8, 'SW Data'!$B:$B, $A27))),
   IF($C$3="Full Time", SUMIFS('SW Data'!$F:$F, 'SW Data'!$A:$A, G$8, 'SW Data'!$B:$B, $A27, 'SW Data'!$D:$D, $C$2), IF($C$3="Part Time", SUMIFS('SW Data'!$H:$H, 'SW Data'!$A:$A, G$8, 'SW Data'!$B:$B, $A27, 'SW Data'!$D:$D, $C$2), SUMIFS('SW Data'!$I:$I, 'SW Data'!$A:$A, G$8, 'SW Data'!$B:$B, $A27, 'SW Data'!$D:$D, $C$2)))),
  IF($C$2="All Social Workers",
   IF($C$3="Full Time", SUMIFS('SW Data'!$F:$F, 'SW Data'!$A:$A, G$8, 'SW Data'!$E:$E, $C$1, 'SW Data'!$B:$B, $A27), IF($C$3="Part Time", SUMIFS('SW Data'!$H:$H, 'SW Data'!$A:$A, G$8, 'SW Data'!$E:$E, $C$1, 'SW Data'!$B:$B, $A27), SUMIFS('SW Data'!$I:$I, 'SW Data'!$A:$A, G$8, 'SW Data'!$E:$E, $C$1, 'SW Data'!$B:$B, $A27))),
   IF($C$3="Full Time", SUMIFS('SW Data'!$F:$F, 'SW Data'!$A:$A, G$8, 'SW Data'!$E:$E, $C$1, 'SW Data'!$B:$B, $A27, 'SW Data'!$D:$D, $C$2), IF($C$3="Part Time", SUMIFS('SW Data'!$H:$H, 'SW Data'!$A:$A, G$8, 'SW Data'!$E:$E, $C$1, 'SW Data'!$B:$B, $A27, 'SW Data'!$D:$D, $C$2), SUMIFS('SW Data'!$I:$I, 'SW Data'!$A:$A, G$8, 'SW Data'!$E:$E, $C$1, 'SW Data'!$B:$B, $A27, 'SW Data'!$D:$D, $C$2))))),
 0)</f>
        <v>116.2097</v>
      </c>
      <c r="H27" s="54">
        <f>IF(AND($C$1&lt;&gt;"", $C$2&lt;&gt;"", $C$3&lt;&gt;""),
 IF($C$1="All Fieldwork Services Teams",
  IF($C$2="All Social Workers",
   IF($C$3="Full Time", SUMIFS('SW Data'!$F:$F, 'SW Data'!$A:$A, H$8, 'SW Data'!$B:$B, $A27), IF($C$3="Part Time", SUMIFS('SW Data'!$H:$H, 'SW Data'!$A:$A, H$8, 'SW Data'!$B:$B, $A27),SUMIFS('SW Data'!$I:$I, 'SW Data'!$A:$A, H$8, 'SW Data'!$B:$B, $A27))),
   IF($C$3="Full Time", SUMIFS('SW Data'!$F:$F, 'SW Data'!$A:$A, H$8, 'SW Data'!$B:$B, $A27, 'SW Data'!$D:$D, $C$2), IF($C$3="Part Time", SUMIFS('SW Data'!$H:$H, 'SW Data'!$A:$A, H$8, 'SW Data'!$B:$B, $A27, 'SW Data'!$D:$D, $C$2), SUMIFS('SW Data'!$I:$I, 'SW Data'!$A:$A, H$8, 'SW Data'!$B:$B, $A27, 'SW Data'!$D:$D, $C$2)))),
  IF($C$2="All Social Workers",
   IF($C$3="Full Time", SUMIFS('SW Data'!$F:$F, 'SW Data'!$A:$A, H$8, 'SW Data'!$E:$E, $C$1, 'SW Data'!$B:$B, $A27), IF($C$3="Part Time", SUMIFS('SW Data'!$H:$H, 'SW Data'!$A:$A, H$8, 'SW Data'!$E:$E, $C$1, 'SW Data'!$B:$B, $A27), SUMIFS('SW Data'!$I:$I, 'SW Data'!$A:$A, H$8, 'SW Data'!$E:$E, $C$1, 'SW Data'!$B:$B, $A27))),
   IF($C$3="Full Time", SUMIFS('SW Data'!$F:$F, 'SW Data'!$A:$A, H$8, 'SW Data'!$E:$E, $C$1, 'SW Data'!$B:$B, $A27, 'SW Data'!$D:$D, $C$2), IF($C$3="Part Time", SUMIFS('SW Data'!$H:$H, 'SW Data'!$A:$A, H$8, 'SW Data'!$E:$E, $C$1, 'SW Data'!$B:$B, $A27, 'SW Data'!$D:$D, $C$2), SUMIFS('SW Data'!$I:$I, 'SW Data'!$A:$A, H$8, 'SW Data'!$E:$E, $C$1, 'SW Data'!$B:$B, $A27, 'SW Data'!$D:$D, $C$2))))),
 0)</f>
        <v>114.47</v>
      </c>
      <c r="I27" s="54">
        <f>IF(AND($C$1&lt;&gt;"", $C$2&lt;&gt;"", $C$3&lt;&gt;""),
 IF($C$1="All Fieldwork Services Teams",
  IF($C$2="All Social Workers",
   IF($C$3="Full Time", SUMIFS('SW Data'!$F:$F, 'SW Data'!$A:$A, I$8, 'SW Data'!$B:$B, $A27), IF($C$3="Part Time", SUMIFS('SW Data'!$H:$H, 'SW Data'!$A:$A, I$8, 'SW Data'!$B:$B, $A27),SUMIFS('SW Data'!$I:$I, 'SW Data'!$A:$A, I$8, 'SW Data'!$B:$B, $A27))),
   IF($C$3="Full Time", SUMIFS('SW Data'!$F:$F, 'SW Data'!$A:$A, I$8, 'SW Data'!$B:$B, $A27, 'SW Data'!$D:$D, $C$2), IF($C$3="Part Time", SUMIFS('SW Data'!$H:$H, 'SW Data'!$A:$A, I$8, 'SW Data'!$B:$B, $A27, 'SW Data'!$D:$D, $C$2), SUMIFS('SW Data'!$I:$I, 'SW Data'!$A:$A, I$8, 'SW Data'!$B:$B, $A27, 'SW Data'!$D:$D, $C$2)))),
  IF($C$2="All Social Workers",
   IF($C$3="Full Time", SUMIFS('SW Data'!$F:$F, 'SW Data'!$A:$A, I$8, 'SW Data'!$E:$E, $C$1, 'SW Data'!$B:$B, $A27), IF($C$3="Part Time", SUMIFS('SW Data'!$H:$H, 'SW Data'!$A:$A, I$8, 'SW Data'!$E:$E, $C$1, 'SW Data'!$B:$B, $A27), SUMIFS('SW Data'!$I:$I, 'SW Data'!$A:$A, I$8, 'SW Data'!$E:$E, $C$1, 'SW Data'!$B:$B, $A27))),
   IF($C$3="Full Time", SUMIFS('SW Data'!$F:$F, 'SW Data'!$A:$A, I$8, 'SW Data'!$E:$E, $C$1, 'SW Data'!$B:$B, $A27, 'SW Data'!$D:$D, $C$2), IF($C$3="Part Time", SUMIFS('SW Data'!$H:$H, 'SW Data'!$A:$A, I$8, 'SW Data'!$E:$E, $C$1, 'SW Data'!$B:$B, $A27, 'SW Data'!$D:$D, $C$2), SUMIFS('SW Data'!$I:$I, 'SW Data'!$A:$A, I$8, 'SW Data'!$E:$E, $C$1, 'SW Data'!$B:$B, $A27, 'SW Data'!$D:$D, $C$2))))),
 0)</f>
        <v>115.80000000000001</v>
      </c>
      <c r="J27" s="54">
        <f>IF(AND($C$1&lt;&gt;"", $C$2&lt;&gt;"", $C$3&lt;&gt;""),
 IF($C$1="All Fieldwork Services Teams",
  IF($C$2="All Social Workers",
   IF($C$3="Full Time", SUMIFS('SW Data'!$F:$F, 'SW Data'!$A:$A, J$8, 'SW Data'!$B:$B, $A27), IF($C$3="Part Time", SUMIFS('SW Data'!$H:$H, 'SW Data'!$A:$A, J$8, 'SW Data'!$B:$B, $A27),SUMIFS('SW Data'!$I:$I, 'SW Data'!$A:$A, J$8, 'SW Data'!$B:$B, $A27))),
   IF($C$3="Full Time", SUMIFS('SW Data'!$F:$F, 'SW Data'!$A:$A, J$8, 'SW Data'!$B:$B, $A27, 'SW Data'!$D:$D, $C$2), IF($C$3="Part Time", SUMIFS('SW Data'!$H:$H, 'SW Data'!$A:$A, J$8, 'SW Data'!$B:$B, $A27, 'SW Data'!$D:$D, $C$2), SUMIFS('SW Data'!$I:$I, 'SW Data'!$A:$A, J$8, 'SW Data'!$B:$B, $A27, 'SW Data'!$D:$D, $C$2)))),
  IF($C$2="All Social Workers",
   IF($C$3="Full Time", SUMIFS('SW Data'!$F:$F, 'SW Data'!$A:$A, J$8, 'SW Data'!$E:$E, $C$1, 'SW Data'!$B:$B, $A27), IF($C$3="Part Time", SUMIFS('SW Data'!$H:$H, 'SW Data'!$A:$A, J$8, 'SW Data'!$E:$E, $C$1, 'SW Data'!$B:$B, $A27), SUMIFS('SW Data'!$I:$I, 'SW Data'!$A:$A, J$8, 'SW Data'!$E:$E, $C$1, 'SW Data'!$B:$B, $A27))),
   IF($C$3="Full Time", SUMIFS('SW Data'!$F:$F, 'SW Data'!$A:$A, J$8, 'SW Data'!$E:$E, $C$1, 'SW Data'!$B:$B, $A27, 'SW Data'!$D:$D, $C$2), IF($C$3="Part Time", SUMIFS('SW Data'!$H:$H, 'SW Data'!$A:$A, J$8, 'SW Data'!$E:$E, $C$1, 'SW Data'!$B:$B, $A27, 'SW Data'!$D:$D, $C$2), SUMIFS('SW Data'!$I:$I, 'SW Data'!$A:$A, J$8, 'SW Data'!$E:$E, $C$1, 'SW Data'!$B:$B, $A27, 'SW Data'!$D:$D, $C$2))))),
 0)</f>
        <v>117.57000000000001</v>
      </c>
      <c r="K27" s="54">
        <f>IF(AND($C$1&lt;&gt;"", $C$2&lt;&gt;"", $C$3&lt;&gt;""),
 IF($C$1="All Fieldwork Services Teams",
  IF($C$2="All Social Workers",
   IF($C$3="Full Time", SUMIFS('SW Data'!$F:$F, 'SW Data'!$A:$A, K$8, 'SW Data'!$B:$B, $A27), IF($C$3="Part Time", SUMIFS('SW Data'!$H:$H, 'SW Data'!$A:$A, K$8, 'SW Data'!$B:$B, $A27),SUMIFS('SW Data'!$I:$I, 'SW Data'!$A:$A, K$8, 'SW Data'!$B:$B, $A27))),
   IF($C$3="Full Time", SUMIFS('SW Data'!$F:$F, 'SW Data'!$A:$A, K$8, 'SW Data'!$B:$B, $A27, 'SW Data'!$D:$D, $C$2), IF($C$3="Part Time", SUMIFS('SW Data'!$H:$H, 'SW Data'!$A:$A, K$8, 'SW Data'!$B:$B, $A27, 'SW Data'!$D:$D, $C$2), SUMIFS('SW Data'!$I:$I, 'SW Data'!$A:$A, K$8, 'SW Data'!$B:$B, $A27, 'SW Data'!$D:$D, $C$2)))),
  IF($C$2="All Social Workers",
   IF($C$3="Full Time", SUMIFS('SW Data'!$F:$F, 'SW Data'!$A:$A, K$8, 'SW Data'!$E:$E, $C$1, 'SW Data'!$B:$B, $A27), IF($C$3="Part Time", SUMIFS('SW Data'!$H:$H, 'SW Data'!$A:$A, K$8, 'SW Data'!$E:$E, $C$1, 'SW Data'!$B:$B, $A27), SUMIFS('SW Data'!$I:$I, 'SW Data'!$A:$A, K$8, 'SW Data'!$E:$E, $C$1, 'SW Data'!$B:$B, $A27))),
   IF($C$3="Full Time", SUMIFS('SW Data'!$F:$F, 'SW Data'!$A:$A, K$8, 'SW Data'!$E:$E, $C$1, 'SW Data'!$B:$B, $A27, 'SW Data'!$D:$D, $C$2), IF($C$3="Part Time", SUMIFS('SW Data'!$H:$H, 'SW Data'!$A:$A, K$8, 'SW Data'!$E:$E, $C$1, 'SW Data'!$B:$B, $A27, 'SW Data'!$D:$D, $C$2), SUMIFS('SW Data'!$I:$I, 'SW Data'!$A:$A, K$8, 'SW Data'!$E:$E, $C$1, 'SW Data'!$B:$B, $A27, 'SW Data'!$D:$D, $C$2))))),
 0)</f>
        <v>123.12</v>
      </c>
      <c r="L27" s="55"/>
    </row>
    <row r="28" spans="1:12" x14ac:dyDescent="0.25">
      <c r="A28" s="53" t="s">
        <v>49</v>
      </c>
      <c r="B28" s="54">
        <f>IF(AND($C$1&lt;&gt;"", $C$2&lt;&gt;"", $C$3&lt;&gt;""),
 IF($C$1="All Fieldwork Services Teams",
  IF($C$2="All Social Workers",
   IF($C$3="Full Time", SUMIFS('SW Data'!$F:$F, 'SW Data'!$A:$A, B$8, 'SW Data'!$B:$B, $A28), IF($C$3="Part Time", SUMIFS('SW Data'!$H:$H, 'SW Data'!$A:$A, B$8, 'SW Data'!$B:$B, $A28),SUMIFS('SW Data'!$I:$I, 'SW Data'!$A:$A, B$8, 'SW Data'!$B:$B, $A28))),
   IF($C$3="Full Time", SUMIFS('SW Data'!$F:$F, 'SW Data'!$A:$A, B$8, 'SW Data'!$B:$B, $A28, 'SW Data'!$D:$D, $C$2), IF($C$3="Part Time", SUMIFS('SW Data'!$H:$H, 'SW Data'!$A:$A, B$8, 'SW Data'!$B:$B, $A28, 'SW Data'!$D:$D, $C$2), SUMIFS('SW Data'!$I:$I, 'SW Data'!$A:$A, B$8, 'SW Data'!$B:$B, $A28, 'SW Data'!$D:$D, $C$2)))),
  IF($C$2="All Social Workers",
   IF($C$3="Full Time", SUMIFS('SW Data'!$F:$F, 'SW Data'!$A:$A, B$8, 'SW Data'!$E:$E, $C$1, 'SW Data'!$B:$B, $A28), IF($C$3="Part Time", SUMIFS('SW Data'!$H:$H, 'SW Data'!$A:$A, B$8, 'SW Data'!$E:$E, $C$1, 'SW Data'!$B:$B, $A28), SUMIFS('SW Data'!$I:$I, 'SW Data'!$A:$A, B$8, 'SW Data'!$E:$E, $C$1, 'SW Data'!$B:$B, $A28))),
   IF($C$3="Full Time", SUMIFS('SW Data'!$F:$F, 'SW Data'!$A:$A, B$8, 'SW Data'!$E:$E, $C$1, 'SW Data'!$B:$B, $A28, 'SW Data'!$D:$D, $C$2), IF($C$3="Part Time", SUMIFS('SW Data'!$H:$H, 'SW Data'!$A:$A, B$8, 'SW Data'!$E:$E, $C$1, 'SW Data'!$B:$B, $A28, 'SW Data'!$D:$D, $C$2), SUMIFS('SW Data'!$I:$I, 'SW Data'!$A:$A, B$8, 'SW Data'!$E:$E, $C$1, 'SW Data'!$B:$B, $A28, 'SW Data'!$D:$D, $C$2))))),
 0)</f>
        <v>17.8</v>
      </c>
      <c r="C28" s="54">
        <f>IF(AND($C$1&lt;&gt;"", $C$2&lt;&gt;"", $C$3&lt;&gt;""),
 IF($C$1="All Fieldwork Services Teams",
  IF($C$2="All Social Workers",
   IF($C$3="Full Time", SUMIFS('SW Data'!$F:$F, 'SW Data'!$A:$A, C$8, 'SW Data'!$B:$B, $A28), IF($C$3="Part Time", SUMIFS('SW Data'!$H:$H, 'SW Data'!$A:$A, C$8, 'SW Data'!$B:$B, $A28),SUMIFS('SW Data'!$I:$I, 'SW Data'!$A:$A, C$8, 'SW Data'!$B:$B, $A28))),
   IF($C$3="Full Time", SUMIFS('SW Data'!$F:$F, 'SW Data'!$A:$A, C$8, 'SW Data'!$B:$B, $A28, 'SW Data'!$D:$D, $C$2), IF($C$3="Part Time", SUMIFS('SW Data'!$H:$H, 'SW Data'!$A:$A, C$8, 'SW Data'!$B:$B, $A28, 'SW Data'!$D:$D, $C$2), SUMIFS('SW Data'!$I:$I, 'SW Data'!$A:$A, C$8, 'SW Data'!$B:$B, $A28, 'SW Data'!$D:$D, $C$2)))),
  IF($C$2="All Social Workers",
   IF($C$3="Full Time", SUMIFS('SW Data'!$F:$F, 'SW Data'!$A:$A, C$8, 'SW Data'!$E:$E, $C$1, 'SW Data'!$B:$B, $A28), IF($C$3="Part Time", SUMIFS('SW Data'!$H:$H, 'SW Data'!$A:$A, C$8, 'SW Data'!$E:$E, $C$1, 'SW Data'!$B:$B, $A28), SUMIFS('SW Data'!$I:$I, 'SW Data'!$A:$A, C$8, 'SW Data'!$E:$E, $C$1, 'SW Data'!$B:$B, $A28))),
   IF($C$3="Full Time", SUMIFS('SW Data'!$F:$F, 'SW Data'!$A:$A, C$8, 'SW Data'!$E:$E, $C$1, 'SW Data'!$B:$B, $A28, 'SW Data'!$D:$D, $C$2), IF($C$3="Part Time", SUMIFS('SW Data'!$H:$H, 'SW Data'!$A:$A, C$8, 'SW Data'!$E:$E, $C$1, 'SW Data'!$B:$B, $A28, 'SW Data'!$D:$D, $C$2), SUMIFS('SW Data'!$I:$I, 'SW Data'!$A:$A, C$8, 'SW Data'!$E:$E, $C$1, 'SW Data'!$B:$B, $A28, 'SW Data'!$D:$D, $C$2))))),
 0)</f>
        <v>20.2</v>
      </c>
      <c r="D28" s="54">
        <f>IF(AND($C$1&lt;&gt;"", $C$2&lt;&gt;"", $C$3&lt;&gt;""),
 IF($C$1="All Fieldwork Services Teams",
  IF($C$2="All Social Workers",
   IF($C$3="Full Time", SUMIFS('SW Data'!$F:$F, 'SW Data'!$A:$A, D$8, 'SW Data'!$B:$B, $A28), IF($C$3="Part Time", SUMIFS('SW Data'!$H:$H, 'SW Data'!$A:$A, D$8, 'SW Data'!$B:$B, $A28),SUMIFS('SW Data'!$I:$I, 'SW Data'!$A:$A, D$8, 'SW Data'!$B:$B, $A28))),
   IF($C$3="Full Time", SUMIFS('SW Data'!$F:$F, 'SW Data'!$A:$A, D$8, 'SW Data'!$B:$B, $A28, 'SW Data'!$D:$D, $C$2), IF($C$3="Part Time", SUMIFS('SW Data'!$H:$H, 'SW Data'!$A:$A, D$8, 'SW Data'!$B:$B, $A28, 'SW Data'!$D:$D, $C$2), SUMIFS('SW Data'!$I:$I, 'SW Data'!$A:$A, D$8, 'SW Data'!$B:$B, $A28, 'SW Data'!$D:$D, $C$2)))),
  IF($C$2="All Social Workers",
   IF($C$3="Full Time", SUMIFS('SW Data'!$F:$F, 'SW Data'!$A:$A, D$8, 'SW Data'!$E:$E, $C$1, 'SW Data'!$B:$B, $A28), IF($C$3="Part Time", SUMIFS('SW Data'!$H:$H, 'SW Data'!$A:$A, D$8, 'SW Data'!$E:$E, $C$1, 'SW Data'!$B:$B, $A28), SUMIFS('SW Data'!$I:$I, 'SW Data'!$A:$A, D$8, 'SW Data'!$E:$E, $C$1, 'SW Data'!$B:$B, $A28))),
   IF($C$3="Full Time", SUMIFS('SW Data'!$F:$F, 'SW Data'!$A:$A, D$8, 'SW Data'!$E:$E, $C$1, 'SW Data'!$B:$B, $A28, 'SW Data'!$D:$D, $C$2), IF($C$3="Part Time", SUMIFS('SW Data'!$H:$H, 'SW Data'!$A:$A, D$8, 'SW Data'!$E:$E, $C$1, 'SW Data'!$B:$B, $A28, 'SW Data'!$D:$D, $C$2), SUMIFS('SW Data'!$I:$I, 'SW Data'!$A:$A, D$8, 'SW Data'!$E:$E, $C$1, 'SW Data'!$B:$B, $A28, 'SW Data'!$D:$D, $C$2))))),
 0)</f>
        <v>19.600000000000001</v>
      </c>
      <c r="E28" s="54">
        <f>IF(AND($C$1&lt;&gt;"", $C$2&lt;&gt;"", $C$3&lt;&gt;""),
 IF($C$1="All Fieldwork Services Teams",
  IF($C$2="All Social Workers",
   IF($C$3="Full Time", SUMIFS('SW Data'!$F:$F, 'SW Data'!$A:$A, E$8, 'SW Data'!$B:$B, $A28), IF($C$3="Part Time", SUMIFS('SW Data'!$H:$H, 'SW Data'!$A:$A, E$8, 'SW Data'!$B:$B, $A28),SUMIFS('SW Data'!$I:$I, 'SW Data'!$A:$A, E$8, 'SW Data'!$B:$B, $A28))),
   IF($C$3="Full Time", SUMIFS('SW Data'!$F:$F, 'SW Data'!$A:$A, E$8, 'SW Data'!$B:$B, $A28, 'SW Data'!$D:$D, $C$2), IF($C$3="Part Time", SUMIFS('SW Data'!$H:$H, 'SW Data'!$A:$A, E$8, 'SW Data'!$B:$B, $A28, 'SW Data'!$D:$D, $C$2), SUMIFS('SW Data'!$I:$I, 'SW Data'!$A:$A, E$8, 'SW Data'!$B:$B, $A28, 'SW Data'!$D:$D, $C$2)))),
  IF($C$2="All Social Workers",
   IF($C$3="Full Time", SUMIFS('SW Data'!$F:$F, 'SW Data'!$A:$A, E$8, 'SW Data'!$E:$E, $C$1, 'SW Data'!$B:$B, $A28), IF($C$3="Part Time", SUMIFS('SW Data'!$H:$H, 'SW Data'!$A:$A, E$8, 'SW Data'!$E:$E, $C$1, 'SW Data'!$B:$B, $A28), SUMIFS('SW Data'!$I:$I, 'SW Data'!$A:$A, E$8, 'SW Data'!$E:$E, $C$1, 'SW Data'!$B:$B, $A28))),
   IF($C$3="Full Time", SUMIFS('SW Data'!$F:$F, 'SW Data'!$A:$A, E$8, 'SW Data'!$E:$E, $C$1, 'SW Data'!$B:$B, $A28, 'SW Data'!$D:$D, $C$2), IF($C$3="Part Time", SUMIFS('SW Data'!$H:$H, 'SW Data'!$A:$A, E$8, 'SW Data'!$E:$E, $C$1, 'SW Data'!$B:$B, $A28, 'SW Data'!$D:$D, $C$2), SUMIFS('SW Data'!$I:$I, 'SW Data'!$A:$A, E$8, 'SW Data'!$E:$E, $C$1, 'SW Data'!$B:$B, $A28, 'SW Data'!$D:$D, $C$2))))),
 0)</f>
        <v>20.259999999999998</v>
      </c>
      <c r="F28" s="54">
        <f>IF(AND($C$1&lt;&gt;"", $C$2&lt;&gt;"", $C$3&lt;&gt;""),
 IF($C$1="All Fieldwork Services Teams",
  IF($C$2="All Social Workers",
   IF($C$3="Full Time", SUMIFS('SW Data'!$F:$F, 'SW Data'!$A:$A, F$8, 'SW Data'!$B:$B, $A28), IF($C$3="Part Time", SUMIFS('SW Data'!$H:$H, 'SW Data'!$A:$A, F$8, 'SW Data'!$B:$B, $A28),SUMIFS('SW Data'!$I:$I, 'SW Data'!$A:$A, F$8, 'SW Data'!$B:$B, $A28))),
   IF($C$3="Full Time", SUMIFS('SW Data'!$F:$F, 'SW Data'!$A:$A, F$8, 'SW Data'!$B:$B, $A28, 'SW Data'!$D:$D, $C$2), IF($C$3="Part Time", SUMIFS('SW Data'!$H:$H, 'SW Data'!$A:$A, F$8, 'SW Data'!$B:$B, $A28, 'SW Data'!$D:$D, $C$2), SUMIFS('SW Data'!$I:$I, 'SW Data'!$A:$A, F$8, 'SW Data'!$B:$B, $A28, 'SW Data'!$D:$D, $C$2)))),
  IF($C$2="All Social Workers",
   IF($C$3="Full Time", SUMIFS('SW Data'!$F:$F, 'SW Data'!$A:$A, F$8, 'SW Data'!$E:$E, $C$1, 'SW Data'!$B:$B, $A28), IF($C$3="Part Time", SUMIFS('SW Data'!$H:$H, 'SW Data'!$A:$A, F$8, 'SW Data'!$E:$E, $C$1, 'SW Data'!$B:$B, $A28), SUMIFS('SW Data'!$I:$I, 'SW Data'!$A:$A, F$8, 'SW Data'!$E:$E, $C$1, 'SW Data'!$B:$B, $A28))),
   IF($C$3="Full Time", SUMIFS('SW Data'!$F:$F, 'SW Data'!$A:$A, F$8, 'SW Data'!$E:$E, $C$1, 'SW Data'!$B:$B, $A28, 'SW Data'!$D:$D, $C$2), IF($C$3="Part Time", SUMIFS('SW Data'!$H:$H, 'SW Data'!$A:$A, F$8, 'SW Data'!$E:$E, $C$1, 'SW Data'!$B:$B, $A28, 'SW Data'!$D:$D, $C$2), SUMIFS('SW Data'!$I:$I, 'SW Data'!$A:$A, F$8, 'SW Data'!$E:$E, $C$1, 'SW Data'!$B:$B, $A28, 'SW Data'!$D:$D, $C$2))))),
 0)</f>
        <v>19.702702703</v>
      </c>
      <c r="G28" s="54">
        <f>IF(AND($C$1&lt;&gt;"", $C$2&lt;&gt;"", $C$3&lt;&gt;""),
 IF($C$1="All Fieldwork Services Teams",
  IF($C$2="All Social Workers",
   IF($C$3="Full Time", SUMIFS('SW Data'!$F:$F, 'SW Data'!$A:$A, G$8, 'SW Data'!$B:$B, $A28), IF($C$3="Part Time", SUMIFS('SW Data'!$H:$H, 'SW Data'!$A:$A, G$8, 'SW Data'!$B:$B, $A28),SUMIFS('SW Data'!$I:$I, 'SW Data'!$A:$A, G$8, 'SW Data'!$B:$B, $A28))),
   IF($C$3="Full Time", SUMIFS('SW Data'!$F:$F, 'SW Data'!$A:$A, G$8, 'SW Data'!$B:$B, $A28, 'SW Data'!$D:$D, $C$2), IF($C$3="Part Time", SUMIFS('SW Data'!$H:$H, 'SW Data'!$A:$A, G$8, 'SW Data'!$B:$B, $A28, 'SW Data'!$D:$D, $C$2), SUMIFS('SW Data'!$I:$I, 'SW Data'!$A:$A, G$8, 'SW Data'!$B:$B, $A28, 'SW Data'!$D:$D, $C$2)))),
  IF($C$2="All Social Workers",
   IF($C$3="Full Time", SUMIFS('SW Data'!$F:$F, 'SW Data'!$A:$A, G$8, 'SW Data'!$E:$E, $C$1, 'SW Data'!$B:$B, $A28), IF($C$3="Part Time", SUMIFS('SW Data'!$H:$H, 'SW Data'!$A:$A, G$8, 'SW Data'!$E:$E, $C$1, 'SW Data'!$B:$B, $A28), SUMIFS('SW Data'!$I:$I, 'SW Data'!$A:$A, G$8, 'SW Data'!$E:$E, $C$1, 'SW Data'!$B:$B, $A28))),
   IF($C$3="Full Time", SUMIFS('SW Data'!$F:$F, 'SW Data'!$A:$A, G$8, 'SW Data'!$E:$E, $C$1, 'SW Data'!$B:$B, $A28, 'SW Data'!$D:$D, $C$2), IF($C$3="Part Time", SUMIFS('SW Data'!$H:$H, 'SW Data'!$A:$A, G$8, 'SW Data'!$E:$E, $C$1, 'SW Data'!$B:$B, $A28, 'SW Data'!$D:$D, $C$2), SUMIFS('SW Data'!$I:$I, 'SW Data'!$A:$A, G$8, 'SW Data'!$E:$E, $C$1, 'SW Data'!$B:$B, $A28, 'SW Data'!$D:$D, $C$2))))),
 0)</f>
        <v>18.215405404999998</v>
      </c>
      <c r="H28" s="54">
        <f>IF(AND($C$1&lt;&gt;"", $C$2&lt;&gt;"", $C$3&lt;&gt;""),
 IF($C$1="All Fieldwork Services Teams",
  IF($C$2="All Social Workers",
   IF($C$3="Full Time", SUMIFS('SW Data'!$F:$F, 'SW Data'!$A:$A, H$8, 'SW Data'!$B:$B, $A28), IF($C$3="Part Time", SUMIFS('SW Data'!$H:$H, 'SW Data'!$A:$A, H$8, 'SW Data'!$B:$B, $A28),SUMIFS('SW Data'!$I:$I, 'SW Data'!$A:$A, H$8, 'SW Data'!$B:$B, $A28))),
   IF($C$3="Full Time", SUMIFS('SW Data'!$F:$F, 'SW Data'!$A:$A, H$8, 'SW Data'!$B:$B, $A28, 'SW Data'!$D:$D, $C$2), IF($C$3="Part Time", SUMIFS('SW Data'!$H:$H, 'SW Data'!$A:$A, H$8, 'SW Data'!$B:$B, $A28, 'SW Data'!$D:$D, $C$2), SUMIFS('SW Data'!$I:$I, 'SW Data'!$A:$A, H$8, 'SW Data'!$B:$B, $A28, 'SW Data'!$D:$D, $C$2)))),
  IF($C$2="All Social Workers",
   IF($C$3="Full Time", SUMIFS('SW Data'!$F:$F, 'SW Data'!$A:$A, H$8, 'SW Data'!$E:$E, $C$1, 'SW Data'!$B:$B, $A28), IF($C$3="Part Time", SUMIFS('SW Data'!$H:$H, 'SW Data'!$A:$A, H$8, 'SW Data'!$E:$E, $C$1, 'SW Data'!$B:$B, $A28), SUMIFS('SW Data'!$I:$I, 'SW Data'!$A:$A, H$8, 'SW Data'!$E:$E, $C$1, 'SW Data'!$B:$B, $A28))),
   IF($C$3="Full Time", SUMIFS('SW Data'!$F:$F, 'SW Data'!$A:$A, H$8, 'SW Data'!$E:$E, $C$1, 'SW Data'!$B:$B, $A28, 'SW Data'!$D:$D, $C$2), IF($C$3="Part Time", SUMIFS('SW Data'!$H:$H, 'SW Data'!$A:$A, H$8, 'SW Data'!$E:$E, $C$1, 'SW Data'!$B:$B, $A28, 'SW Data'!$D:$D, $C$2), SUMIFS('SW Data'!$I:$I, 'SW Data'!$A:$A, H$8, 'SW Data'!$E:$E, $C$1, 'SW Data'!$B:$B, $A28, 'SW Data'!$D:$D, $C$2))))),
 0)</f>
        <v>19.72</v>
      </c>
      <c r="I28" s="54">
        <f>IF(AND($C$1&lt;&gt;"", $C$2&lt;&gt;"", $C$3&lt;&gt;""),
 IF($C$1="All Fieldwork Services Teams",
  IF($C$2="All Social Workers",
   IF($C$3="Full Time", SUMIFS('SW Data'!$F:$F, 'SW Data'!$A:$A, I$8, 'SW Data'!$B:$B, $A28), IF($C$3="Part Time", SUMIFS('SW Data'!$H:$H, 'SW Data'!$A:$A, I$8, 'SW Data'!$B:$B, $A28),SUMIFS('SW Data'!$I:$I, 'SW Data'!$A:$A, I$8, 'SW Data'!$B:$B, $A28))),
   IF($C$3="Full Time", SUMIFS('SW Data'!$F:$F, 'SW Data'!$A:$A, I$8, 'SW Data'!$B:$B, $A28, 'SW Data'!$D:$D, $C$2), IF($C$3="Part Time", SUMIFS('SW Data'!$H:$H, 'SW Data'!$A:$A, I$8, 'SW Data'!$B:$B, $A28, 'SW Data'!$D:$D, $C$2), SUMIFS('SW Data'!$I:$I, 'SW Data'!$A:$A, I$8, 'SW Data'!$B:$B, $A28, 'SW Data'!$D:$D, $C$2)))),
  IF($C$2="All Social Workers",
   IF($C$3="Full Time", SUMIFS('SW Data'!$F:$F, 'SW Data'!$A:$A, I$8, 'SW Data'!$E:$E, $C$1, 'SW Data'!$B:$B, $A28), IF($C$3="Part Time", SUMIFS('SW Data'!$H:$H, 'SW Data'!$A:$A, I$8, 'SW Data'!$E:$E, $C$1, 'SW Data'!$B:$B, $A28), SUMIFS('SW Data'!$I:$I, 'SW Data'!$A:$A, I$8, 'SW Data'!$E:$E, $C$1, 'SW Data'!$B:$B, $A28))),
   IF($C$3="Full Time", SUMIFS('SW Data'!$F:$F, 'SW Data'!$A:$A, I$8, 'SW Data'!$E:$E, $C$1, 'SW Data'!$B:$B, $A28, 'SW Data'!$D:$D, $C$2), IF($C$3="Part Time", SUMIFS('SW Data'!$H:$H, 'SW Data'!$A:$A, I$8, 'SW Data'!$E:$E, $C$1, 'SW Data'!$B:$B, $A28, 'SW Data'!$D:$D, $C$2), SUMIFS('SW Data'!$I:$I, 'SW Data'!$A:$A, I$8, 'SW Data'!$E:$E, $C$1, 'SW Data'!$B:$B, $A28, 'SW Data'!$D:$D, $C$2))))),
 0)</f>
        <v>18.309999999999999</v>
      </c>
      <c r="J28" s="54">
        <f>IF(AND($C$1&lt;&gt;"", $C$2&lt;&gt;"", $C$3&lt;&gt;""),
 IF($C$1="All Fieldwork Services Teams",
  IF($C$2="All Social Workers",
   IF($C$3="Full Time", SUMIFS('SW Data'!$F:$F, 'SW Data'!$A:$A, J$8, 'SW Data'!$B:$B, $A28), IF($C$3="Part Time", SUMIFS('SW Data'!$H:$H, 'SW Data'!$A:$A, J$8, 'SW Data'!$B:$B, $A28),SUMIFS('SW Data'!$I:$I, 'SW Data'!$A:$A, J$8, 'SW Data'!$B:$B, $A28))),
   IF($C$3="Full Time", SUMIFS('SW Data'!$F:$F, 'SW Data'!$A:$A, J$8, 'SW Data'!$B:$B, $A28, 'SW Data'!$D:$D, $C$2), IF($C$3="Part Time", SUMIFS('SW Data'!$H:$H, 'SW Data'!$A:$A, J$8, 'SW Data'!$B:$B, $A28, 'SW Data'!$D:$D, $C$2), SUMIFS('SW Data'!$I:$I, 'SW Data'!$A:$A, J$8, 'SW Data'!$B:$B, $A28, 'SW Data'!$D:$D, $C$2)))),
  IF($C$2="All Social Workers",
   IF($C$3="Full Time", SUMIFS('SW Data'!$F:$F, 'SW Data'!$A:$A, J$8, 'SW Data'!$E:$E, $C$1, 'SW Data'!$B:$B, $A28), IF($C$3="Part Time", SUMIFS('SW Data'!$H:$H, 'SW Data'!$A:$A, J$8, 'SW Data'!$E:$E, $C$1, 'SW Data'!$B:$B, $A28), SUMIFS('SW Data'!$I:$I, 'SW Data'!$A:$A, J$8, 'SW Data'!$E:$E, $C$1, 'SW Data'!$B:$B, $A28))),
   IF($C$3="Full Time", SUMIFS('SW Data'!$F:$F, 'SW Data'!$A:$A, J$8, 'SW Data'!$E:$E, $C$1, 'SW Data'!$B:$B, $A28, 'SW Data'!$D:$D, $C$2), IF($C$3="Part Time", SUMIFS('SW Data'!$H:$H, 'SW Data'!$A:$A, J$8, 'SW Data'!$E:$E, $C$1, 'SW Data'!$B:$B, $A28, 'SW Data'!$D:$D, $C$2), SUMIFS('SW Data'!$I:$I, 'SW Data'!$A:$A, J$8, 'SW Data'!$E:$E, $C$1, 'SW Data'!$B:$B, $A28, 'SW Data'!$D:$D, $C$2))))),
 0)</f>
        <v>15.41</v>
      </c>
      <c r="K28" s="54">
        <f>IF(AND($C$1&lt;&gt;"", $C$2&lt;&gt;"", $C$3&lt;&gt;""),
 IF($C$1="All Fieldwork Services Teams",
  IF($C$2="All Social Workers",
   IF($C$3="Full Time", SUMIFS('SW Data'!$F:$F, 'SW Data'!$A:$A, K$8, 'SW Data'!$B:$B, $A28), IF($C$3="Part Time", SUMIFS('SW Data'!$H:$H, 'SW Data'!$A:$A, K$8, 'SW Data'!$B:$B, $A28),SUMIFS('SW Data'!$I:$I, 'SW Data'!$A:$A, K$8, 'SW Data'!$B:$B, $A28))),
   IF($C$3="Full Time", SUMIFS('SW Data'!$F:$F, 'SW Data'!$A:$A, K$8, 'SW Data'!$B:$B, $A28, 'SW Data'!$D:$D, $C$2), IF($C$3="Part Time", SUMIFS('SW Data'!$H:$H, 'SW Data'!$A:$A, K$8, 'SW Data'!$B:$B, $A28, 'SW Data'!$D:$D, $C$2), SUMIFS('SW Data'!$I:$I, 'SW Data'!$A:$A, K$8, 'SW Data'!$B:$B, $A28, 'SW Data'!$D:$D, $C$2)))),
  IF($C$2="All Social Workers",
   IF($C$3="Full Time", SUMIFS('SW Data'!$F:$F, 'SW Data'!$A:$A, K$8, 'SW Data'!$E:$E, $C$1, 'SW Data'!$B:$B, $A28), IF($C$3="Part Time", SUMIFS('SW Data'!$H:$H, 'SW Data'!$A:$A, K$8, 'SW Data'!$E:$E, $C$1, 'SW Data'!$B:$B, $A28), SUMIFS('SW Data'!$I:$I, 'SW Data'!$A:$A, K$8, 'SW Data'!$E:$E, $C$1, 'SW Data'!$B:$B, $A28))),
   IF($C$3="Full Time", SUMIFS('SW Data'!$F:$F, 'SW Data'!$A:$A, K$8, 'SW Data'!$E:$E, $C$1, 'SW Data'!$B:$B, $A28, 'SW Data'!$D:$D, $C$2), IF($C$3="Part Time", SUMIFS('SW Data'!$H:$H, 'SW Data'!$A:$A, K$8, 'SW Data'!$E:$E, $C$1, 'SW Data'!$B:$B, $A28, 'SW Data'!$D:$D, $C$2), SUMIFS('SW Data'!$I:$I, 'SW Data'!$A:$A, K$8, 'SW Data'!$E:$E, $C$1, 'SW Data'!$B:$B, $A28, 'SW Data'!$D:$D, $C$2))))),
 0)</f>
        <v>15.51</v>
      </c>
      <c r="L28" s="55"/>
    </row>
    <row r="29" spans="1:12" x14ac:dyDescent="0.25">
      <c r="A29" s="53" t="s">
        <v>36</v>
      </c>
      <c r="B29" s="54">
        <f>IF(AND($C$1&lt;&gt;"", $C$2&lt;&gt;"", $C$3&lt;&gt;""),
 IF($C$1="All Fieldwork Services Teams",
  IF($C$2="All Social Workers",
   IF($C$3="Full Time", SUMIFS('SW Data'!$F:$F, 'SW Data'!$A:$A, B$8, 'SW Data'!$B:$B, $A29), IF($C$3="Part Time", SUMIFS('SW Data'!$H:$H, 'SW Data'!$A:$A, B$8, 'SW Data'!$B:$B, $A29),SUMIFS('SW Data'!$I:$I, 'SW Data'!$A:$A, B$8, 'SW Data'!$B:$B, $A29))),
   IF($C$3="Full Time", SUMIFS('SW Data'!$F:$F, 'SW Data'!$A:$A, B$8, 'SW Data'!$B:$B, $A29, 'SW Data'!$D:$D, $C$2), IF($C$3="Part Time", SUMIFS('SW Data'!$H:$H, 'SW Data'!$A:$A, B$8, 'SW Data'!$B:$B, $A29, 'SW Data'!$D:$D, $C$2), SUMIFS('SW Data'!$I:$I, 'SW Data'!$A:$A, B$8, 'SW Data'!$B:$B, $A29, 'SW Data'!$D:$D, $C$2)))),
  IF($C$2="All Social Workers",
   IF($C$3="Full Time", SUMIFS('SW Data'!$F:$F, 'SW Data'!$A:$A, B$8, 'SW Data'!$E:$E, $C$1, 'SW Data'!$B:$B, $A29), IF($C$3="Part Time", SUMIFS('SW Data'!$H:$H, 'SW Data'!$A:$A, B$8, 'SW Data'!$E:$E, $C$1, 'SW Data'!$B:$B, $A29), SUMIFS('SW Data'!$I:$I, 'SW Data'!$A:$A, B$8, 'SW Data'!$E:$E, $C$1, 'SW Data'!$B:$B, $A29))),
   IF($C$3="Full Time", SUMIFS('SW Data'!$F:$F, 'SW Data'!$A:$A, B$8, 'SW Data'!$E:$E, $C$1, 'SW Data'!$B:$B, $A29, 'SW Data'!$D:$D, $C$2), IF($C$3="Part Time", SUMIFS('SW Data'!$H:$H, 'SW Data'!$A:$A, B$8, 'SW Data'!$E:$E, $C$1, 'SW Data'!$B:$B, $A29, 'SW Data'!$D:$D, $C$2), SUMIFS('SW Data'!$I:$I, 'SW Data'!$A:$A, B$8, 'SW Data'!$E:$E, $C$1, 'SW Data'!$B:$B, $A29, 'SW Data'!$D:$D, $C$2))))),
 0)</f>
        <v>125.77000000000001</v>
      </c>
      <c r="C29" s="54">
        <f>IF(AND($C$1&lt;&gt;"", $C$2&lt;&gt;"", $C$3&lt;&gt;""),
 IF($C$1="All Fieldwork Services Teams",
  IF($C$2="All Social Workers",
   IF($C$3="Full Time", SUMIFS('SW Data'!$F:$F, 'SW Data'!$A:$A, C$8, 'SW Data'!$B:$B, $A29), IF($C$3="Part Time", SUMIFS('SW Data'!$H:$H, 'SW Data'!$A:$A, C$8, 'SW Data'!$B:$B, $A29),SUMIFS('SW Data'!$I:$I, 'SW Data'!$A:$A, C$8, 'SW Data'!$B:$B, $A29))),
   IF($C$3="Full Time", SUMIFS('SW Data'!$F:$F, 'SW Data'!$A:$A, C$8, 'SW Data'!$B:$B, $A29, 'SW Data'!$D:$D, $C$2), IF($C$3="Part Time", SUMIFS('SW Data'!$H:$H, 'SW Data'!$A:$A, C$8, 'SW Data'!$B:$B, $A29, 'SW Data'!$D:$D, $C$2), SUMIFS('SW Data'!$I:$I, 'SW Data'!$A:$A, C$8, 'SW Data'!$B:$B, $A29, 'SW Data'!$D:$D, $C$2)))),
  IF($C$2="All Social Workers",
   IF($C$3="Full Time", SUMIFS('SW Data'!$F:$F, 'SW Data'!$A:$A, C$8, 'SW Data'!$E:$E, $C$1, 'SW Data'!$B:$B, $A29), IF($C$3="Part Time", SUMIFS('SW Data'!$H:$H, 'SW Data'!$A:$A, C$8, 'SW Data'!$E:$E, $C$1, 'SW Data'!$B:$B, $A29), SUMIFS('SW Data'!$I:$I, 'SW Data'!$A:$A, C$8, 'SW Data'!$E:$E, $C$1, 'SW Data'!$B:$B, $A29))),
   IF($C$3="Full Time", SUMIFS('SW Data'!$F:$F, 'SW Data'!$A:$A, C$8, 'SW Data'!$E:$E, $C$1, 'SW Data'!$B:$B, $A29, 'SW Data'!$D:$D, $C$2), IF($C$3="Part Time", SUMIFS('SW Data'!$H:$H, 'SW Data'!$A:$A, C$8, 'SW Data'!$E:$E, $C$1, 'SW Data'!$B:$B, $A29, 'SW Data'!$D:$D, $C$2), SUMIFS('SW Data'!$I:$I, 'SW Data'!$A:$A, C$8, 'SW Data'!$E:$E, $C$1, 'SW Data'!$B:$B, $A29, 'SW Data'!$D:$D, $C$2))))),
 0)</f>
        <v>132.9</v>
      </c>
      <c r="D29" s="54">
        <f>IF(AND($C$1&lt;&gt;"", $C$2&lt;&gt;"", $C$3&lt;&gt;""),
 IF($C$1="All Fieldwork Services Teams",
  IF($C$2="All Social Workers",
   IF($C$3="Full Time", SUMIFS('SW Data'!$F:$F, 'SW Data'!$A:$A, D$8, 'SW Data'!$B:$B, $A29), IF($C$3="Part Time", SUMIFS('SW Data'!$H:$H, 'SW Data'!$A:$A, D$8, 'SW Data'!$B:$B, $A29),SUMIFS('SW Data'!$I:$I, 'SW Data'!$A:$A, D$8, 'SW Data'!$B:$B, $A29))),
   IF($C$3="Full Time", SUMIFS('SW Data'!$F:$F, 'SW Data'!$A:$A, D$8, 'SW Data'!$B:$B, $A29, 'SW Data'!$D:$D, $C$2), IF($C$3="Part Time", SUMIFS('SW Data'!$H:$H, 'SW Data'!$A:$A, D$8, 'SW Data'!$B:$B, $A29, 'SW Data'!$D:$D, $C$2), SUMIFS('SW Data'!$I:$I, 'SW Data'!$A:$A, D$8, 'SW Data'!$B:$B, $A29, 'SW Data'!$D:$D, $C$2)))),
  IF($C$2="All Social Workers",
   IF($C$3="Full Time", SUMIFS('SW Data'!$F:$F, 'SW Data'!$A:$A, D$8, 'SW Data'!$E:$E, $C$1, 'SW Data'!$B:$B, $A29), IF($C$3="Part Time", SUMIFS('SW Data'!$H:$H, 'SW Data'!$A:$A, D$8, 'SW Data'!$E:$E, $C$1, 'SW Data'!$B:$B, $A29), SUMIFS('SW Data'!$I:$I, 'SW Data'!$A:$A, D$8, 'SW Data'!$E:$E, $C$1, 'SW Data'!$B:$B, $A29))),
   IF($C$3="Full Time", SUMIFS('SW Data'!$F:$F, 'SW Data'!$A:$A, D$8, 'SW Data'!$E:$E, $C$1, 'SW Data'!$B:$B, $A29, 'SW Data'!$D:$D, $C$2), IF($C$3="Part Time", SUMIFS('SW Data'!$H:$H, 'SW Data'!$A:$A, D$8, 'SW Data'!$E:$E, $C$1, 'SW Data'!$B:$B, $A29, 'SW Data'!$D:$D, $C$2), SUMIFS('SW Data'!$I:$I, 'SW Data'!$A:$A, D$8, 'SW Data'!$E:$E, $C$1, 'SW Data'!$B:$B, $A29, 'SW Data'!$D:$D, $C$2))))),
 0)</f>
        <v>124.9</v>
      </c>
      <c r="E29" s="54">
        <f>IF(AND($C$1&lt;&gt;"", $C$2&lt;&gt;"", $C$3&lt;&gt;""),
 IF($C$1="All Fieldwork Services Teams",
  IF($C$2="All Social Workers",
   IF($C$3="Full Time", SUMIFS('SW Data'!$F:$F, 'SW Data'!$A:$A, E$8, 'SW Data'!$B:$B, $A29), IF($C$3="Part Time", SUMIFS('SW Data'!$H:$H, 'SW Data'!$A:$A, E$8, 'SW Data'!$B:$B, $A29),SUMIFS('SW Data'!$I:$I, 'SW Data'!$A:$A, E$8, 'SW Data'!$B:$B, $A29))),
   IF($C$3="Full Time", SUMIFS('SW Data'!$F:$F, 'SW Data'!$A:$A, E$8, 'SW Data'!$B:$B, $A29, 'SW Data'!$D:$D, $C$2), IF($C$3="Part Time", SUMIFS('SW Data'!$H:$H, 'SW Data'!$A:$A, E$8, 'SW Data'!$B:$B, $A29, 'SW Data'!$D:$D, $C$2), SUMIFS('SW Data'!$I:$I, 'SW Data'!$A:$A, E$8, 'SW Data'!$B:$B, $A29, 'SW Data'!$D:$D, $C$2)))),
  IF($C$2="All Social Workers",
   IF($C$3="Full Time", SUMIFS('SW Data'!$F:$F, 'SW Data'!$A:$A, E$8, 'SW Data'!$E:$E, $C$1, 'SW Data'!$B:$B, $A29), IF($C$3="Part Time", SUMIFS('SW Data'!$H:$H, 'SW Data'!$A:$A, E$8, 'SW Data'!$E:$E, $C$1, 'SW Data'!$B:$B, $A29), SUMIFS('SW Data'!$I:$I, 'SW Data'!$A:$A, E$8, 'SW Data'!$E:$E, $C$1, 'SW Data'!$B:$B, $A29))),
   IF($C$3="Full Time", SUMIFS('SW Data'!$F:$F, 'SW Data'!$A:$A, E$8, 'SW Data'!$E:$E, $C$1, 'SW Data'!$B:$B, $A29, 'SW Data'!$D:$D, $C$2), IF($C$3="Part Time", SUMIFS('SW Data'!$H:$H, 'SW Data'!$A:$A, E$8, 'SW Data'!$E:$E, $C$1, 'SW Data'!$B:$B, $A29, 'SW Data'!$D:$D, $C$2), SUMIFS('SW Data'!$I:$I, 'SW Data'!$A:$A, E$8, 'SW Data'!$E:$E, $C$1, 'SW Data'!$B:$B, $A29, 'SW Data'!$D:$D, $C$2))))),
 0)</f>
        <v>154.39000000000001</v>
      </c>
      <c r="F29" s="54">
        <f>IF(AND($C$1&lt;&gt;"", $C$2&lt;&gt;"", $C$3&lt;&gt;""),
 IF($C$1="All Fieldwork Services Teams",
  IF($C$2="All Social Workers",
   IF($C$3="Full Time", SUMIFS('SW Data'!$F:$F, 'SW Data'!$A:$A, F$8, 'SW Data'!$B:$B, $A29), IF($C$3="Part Time", SUMIFS('SW Data'!$H:$H, 'SW Data'!$A:$A, F$8, 'SW Data'!$B:$B, $A29),SUMIFS('SW Data'!$I:$I, 'SW Data'!$A:$A, F$8, 'SW Data'!$B:$B, $A29))),
   IF($C$3="Full Time", SUMIFS('SW Data'!$F:$F, 'SW Data'!$A:$A, F$8, 'SW Data'!$B:$B, $A29, 'SW Data'!$D:$D, $C$2), IF($C$3="Part Time", SUMIFS('SW Data'!$H:$H, 'SW Data'!$A:$A, F$8, 'SW Data'!$B:$B, $A29, 'SW Data'!$D:$D, $C$2), SUMIFS('SW Data'!$I:$I, 'SW Data'!$A:$A, F$8, 'SW Data'!$B:$B, $A29, 'SW Data'!$D:$D, $C$2)))),
  IF($C$2="All Social Workers",
   IF($C$3="Full Time", SUMIFS('SW Data'!$F:$F, 'SW Data'!$A:$A, F$8, 'SW Data'!$E:$E, $C$1, 'SW Data'!$B:$B, $A29), IF($C$3="Part Time", SUMIFS('SW Data'!$H:$H, 'SW Data'!$A:$A, F$8, 'SW Data'!$E:$E, $C$1, 'SW Data'!$B:$B, $A29), SUMIFS('SW Data'!$I:$I, 'SW Data'!$A:$A, F$8, 'SW Data'!$E:$E, $C$1, 'SW Data'!$B:$B, $A29))),
   IF($C$3="Full Time", SUMIFS('SW Data'!$F:$F, 'SW Data'!$A:$A, F$8, 'SW Data'!$E:$E, $C$1, 'SW Data'!$B:$B, $A29, 'SW Data'!$D:$D, $C$2), IF($C$3="Part Time", SUMIFS('SW Data'!$H:$H, 'SW Data'!$A:$A, F$8, 'SW Data'!$E:$E, $C$1, 'SW Data'!$B:$B, $A29, 'SW Data'!$D:$D, $C$2), SUMIFS('SW Data'!$I:$I, 'SW Data'!$A:$A, F$8, 'SW Data'!$E:$E, $C$1, 'SW Data'!$B:$B, $A29, 'SW Data'!$D:$D, $C$2))))),
 0)</f>
        <v>150.10000000000002</v>
      </c>
      <c r="G29" s="54">
        <f>IF(AND($C$1&lt;&gt;"", $C$2&lt;&gt;"", $C$3&lt;&gt;""),
 IF($C$1="All Fieldwork Services Teams",
  IF($C$2="All Social Workers",
   IF($C$3="Full Time", SUMIFS('SW Data'!$F:$F, 'SW Data'!$A:$A, G$8, 'SW Data'!$B:$B, $A29), IF($C$3="Part Time", SUMIFS('SW Data'!$H:$H, 'SW Data'!$A:$A, G$8, 'SW Data'!$B:$B, $A29),SUMIFS('SW Data'!$I:$I, 'SW Data'!$A:$A, G$8, 'SW Data'!$B:$B, $A29))),
   IF($C$3="Full Time", SUMIFS('SW Data'!$F:$F, 'SW Data'!$A:$A, G$8, 'SW Data'!$B:$B, $A29, 'SW Data'!$D:$D, $C$2), IF($C$3="Part Time", SUMIFS('SW Data'!$H:$H, 'SW Data'!$A:$A, G$8, 'SW Data'!$B:$B, $A29, 'SW Data'!$D:$D, $C$2), SUMIFS('SW Data'!$I:$I, 'SW Data'!$A:$A, G$8, 'SW Data'!$B:$B, $A29, 'SW Data'!$D:$D, $C$2)))),
  IF($C$2="All Social Workers",
   IF($C$3="Full Time", SUMIFS('SW Data'!$F:$F, 'SW Data'!$A:$A, G$8, 'SW Data'!$E:$E, $C$1, 'SW Data'!$B:$B, $A29), IF($C$3="Part Time", SUMIFS('SW Data'!$H:$H, 'SW Data'!$A:$A, G$8, 'SW Data'!$E:$E, $C$1, 'SW Data'!$B:$B, $A29), SUMIFS('SW Data'!$I:$I, 'SW Data'!$A:$A, G$8, 'SW Data'!$E:$E, $C$1, 'SW Data'!$B:$B, $A29))),
   IF($C$3="Full Time", SUMIFS('SW Data'!$F:$F, 'SW Data'!$A:$A, G$8, 'SW Data'!$E:$E, $C$1, 'SW Data'!$B:$B, $A29, 'SW Data'!$D:$D, $C$2), IF($C$3="Part Time", SUMIFS('SW Data'!$H:$H, 'SW Data'!$A:$A, G$8, 'SW Data'!$E:$E, $C$1, 'SW Data'!$B:$B, $A29, 'SW Data'!$D:$D, $C$2), SUMIFS('SW Data'!$I:$I, 'SW Data'!$A:$A, G$8, 'SW Data'!$E:$E, $C$1, 'SW Data'!$B:$B, $A29, 'SW Data'!$D:$D, $C$2))))),
 0)</f>
        <v>155.76170000000002</v>
      </c>
      <c r="H29" s="54">
        <f>IF(AND($C$1&lt;&gt;"", $C$2&lt;&gt;"", $C$3&lt;&gt;""),
 IF($C$1="All Fieldwork Services Teams",
  IF($C$2="All Social Workers",
   IF($C$3="Full Time", SUMIFS('SW Data'!$F:$F, 'SW Data'!$A:$A, H$8, 'SW Data'!$B:$B, $A29), IF($C$3="Part Time", SUMIFS('SW Data'!$H:$H, 'SW Data'!$A:$A, H$8, 'SW Data'!$B:$B, $A29),SUMIFS('SW Data'!$I:$I, 'SW Data'!$A:$A, H$8, 'SW Data'!$B:$B, $A29))),
   IF($C$3="Full Time", SUMIFS('SW Data'!$F:$F, 'SW Data'!$A:$A, H$8, 'SW Data'!$B:$B, $A29, 'SW Data'!$D:$D, $C$2), IF($C$3="Part Time", SUMIFS('SW Data'!$H:$H, 'SW Data'!$A:$A, H$8, 'SW Data'!$B:$B, $A29, 'SW Data'!$D:$D, $C$2), SUMIFS('SW Data'!$I:$I, 'SW Data'!$A:$A, H$8, 'SW Data'!$B:$B, $A29, 'SW Data'!$D:$D, $C$2)))),
  IF($C$2="All Social Workers",
   IF($C$3="Full Time", SUMIFS('SW Data'!$F:$F, 'SW Data'!$A:$A, H$8, 'SW Data'!$E:$E, $C$1, 'SW Data'!$B:$B, $A29), IF($C$3="Part Time", SUMIFS('SW Data'!$H:$H, 'SW Data'!$A:$A, H$8, 'SW Data'!$E:$E, $C$1, 'SW Data'!$B:$B, $A29), SUMIFS('SW Data'!$I:$I, 'SW Data'!$A:$A, H$8, 'SW Data'!$E:$E, $C$1, 'SW Data'!$B:$B, $A29))),
   IF($C$3="Full Time", SUMIFS('SW Data'!$F:$F, 'SW Data'!$A:$A, H$8, 'SW Data'!$E:$E, $C$1, 'SW Data'!$B:$B, $A29, 'SW Data'!$D:$D, $C$2), IF($C$3="Part Time", SUMIFS('SW Data'!$H:$H, 'SW Data'!$A:$A, H$8, 'SW Data'!$E:$E, $C$1, 'SW Data'!$B:$B, $A29, 'SW Data'!$D:$D, $C$2), SUMIFS('SW Data'!$I:$I, 'SW Data'!$A:$A, H$8, 'SW Data'!$E:$E, $C$1, 'SW Data'!$B:$B, $A29, 'SW Data'!$D:$D, $C$2))))),
 0)</f>
        <v>163.19999999999999</v>
      </c>
      <c r="I29" s="54">
        <f>IF(AND($C$1&lt;&gt;"", $C$2&lt;&gt;"", $C$3&lt;&gt;""),
 IF($C$1="All Fieldwork Services Teams",
  IF($C$2="All Social Workers",
   IF($C$3="Full Time", SUMIFS('SW Data'!$F:$F, 'SW Data'!$A:$A, I$8, 'SW Data'!$B:$B, $A29), IF($C$3="Part Time", SUMIFS('SW Data'!$H:$H, 'SW Data'!$A:$A, I$8, 'SW Data'!$B:$B, $A29),SUMIFS('SW Data'!$I:$I, 'SW Data'!$A:$A, I$8, 'SW Data'!$B:$B, $A29))),
   IF($C$3="Full Time", SUMIFS('SW Data'!$F:$F, 'SW Data'!$A:$A, I$8, 'SW Data'!$B:$B, $A29, 'SW Data'!$D:$D, $C$2), IF($C$3="Part Time", SUMIFS('SW Data'!$H:$H, 'SW Data'!$A:$A, I$8, 'SW Data'!$B:$B, $A29, 'SW Data'!$D:$D, $C$2), SUMIFS('SW Data'!$I:$I, 'SW Data'!$A:$A, I$8, 'SW Data'!$B:$B, $A29, 'SW Data'!$D:$D, $C$2)))),
  IF($C$2="All Social Workers",
   IF($C$3="Full Time", SUMIFS('SW Data'!$F:$F, 'SW Data'!$A:$A, I$8, 'SW Data'!$E:$E, $C$1, 'SW Data'!$B:$B, $A29), IF($C$3="Part Time", SUMIFS('SW Data'!$H:$H, 'SW Data'!$A:$A, I$8, 'SW Data'!$E:$E, $C$1, 'SW Data'!$B:$B, $A29), SUMIFS('SW Data'!$I:$I, 'SW Data'!$A:$A, I$8, 'SW Data'!$E:$E, $C$1, 'SW Data'!$B:$B, $A29))),
   IF($C$3="Full Time", SUMIFS('SW Data'!$F:$F, 'SW Data'!$A:$A, I$8, 'SW Data'!$E:$E, $C$1, 'SW Data'!$B:$B, $A29, 'SW Data'!$D:$D, $C$2), IF($C$3="Part Time", SUMIFS('SW Data'!$H:$H, 'SW Data'!$A:$A, I$8, 'SW Data'!$E:$E, $C$1, 'SW Data'!$B:$B, $A29, 'SW Data'!$D:$D, $C$2), SUMIFS('SW Data'!$I:$I, 'SW Data'!$A:$A, I$8, 'SW Data'!$E:$E, $C$1, 'SW Data'!$B:$B, $A29, 'SW Data'!$D:$D, $C$2))))),
 0)</f>
        <v>164.39</v>
      </c>
      <c r="J29" s="54">
        <f>IF(AND($C$1&lt;&gt;"", $C$2&lt;&gt;"", $C$3&lt;&gt;""),
 IF($C$1="All Fieldwork Services Teams",
  IF($C$2="All Social Workers",
   IF($C$3="Full Time", SUMIFS('SW Data'!$F:$F, 'SW Data'!$A:$A, J$8, 'SW Data'!$B:$B, $A29), IF($C$3="Part Time", SUMIFS('SW Data'!$H:$H, 'SW Data'!$A:$A, J$8, 'SW Data'!$B:$B, $A29),SUMIFS('SW Data'!$I:$I, 'SW Data'!$A:$A, J$8, 'SW Data'!$B:$B, $A29))),
   IF($C$3="Full Time", SUMIFS('SW Data'!$F:$F, 'SW Data'!$A:$A, J$8, 'SW Data'!$B:$B, $A29, 'SW Data'!$D:$D, $C$2), IF($C$3="Part Time", SUMIFS('SW Data'!$H:$H, 'SW Data'!$A:$A, J$8, 'SW Data'!$B:$B, $A29, 'SW Data'!$D:$D, $C$2), SUMIFS('SW Data'!$I:$I, 'SW Data'!$A:$A, J$8, 'SW Data'!$B:$B, $A29, 'SW Data'!$D:$D, $C$2)))),
  IF($C$2="All Social Workers",
   IF($C$3="Full Time", SUMIFS('SW Data'!$F:$F, 'SW Data'!$A:$A, J$8, 'SW Data'!$E:$E, $C$1, 'SW Data'!$B:$B, $A29), IF($C$3="Part Time", SUMIFS('SW Data'!$H:$H, 'SW Data'!$A:$A, J$8, 'SW Data'!$E:$E, $C$1, 'SW Data'!$B:$B, $A29), SUMIFS('SW Data'!$I:$I, 'SW Data'!$A:$A, J$8, 'SW Data'!$E:$E, $C$1, 'SW Data'!$B:$B, $A29))),
   IF($C$3="Full Time", SUMIFS('SW Data'!$F:$F, 'SW Data'!$A:$A, J$8, 'SW Data'!$E:$E, $C$1, 'SW Data'!$B:$B, $A29, 'SW Data'!$D:$D, $C$2), IF($C$3="Part Time", SUMIFS('SW Data'!$H:$H, 'SW Data'!$A:$A, J$8, 'SW Data'!$E:$E, $C$1, 'SW Data'!$B:$B, $A29, 'SW Data'!$D:$D, $C$2), SUMIFS('SW Data'!$I:$I, 'SW Data'!$A:$A, J$8, 'SW Data'!$E:$E, $C$1, 'SW Data'!$B:$B, $A29, 'SW Data'!$D:$D, $C$2))))),
 0)</f>
        <v>174.7</v>
      </c>
      <c r="K29" s="54">
        <f>IF(AND($C$1&lt;&gt;"", $C$2&lt;&gt;"", $C$3&lt;&gt;""),
 IF($C$1="All Fieldwork Services Teams",
  IF($C$2="All Social Workers",
   IF($C$3="Full Time", SUMIFS('SW Data'!$F:$F, 'SW Data'!$A:$A, K$8, 'SW Data'!$B:$B, $A29), IF($C$3="Part Time", SUMIFS('SW Data'!$H:$H, 'SW Data'!$A:$A, K$8, 'SW Data'!$B:$B, $A29),SUMIFS('SW Data'!$I:$I, 'SW Data'!$A:$A, K$8, 'SW Data'!$B:$B, $A29))),
   IF($C$3="Full Time", SUMIFS('SW Data'!$F:$F, 'SW Data'!$A:$A, K$8, 'SW Data'!$B:$B, $A29, 'SW Data'!$D:$D, $C$2), IF($C$3="Part Time", SUMIFS('SW Data'!$H:$H, 'SW Data'!$A:$A, K$8, 'SW Data'!$B:$B, $A29, 'SW Data'!$D:$D, $C$2), SUMIFS('SW Data'!$I:$I, 'SW Data'!$A:$A, K$8, 'SW Data'!$B:$B, $A29, 'SW Data'!$D:$D, $C$2)))),
  IF($C$2="All Social Workers",
   IF($C$3="Full Time", SUMIFS('SW Data'!$F:$F, 'SW Data'!$A:$A, K$8, 'SW Data'!$E:$E, $C$1, 'SW Data'!$B:$B, $A29), IF($C$3="Part Time", SUMIFS('SW Data'!$H:$H, 'SW Data'!$A:$A, K$8, 'SW Data'!$E:$E, $C$1, 'SW Data'!$B:$B, $A29), SUMIFS('SW Data'!$I:$I, 'SW Data'!$A:$A, K$8, 'SW Data'!$E:$E, $C$1, 'SW Data'!$B:$B, $A29))),
   IF($C$3="Full Time", SUMIFS('SW Data'!$F:$F, 'SW Data'!$A:$A, K$8, 'SW Data'!$E:$E, $C$1, 'SW Data'!$B:$B, $A29, 'SW Data'!$D:$D, $C$2), IF($C$3="Part Time", SUMIFS('SW Data'!$H:$H, 'SW Data'!$A:$A, K$8, 'SW Data'!$E:$E, $C$1, 'SW Data'!$B:$B, $A29, 'SW Data'!$D:$D, $C$2), SUMIFS('SW Data'!$I:$I, 'SW Data'!$A:$A, K$8, 'SW Data'!$E:$E, $C$1, 'SW Data'!$B:$B, $A29, 'SW Data'!$D:$D, $C$2))))),
 0)</f>
        <v>169.04000000000002</v>
      </c>
      <c r="L29" s="55"/>
    </row>
    <row r="30" spans="1:12" x14ac:dyDescent="0.25">
      <c r="A30" s="53" t="s">
        <v>37</v>
      </c>
      <c r="B30" s="54">
        <f>IF(AND($C$1&lt;&gt;"", $C$2&lt;&gt;"", $C$3&lt;&gt;""),
 IF($C$1="All Fieldwork Services Teams",
  IF($C$2="All Social Workers",
   IF($C$3="Full Time", SUMIFS('SW Data'!$F:$F, 'SW Data'!$A:$A, B$8, 'SW Data'!$B:$B, $A30), IF($C$3="Part Time", SUMIFS('SW Data'!$H:$H, 'SW Data'!$A:$A, B$8, 'SW Data'!$B:$B, $A30),SUMIFS('SW Data'!$I:$I, 'SW Data'!$A:$A, B$8, 'SW Data'!$B:$B, $A30))),
   IF($C$3="Full Time", SUMIFS('SW Data'!$F:$F, 'SW Data'!$A:$A, B$8, 'SW Data'!$B:$B, $A30, 'SW Data'!$D:$D, $C$2), IF($C$3="Part Time", SUMIFS('SW Data'!$H:$H, 'SW Data'!$A:$A, B$8, 'SW Data'!$B:$B, $A30, 'SW Data'!$D:$D, $C$2), SUMIFS('SW Data'!$I:$I, 'SW Data'!$A:$A, B$8, 'SW Data'!$B:$B, $A30, 'SW Data'!$D:$D, $C$2)))),
  IF($C$2="All Social Workers",
   IF($C$3="Full Time", SUMIFS('SW Data'!$F:$F, 'SW Data'!$A:$A, B$8, 'SW Data'!$E:$E, $C$1, 'SW Data'!$B:$B, $A30), IF($C$3="Part Time", SUMIFS('SW Data'!$H:$H, 'SW Data'!$A:$A, B$8, 'SW Data'!$E:$E, $C$1, 'SW Data'!$B:$B, $A30), SUMIFS('SW Data'!$I:$I, 'SW Data'!$A:$A, B$8, 'SW Data'!$E:$E, $C$1, 'SW Data'!$B:$B, $A30))),
   IF($C$3="Full Time", SUMIFS('SW Data'!$F:$F, 'SW Data'!$A:$A, B$8, 'SW Data'!$E:$E, $C$1, 'SW Data'!$B:$B, $A30, 'SW Data'!$D:$D, $C$2), IF($C$3="Part Time", SUMIFS('SW Data'!$H:$H, 'SW Data'!$A:$A, B$8, 'SW Data'!$E:$E, $C$1, 'SW Data'!$B:$B, $A30, 'SW Data'!$D:$D, $C$2), SUMIFS('SW Data'!$I:$I, 'SW Data'!$A:$A, B$8, 'SW Data'!$E:$E, $C$1, 'SW Data'!$B:$B, $A30, 'SW Data'!$D:$D, $C$2))))),
 0)</f>
        <v>258.70999999999998</v>
      </c>
      <c r="C30" s="54">
        <f>IF(AND($C$1&lt;&gt;"", $C$2&lt;&gt;"", $C$3&lt;&gt;""),
 IF($C$1="All Fieldwork Services Teams",
  IF($C$2="All Social Workers",
   IF($C$3="Full Time", SUMIFS('SW Data'!$F:$F, 'SW Data'!$A:$A, C$8, 'SW Data'!$B:$B, $A30), IF($C$3="Part Time", SUMIFS('SW Data'!$H:$H, 'SW Data'!$A:$A, C$8, 'SW Data'!$B:$B, $A30),SUMIFS('SW Data'!$I:$I, 'SW Data'!$A:$A, C$8, 'SW Data'!$B:$B, $A30))),
   IF($C$3="Full Time", SUMIFS('SW Data'!$F:$F, 'SW Data'!$A:$A, C$8, 'SW Data'!$B:$B, $A30, 'SW Data'!$D:$D, $C$2), IF($C$3="Part Time", SUMIFS('SW Data'!$H:$H, 'SW Data'!$A:$A, C$8, 'SW Data'!$B:$B, $A30, 'SW Data'!$D:$D, $C$2), SUMIFS('SW Data'!$I:$I, 'SW Data'!$A:$A, C$8, 'SW Data'!$B:$B, $A30, 'SW Data'!$D:$D, $C$2)))),
  IF($C$2="All Social Workers",
   IF($C$3="Full Time", SUMIFS('SW Data'!$F:$F, 'SW Data'!$A:$A, C$8, 'SW Data'!$E:$E, $C$1, 'SW Data'!$B:$B, $A30), IF($C$3="Part Time", SUMIFS('SW Data'!$H:$H, 'SW Data'!$A:$A, C$8, 'SW Data'!$E:$E, $C$1, 'SW Data'!$B:$B, $A30), SUMIFS('SW Data'!$I:$I, 'SW Data'!$A:$A, C$8, 'SW Data'!$E:$E, $C$1, 'SW Data'!$B:$B, $A30))),
   IF($C$3="Full Time", SUMIFS('SW Data'!$F:$F, 'SW Data'!$A:$A, C$8, 'SW Data'!$E:$E, $C$1, 'SW Data'!$B:$B, $A30, 'SW Data'!$D:$D, $C$2), IF($C$3="Part Time", SUMIFS('SW Data'!$H:$H, 'SW Data'!$A:$A, C$8, 'SW Data'!$E:$E, $C$1, 'SW Data'!$B:$B, $A30, 'SW Data'!$D:$D, $C$2), SUMIFS('SW Data'!$I:$I, 'SW Data'!$A:$A, C$8, 'SW Data'!$E:$E, $C$1, 'SW Data'!$B:$B, $A30, 'SW Data'!$D:$D, $C$2))))),
 0)</f>
        <v>296.58999999999997</v>
      </c>
      <c r="D30" s="54">
        <f>IF(AND($C$1&lt;&gt;"", $C$2&lt;&gt;"", $C$3&lt;&gt;""),
 IF($C$1="All Fieldwork Services Teams",
  IF($C$2="All Social Workers",
   IF($C$3="Full Time", SUMIFS('SW Data'!$F:$F, 'SW Data'!$A:$A, D$8, 'SW Data'!$B:$B, $A30), IF($C$3="Part Time", SUMIFS('SW Data'!$H:$H, 'SW Data'!$A:$A, D$8, 'SW Data'!$B:$B, $A30),SUMIFS('SW Data'!$I:$I, 'SW Data'!$A:$A, D$8, 'SW Data'!$B:$B, $A30))),
   IF($C$3="Full Time", SUMIFS('SW Data'!$F:$F, 'SW Data'!$A:$A, D$8, 'SW Data'!$B:$B, $A30, 'SW Data'!$D:$D, $C$2), IF($C$3="Part Time", SUMIFS('SW Data'!$H:$H, 'SW Data'!$A:$A, D$8, 'SW Data'!$B:$B, $A30, 'SW Data'!$D:$D, $C$2), SUMIFS('SW Data'!$I:$I, 'SW Data'!$A:$A, D$8, 'SW Data'!$B:$B, $A30, 'SW Data'!$D:$D, $C$2)))),
  IF($C$2="All Social Workers",
   IF($C$3="Full Time", SUMIFS('SW Data'!$F:$F, 'SW Data'!$A:$A, D$8, 'SW Data'!$E:$E, $C$1, 'SW Data'!$B:$B, $A30), IF($C$3="Part Time", SUMIFS('SW Data'!$H:$H, 'SW Data'!$A:$A, D$8, 'SW Data'!$E:$E, $C$1, 'SW Data'!$B:$B, $A30), SUMIFS('SW Data'!$I:$I, 'SW Data'!$A:$A, D$8, 'SW Data'!$E:$E, $C$1, 'SW Data'!$B:$B, $A30))),
   IF($C$3="Full Time", SUMIFS('SW Data'!$F:$F, 'SW Data'!$A:$A, D$8, 'SW Data'!$E:$E, $C$1, 'SW Data'!$B:$B, $A30, 'SW Data'!$D:$D, $C$2), IF($C$3="Part Time", SUMIFS('SW Data'!$H:$H, 'SW Data'!$A:$A, D$8, 'SW Data'!$E:$E, $C$1, 'SW Data'!$B:$B, $A30, 'SW Data'!$D:$D, $C$2), SUMIFS('SW Data'!$I:$I, 'SW Data'!$A:$A, D$8, 'SW Data'!$E:$E, $C$1, 'SW Data'!$B:$B, $A30, 'SW Data'!$D:$D, $C$2))))),
 0)</f>
        <v>314.69</v>
      </c>
      <c r="E30" s="54">
        <f>IF(AND($C$1&lt;&gt;"", $C$2&lt;&gt;"", $C$3&lt;&gt;""),
 IF($C$1="All Fieldwork Services Teams",
  IF($C$2="All Social Workers",
   IF($C$3="Full Time", SUMIFS('SW Data'!$F:$F, 'SW Data'!$A:$A, E$8, 'SW Data'!$B:$B, $A30), IF($C$3="Part Time", SUMIFS('SW Data'!$H:$H, 'SW Data'!$A:$A, E$8, 'SW Data'!$B:$B, $A30),SUMIFS('SW Data'!$I:$I, 'SW Data'!$A:$A, E$8, 'SW Data'!$B:$B, $A30))),
   IF($C$3="Full Time", SUMIFS('SW Data'!$F:$F, 'SW Data'!$A:$A, E$8, 'SW Data'!$B:$B, $A30, 'SW Data'!$D:$D, $C$2), IF($C$3="Part Time", SUMIFS('SW Data'!$H:$H, 'SW Data'!$A:$A, E$8, 'SW Data'!$B:$B, $A30, 'SW Data'!$D:$D, $C$2), SUMIFS('SW Data'!$I:$I, 'SW Data'!$A:$A, E$8, 'SW Data'!$B:$B, $A30, 'SW Data'!$D:$D, $C$2)))),
  IF($C$2="All Social Workers",
   IF($C$3="Full Time", SUMIFS('SW Data'!$F:$F, 'SW Data'!$A:$A, E$8, 'SW Data'!$E:$E, $C$1, 'SW Data'!$B:$B, $A30), IF($C$3="Part Time", SUMIFS('SW Data'!$H:$H, 'SW Data'!$A:$A, E$8, 'SW Data'!$E:$E, $C$1, 'SW Data'!$B:$B, $A30), SUMIFS('SW Data'!$I:$I, 'SW Data'!$A:$A, E$8, 'SW Data'!$E:$E, $C$1, 'SW Data'!$B:$B, $A30))),
   IF($C$3="Full Time", SUMIFS('SW Data'!$F:$F, 'SW Data'!$A:$A, E$8, 'SW Data'!$E:$E, $C$1, 'SW Data'!$B:$B, $A30, 'SW Data'!$D:$D, $C$2), IF($C$3="Part Time", SUMIFS('SW Data'!$H:$H, 'SW Data'!$A:$A, E$8, 'SW Data'!$E:$E, $C$1, 'SW Data'!$B:$B, $A30, 'SW Data'!$D:$D, $C$2), SUMIFS('SW Data'!$I:$I, 'SW Data'!$A:$A, E$8, 'SW Data'!$E:$E, $C$1, 'SW Data'!$B:$B, $A30, 'SW Data'!$D:$D, $C$2))))),
 0)</f>
        <v>301.98999999999995</v>
      </c>
      <c r="F30" s="54">
        <f>IF(AND($C$1&lt;&gt;"", $C$2&lt;&gt;"", $C$3&lt;&gt;""),
 IF($C$1="All Fieldwork Services Teams",
  IF($C$2="All Social Workers",
   IF($C$3="Full Time", SUMIFS('SW Data'!$F:$F, 'SW Data'!$A:$A, F$8, 'SW Data'!$B:$B, $A30), IF($C$3="Part Time", SUMIFS('SW Data'!$H:$H, 'SW Data'!$A:$A, F$8, 'SW Data'!$B:$B, $A30),SUMIFS('SW Data'!$I:$I, 'SW Data'!$A:$A, F$8, 'SW Data'!$B:$B, $A30))),
   IF($C$3="Full Time", SUMIFS('SW Data'!$F:$F, 'SW Data'!$A:$A, F$8, 'SW Data'!$B:$B, $A30, 'SW Data'!$D:$D, $C$2), IF($C$3="Part Time", SUMIFS('SW Data'!$H:$H, 'SW Data'!$A:$A, F$8, 'SW Data'!$B:$B, $A30, 'SW Data'!$D:$D, $C$2), SUMIFS('SW Data'!$I:$I, 'SW Data'!$A:$A, F$8, 'SW Data'!$B:$B, $A30, 'SW Data'!$D:$D, $C$2)))),
  IF($C$2="All Social Workers",
   IF($C$3="Full Time", SUMIFS('SW Data'!$F:$F, 'SW Data'!$A:$A, F$8, 'SW Data'!$E:$E, $C$1, 'SW Data'!$B:$B, $A30), IF($C$3="Part Time", SUMIFS('SW Data'!$H:$H, 'SW Data'!$A:$A, F$8, 'SW Data'!$E:$E, $C$1, 'SW Data'!$B:$B, $A30), SUMIFS('SW Data'!$I:$I, 'SW Data'!$A:$A, F$8, 'SW Data'!$E:$E, $C$1, 'SW Data'!$B:$B, $A30))),
   IF($C$3="Full Time", SUMIFS('SW Data'!$F:$F, 'SW Data'!$A:$A, F$8, 'SW Data'!$E:$E, $C$1, 'SW Data'!$B:$B, $A30, 'SW Data'!$D:$D, $C$2), IF($C$3="Part Time", SUMIFS('SW Data'!$H:$H, 'SW Data'!$A:$A, F$8, 'SW Data'!$E:$E, $C$1, 'SW Data'!$B:$B, $A30, 'SW Data'!$D:$D, $C$2), SUMIFS('SW Data'!$I:$I, 'SW Data'!$A:$A, F$8, 'SW Data'!$E:$E, $C$1, 'SW Data'!$B:$B, $A30, 'SW Data'!$D:$D, $C$2))))),
 0)</f>
        <v>291.78494208000001</v>
      </c>
      <c r="G30" s="54">
        <f>IF(AND($C$1&lt;&gt;"", $C$2&lt;&gt;"", $C$3&lt;&gt;""),
 IF($C$1="All Fieldwork Services Teams",
  IF($C$2="All Social Workers",
   IF($C$3="Full Time", SUMIFS('SW Data'!$F:$F, 'SW Data'!$A:$A, G$8, 'SW Data'!$B:$B, $A30), IF($C$3="Part Time", SUMIFS('SW Data'!$H:$H, 'SW Data'!$A:$A, G$8, 'SW Data'!$B:$B, $A30),SUMIFS('SW Data'!$I:$I, 'SW Data'!$A:$A, G$8, 'SW Data'!$B:$B, $A30))),
   IF($C$3="Full Time", SUMIFS('SW Data'!$F:$F, 'SW Data'!$A:$A, G$8, 'SW Data'!$B:$B, $A30, 'SW Data'!$D:$D, $C$2), IF($C$3="Part Time", SUMIFS('SW Data'!$H:$H, 'SW Data'!$A:$A, G$8, 'SW Data'!$B:$B, $A30, 'SW Data'!$D:$D, $C$2), SUMIFS('SW Data'!$I:$I, 'SW Data'!$A:$A, G$8, 'SW Data'!$B:$B, $A30, 'SW Data'!$D:$D, $C$2)))),
  IF($C$2="All Social Workers",
   IF($C$3="Full Time", SUMIFS('SW Data'!$F:$F, 'SW Data'!$A:$A, G$8, 'SW Data'!$E:$E, $C$1, 'SW Data'!$B:$B, $A30), IF($C$3="Part Time", SUMIFS('SW Data'!$H:$H, 'SW Data'!$A:$A, G$8, 'SW Data'!$E:$E, $C$1, 'SW Data'!$B:$B, $A30), SUMIFS('SW Data'!$I:$I, 'SW Data'!$A:$A, G$8, 'SW Data'!$E:$E, $C$1, 'SW Data'!$B:$B, $A30))),
   IF($C$3="Full Time", SUMIFS('SW Data'!$F:$F, 'SW Data'!$A:$A, G$8, 'SW Data'!$E:$E, $C$1, 'SW Data'!$B:$B, $A30, 'SW Data'!$D:$D, $C$2), IF($C$3="Part Time", SUMIFS('SW Data'!$H:$H, 'SW Data'!$A:$A, G$8, 'SW Data'!$E:$E, $C$1, 'SW Data'!$B:$B, $A30, 'SW Data'!$D:$D, $C$2), SUMIFS('SW Data'!$I:$I, 'SW Data'!$A:$A, G$8, 'SW Data'!$E:$E, $C$1, 'SW Data'!$B:$B, $A30, 'SW Data'!$D:$D, $C$2))))),
 0)</f>
        <v>299.13779922000003</v>
      </c>
      <c r="H30" s="54">
        <f>IF(AND($C$1&lt;&gt;"", $C$2&lt;&gt;"", $C$3&lt;&gt;""),
 IF($C$1="All Fieldwork Services Teams",
  IF($C$2="All Social Workers",
   IF($C$3="Full Time", SUMIFS('SW Data'!$F:$F, 'SW Data'!$A:$A, H$8, 'SW Data'!$B:$B, $A30), IF($C$3="Part Time", SUMIFS('SW Data'!$H:$H, 'SW Data'!$A:$A, H$8, 'SW Data'!$B:$B, $A30),SUMIFS('SW Data'!$I:$I, 'SW Data'!$A:$A, H$8, 'SW Data'!$B:$B, $A30))),
   IF($C$3="Full Time", SUMIFS('SW Data'!$F:$F, 'SW Data'!$A:$A, H$8, 'SW Data'!$B:$B, $A30, 'SW Data'!$D:$D, $C$2), IF($C$3="Part Time", SUMIFS('SW Data'!$H:$H, 'SW Data'!$A:$A, H$8, 'SW Data'!$B:$B, $A30, 'SW Data'!$D:$D, $C$2), SUMIFS('SW Data'!$I:$I, 'SW Data'!$A:$A, H$8, 'SW Data'!$B:$B, $A30, 'SW Data'!$D:$D, $C$2)))),
  IF($C$2="All Social Workers",
   IF($C$3="Full Time", SUMIFS('SW Data'!$F:$F, 'SW Data'!$A:$A, H$8, 'SW Data'!$E:$E, $C$1, 'SW Data'!$B:$B, $A30), IF($C$3="Part Time", SUMIFS('SW Data'!$H:$H, 'SW Data'!$A:$A, H$8, 'SW Data'!$E:$E, $C$1, 'SW Data'!$B:$B, $A30), SUMIFS('SW Data'!$I:$I, 'SW Data'!$A:$A, H$8, 'SW Data'!$E:$E, $C$1, 'SW Data'!$B:$B, $A30))),
   IF($C$3="Full Time", SUMIFS('SW Data'!$F:$F, 'SW Data'!$A:$A, H$8, 'SW Data'!$E:$E, $C$1, 'SW Data'!$B:$B, $A30, 'SW Data'!$D:$D, $C$2), IF($C$3="Part Time", SUMIFS('SW Data'!$H:$H, 'SW Data'!$A:$A, H$8, 'SW Data'!$E:$E, $C$1, 'SW Data'!$B:$B, $A30, 'SW Data'!$D:$D, $C$2), SUMIFS('SW Data'!$I:$I, 'SW Data'!$A:$A, H$8, 'SW Data'!$E:$E, $C$1, 'SW Data'!$B:$B, $A30, 'SW Data'!$D:$D, $C$2))))),
 0)</f>
        <v>317.07</v>
      </c>
      <c r="I30" s="54">
        <f>IF(AND($C$1&lt;&gt;"", $C$2&lt;&gt;"", $C$3&lt;&gt;""),
 IF($C$1="All Fieldwork Services Teams",
  IF($C$2="All Social Workers",
   IF($C$3="Full Time", SUMIFS('SW Data'!$F:$F, 'SW Data'!$A:$A, I$8, 'SW Data'!$B:$B, $A30), IF($C$3="Part Time", SUMIFS('SW Data'!$H:$H, 'SW Data'!$A:$A, I$8, 'SW Data'!$B:$B, $A30),SUMIFS('SW Data'!$I:$I, 'SW Data'!$A:$A, I$8, 'SW Data'!$B:$B, $A30))),
   IF($C$3="Full Time", SUMIFS('SW Data'!$F:$F, 'SW Data'!$A:$A, I$8, 'SW Data'!$B:$B, $A30, 'SW Data'!$D:$D, $C$2), IF($C$3="Part Time", SUMIFS('SW Data'!$H:$H, 'SW Data'!$A:$A, I$8, 'SW Data'!$B:$B, $A30, 'SW Data'!$D:$D, $C$2), SUMIFS('SW Data'!$I:$I, 'SW Data'!$A:$A, I$8, 'SW Data'!$B:$B, $A30, 'SW Data'!$D:$D, $C$2)))),
  IF($C$2="All Social Workers",
   IF($C$3="Full Time", SUMIFS('SW Data'!$F:$F, 'SW Data'!$A:$A, I$8, 'SW Data'!$E:$E, $C$1, 'SW Data'!$B:$B, $A30), IF($C$3="Part Time", SUMIFS('SW Data'!$H:$H, 'SW Data'!$A:$A, I$8, 'SW Data'!$E:$E, $C$1, 'SW Data'!$B:$B, $A30), SUMIFS('SW Data'!$I:$I, 'SW Data'!$A:$A, I$8, 'SW Data'!$E:$E, $C$1, 'SW Data'!$B:$B, $A30))),
   IF($C$3="Full Time", SUMIFS('SW Data'!$F:$F, 'SW Data'!$A:$A, I$8, 'SW Data'!$E:$E, $C$1, 'SW Data'!$B:$B, $A30, 'SW Data'!$D:$D, $C$2), IF($C$3="Part Time", SUMIFS('SW Data'!$H:$H, 'SW Data'!$A:$A, I$8, 'SW Data'!$E:$E, $C$1, 'SW Data'!$B:$B, $A30, 'SW Data'!$D:$D, $C$2), SUMIFS('SW Data'!$I:$I, 'SW Data'!$A:$A, I$8, 'SW Data'!$E:$E, $C$1, 'SW Data'!$B:$B, $A30, 'SW Data'!$D:$D, $C$2))))),
 0)</f>
        <v>302.60000000000002</v>
      </c>
      <c r="J30" s="54">
        <f>IF(AND($C$1&lt;&gt;"", $C$2&lt;&gt;"", $C$3&lt;&gt;""),
 IF($C$1="All Fieldwork Services Teams",
  IF($C$2="All Social Workers",
   IF($C$3="Full Time", SUMIFS('SW Data'!$F:$F, 'SW Data'!$A:$A, J$8, 'SW Data'!$B:$B, $A30), IF($C$3="Part Time", SUMIFS('SW Data'!$H:$H, 'SW Data'!$A:$A, J$8, 'SW Data'!$B:$B, $A30),SUMIFS('SW Data'!$I:$I, 'SW Data'!$A:$A, J$8, 'SW Data'!$B:$B, $A30))),
   IF($C$3="Full Time", SUMIFS('SW Data'!$F:$F, 'SW Data'!$A:$A, J$8, 'SW Data'!$B:$B, $A30, 'SW Data'!$D:$D, $C$2), IF($C$3="Part Time", SUMIFS('SW Data'!$H:$H, 'SW Data'!$A:$A, J$8, 'SW Data'!$B:$B, $A30, 'SW Data'!$D:$D, $C$2), SUMIFS('SW Data'!$I:$I, 'SW Data'!$A:$A, J$8, 'SW Data'!$B:$B, $A30, 'SW Data'!$D:$D, $C$2)))),
  IF($C$2="All Social Workers",
   IF($C$3="Full Time", SUMIFS('SW Data'!$F:$F, 'SW Data'!$A:$A, J$8, 'SW Data'!$E:$E, $C$1, 'SW Data'!$B:$B, $A30), IF($C$3="Part Time", SUMIFS('SW Data'!$H:$H, 'SW Data'!$A:$A, J$8, 'SW Data'!$E:$E, $C$1, 'SW Data'!$B:$B, $A30), SUMIFS('SW Data'!$I:$I, 'SW Data'!$A:$A, J$8, 'SW Data'!$E:$E, $C$1, 'SW Data'!$B:$B, $A30))),
   IF($C$3="Full Time", SUMIFS('SW Data'!$F:$F, 'SW Data'!$A:$A, J$8, 'SW Data'!$E:$E, $C$1, 'SW Data'!$B:$B, $A30, 'SW Data'!$D:$D, $C$2), IF($C$3="Part Time", SUMIFS('SW Data'!$H:$H, 'SW Data'!$A:$A, J$8, 'SW Data'!$E:$E, $C$1, 'SW Data'!$B:$B, $A30, 'SW Data'!$D:$D, $C$2), SUMIFS('SW Data'!$I:$I, 'SW Data'!$A:$A, J$8, 'SW Data'!$E:$E, $C$1, 'SW Data'!$B:$B, $A30, 'SW Data'!$D:$D, $C$2))))),
 0)</f>
        <v>310.40999999999997</v>
      </c>
      <c r="K30" s="54">
        <f>IF(AND($C$1&lt;&gt;"", $C$2&lt;&gt;"", $C$3&lt;&gt;""),
 IF($C$1="All Fieldwork Services Teams",
  IF($C$2="All Social Workers",
   IF($C$3="Full Time", SUMIFS('SW Data'!$F:$F, 'SW Data'!$A:$A, K$8, 'SW Data'!$B:$B, $A30), IF($C$3="Part Time", SUMIFS('SW Data'!$H:$H, 'SW Data'!$A:$A, K$8, 'SW Data'!$B:$B, $A30),SUMIFS('SW Data'!$I:$I, 'SW Data'!$A:$A, K$8, 'SW Data'!$B:$B, $A30))),
   IF($C$3="Full Time", SUMIFS('SW Data'!$F:$F, 'SW Data'!$A:$A, K$8, 'SW Data'!$B:$B, $A30, 'SW Data'!$D:$D, $C$2), IF($C$3="Part Time", SUMIFS('SW Data'!$H:$H, 'SW Data'!$A:$A, K$8, 'SW Data'!$B:$B, $A30, 'SW Data'!$D:$D, $C$2), SUMIFS('SW Data'!$I:$I, 'SW Data'!$A:$A, K$8, 'SW Data'!$B:$B, $A30, 'SW Data'!$D:$D, $C$2)))),
  IF($C$2="All Social Workers",
   IF($C$3="Full Time", SUMIFS('SW Data'!$F:$F, 'SW Data'!$A:$A, K$8, 'SW Data'!$E:$E, $C$1, 'SW Data'!$B:$B, $A30), IF($C$3="Part Time", SUMIFS('SW Data'!$H:$H, 'SW Data'!$A:$A, K$8, 'SW Data'!$E:$E, $C$1, 'SW Data'!$B:$B, $A30), SUMIFS('SW Data'!$I:$I, 'SW Data'!$A:$A, K$8, 'SW Data'!$E:$E, $C$1, 'SW Data'!$B:$B, $A30))),
   IF($C$3="Full Time", SUMIFS('SW Data'!$F:$F, 'SW Data'!$A:$A, K$8, 'SW Data'!$E:$E, $C$1, 'SW Data'!$B:$B, $A30, 'SW Data'!$D:$D, $C$2), IF($C$3="Part Time", SUMIFS('SW Data'!$H:$H, 'SW Data'!$A:$A, K$8, 'SW Data'!$E:$E, $C$1, 'SW Data'!$B:$B, $A30, 'SW Data'!$D:$D, $C$2), SUMIFS('SW Data'!$I:$I, 'SW Data'!$A:$A, K$8, 'SW Data'!$E:$E, $C$1, 'SW Data'!$B:$B, $A30, 'SW Data'!$D:$D, $C$2))))),
 0)</f>
        <v>322.97999999999996</v>
      </c>
      <c r="L30" s="55"/>
    </row>
    <row r="31" spans="1:12" x14ac:dyDescent="0.25">
      <c r="A31" s="53" t="s">
        <v>38</v>
      </c>
      <c r="B31" s="54">
        <f>IF(AND($C$1&lt;&gt;"", $C$2&lt;&gt;"", $C$3&lt;&gt;""),
 IF($C$1="All Fieldwork Services Teams",
  IF($C$2="All Social Workers",
   IF($C$3="Full Time", SUMIFS('SW Data'!$F:$F, 'SW Data'!$A:$A, B$8, 'SW Data'!$B:$B, $A31), IF($C$3="Part Time", SUMIFS('SW Data'!$H:$H, 'SW Data'!$A:$A, B$8, 'SW Data'!$B:$B, $A31),SUMIFS('SW Data'!$I:$I, 'SW Data'!$A:$A, B$8, 'SW Data'!$B:$B, $A31))),
   IF($C$3="Full Time", SUMIFS('SW Data'!$F:$F, 'SW Data'!$A:$A, B$8, 'SW Data'!$B:$B, $A31, 'SW Data'!$D:$D, $C$2), IF($C$3="Part Time", SUMIFS('SW Data'!$H:$H, 'SW Data'!$A:$A, B$8, 'SW Data'!$B:$B, $A31, 'SW Data'!$D:$D, $C$2), SUMIFS('SW Data'!$I:$I, 'SW Data'!$A:$A, B$8, 'SW Data'!$B:$B, $A31, 'SW Data'!$D:$D, $C$2)))),
  IF($C$2="All Social Workers",
   IF($C$3="Full Time", SUMIFS('SW Data'!$F:$F, 'SW Data'!$A:$A, B$8, 'SW Data'!$E:$E, $C$1, 'SW Data'!$B:$B, $A31), IF($C$3="Part Time", SUMIFS('SW Data'!$H:$H, 'SW Data'!$A:$A, B$8, 'SW Data'!$E:$E, $C$1, 'SW Data'!$B:$B, $A31), SUMIFS('SW Data'!$I:$I, 'SW Data'!$A:$A, B$8, 'SW Data'!$E:$E, $C$1, 'SW Data'!$B:$B, $A31))),
   IF($C$3="Full Time", SUMIFS('SW Data'!$F:$F, 'SW Data'!$A:$A, B$8, 'SW Data'!$E:$E, $C$1, 'SW Data'!$B:$B, $A31, 'SW Data'!$D:$D, $C$2), IF($C$3="Part Time", SUMIFS('SW Data'!$H:$H, 'SW Data'!$A:$A, B$8, 'SW Data'!$E:$E, $C$1, 'SW Data'!$B:$B, $A31, 'SW Data'!$D:$D, $C$2), SUMIFS('SW Data'!$I:$I, 'SW Data'!$A:$A, B$8, 'SW Data'!$E:$E, $C$1, 'SW Data'!$B:$B, $A31, 'SW Data'!$D:$D, $C$2))))),
 0)</f>
        <v>19.97</v>
      </c>
      <c r="C31" s="54">
        <f>IF(AND($C$1&lt;&gt;"", $C$2&lt;&gt;"", $C$3&lt;&gt;""),
 IF($C$1="All Fieldwork Services Teams",
  IF($C$2="All Social Workers",
   IF($C$3="Full Time", SUMIFS('SW Data'!$F:$F, 'SW Data'!$A:$A, C$8, 'SW Data'!$B:$B, $A31), IF($C$3="Part Time", SUMIFS('SW Data'!$H:$H, 'SW Data'!$A:$A, C$8, 'SW Data'!$B:$B, $A31),SUMIFS('SW Data'!$I:$I, 'SW Data'!$A:$A, C$8, 'SW Data'!$B:$B, $A31))),
   IF($C$3="Full Time", SUMIFS('SW Data'!$F:$F, 'SW Data'!$A:$A, C$8, 'SW Data'!$B:$B, $A31, 'SW Data'!$D:$D, $C$2), IF($C$3="Part Time", SUMIFS('SW Data'!$H:$H, 'SW Data'!$A:$A, C$8, 'SW Data'!$B:$B, $A31, 'SW Data'!$D:$D, $C$2), SUMIFS('SW Data'!$I:$I, 'SW Data'!$A:$A, C$8, 'SW Data'!$B:$B, $A31, 'SW Data'!$D:$D, $C$2)))),
  IF($C$2="All Social Workers",
   IF($C$3="Full Time", SUMIFS('SW Data'!$F:$F, 'SW Data'!$A:$A, C$8, 'SW Data'!$E:$E, $C$1, 'SW Data'!$B:$B, $A31), IF($C$3="Part Time", SUMIFS('SW Data'!$H:$H, 'SW Data'!$A:$A, C$8, 'SW Data'!$E:$E, $C$1, 'SW Data'!$B:$B, $A31), SUMIFS('SW Data'!$I:$I, 'SW Data'!$A:$A, C$8, 'SW Data'!$E:$E, $C$1, 'SW Data'!$B:$B, $A31))),
   IF($C$3="Full Time", SUMIFS('SW Data'!$F:$F, 'SW Data'!$A:$A, C$8, 'SW Data'!$E:$E, $C$1, 'SW Data'!$B:$B, $A31, 'SW Data'!$D:$D, $C$2), IF($C$3="Part Time", SUMIFS('SW Data'!$H:$H, 'SW Data'!$A:$A, C$8, 'SW Data'!$E:$E, $C$1, 'SW Data'!$B:$B, $A31, 'SW Data'!$D:$D, $C$2), SUMIFS('SW Data'!$I:$I, 'SW Data'!$A:$A, C$8, 'SW Data'!$E:$E, $C$1, 'SW Data'!$B:$B, $A31, 'SW Data'!$D:$D, $C$2))))),
 0)</f>
        <v>19.2</v>
      </c>
      <c r="D31" s="54">
        <f>IF(AND($C$1&lt;&gt;"", $C$2&lt;&gt;"", $C$3&lt;&gt;""),
 IF($C$1="All Fieldwork Services Teams",
  IF($C$2="All Social Workers",
   IF($C$3="Full Time", SUMIFS('SW Data'!$F:$F, 'SW Data'!$A:$A, D$8, 'SW Data'!$B:$B, $A31), IF($C$3="Part Time", SUMIFS('SW Data'!$H:$H, 'SW Data'!$A:$A, D$8, 'SW Data'!$B:$B, $A31),SUMIFS('SW Data'!$I:$I, 'SW Data'!$A:$A, D$8, 'SW Data'!$B:$B, $A31))),
   IF($C$3="Full Time", SUMIFS('SW Data'!$F:$F, 'SW Data'!$A:$A, D$8, 'SW Data'!$B:$B, $A31, 'SW Data'!$D:$D, $C$2), IF($C$3="Part Time", SUMIFS('SW Data'!$H:$H, 'SW Data'!$A:$A, D$8, 'SW Data'!$B:$B, $A31, 'SW Data'!$D:$D, $C$2), SUMIFS('SW Data'!$I:$I, 'SW Data'!$A:$A, D$8, 'SW Data'!$B:$B, $A31, 'SW Data'!$D:$D, $C$2)))),
  IF($C$2="All Social Workers",
   IF($C$3="Full Time", SUMIFS('SW Data'!$F:$F, 'SW Data'!$A:$A, D$8, 'SW Data'!$E:$E, $C$1, 'SW Data'!$B:$B, $A31), IF($C$3="Part Time", SUMIFS('SW Data'!$H:$H, 'SW Data'!$A:$A, D$8, 'SW Data'!$E:$E, $C$1, 'SW Data'!$B:$B, $A31), SUMIFS('SW Data'!$I:$I, 'SW Data'!$A:$A, D$8, 'SW Data'!$E:$E, $C$1, 'SW Data'!$B:$B, $A31))),
   IF($C$3="Full Time", SUMIFS('SW Data'!$F:$F, 'SW Data'!$A:$A, D$8, 'SW Data'!$E:$E, $C$1, 'SW Data'!$B:$B, $A31, 'SW Data'!$D:$D, $C$2), IF($C$3="Part Time", SUMIFS('SW Data'!$H:$H, 'SW Data'!$A:$A, D$8, 'SW Data'!$E:$E, $C$1, 'SW Data'!$B:$B, $A31, 'SW Data'!$D:$D, $C$2), SUMIFS('SW Data'!$I:$I, 'SW Data'!$A:$A, D$8, 'SW Data'!$E:$E, $C$1, 'SW Data'!$B:$B, $A31, 'SW Data'!$D:$D, $C$2))))),
 0)</f>
        <v>19.2</v>
      </c>
      <c r="E31" s="54">
        <f>IF(AND($C$1&lt;&gt;"", $C$2&lt;&gt;"", $C$3&lt;&gt;""),
 IF($C$1="All Fieldwork Services Teams",
  IF($C$2="All Social Workers",
   IF($C$3="Full Time", SUMIFS('SW Data'!$F:$F, 'SW Data'!$A:$A, E$8, 'SW Data'!$B:$B, $A31), IF($C$3="Part Time", SUMIFS('SW Data'!$H:$H, 'SW Data'!$A:$A, E$8, 'SW Data'!$B:$B, $A31),SUMIFS('SW Data'!$I:$I, 'SW Data'!$A:$A, E$8, 'SW Data'!$B:$B, $A31))),
   IF($C$3="Full Time", SUMIFS('SW Data'!$F:$F, 'SW Data'!$A:$A, E$8, 'SW Data'!$B:$B, $A31, 'SW Data'!$D:$D, $C$2), IF($C$3="Part Time", SUMIFS('SW Data'!$H:$H, 'SW Data'!$A:$A, E$8, 'SW Data'!$B:$B, $A31, 'SW Data'!$D:$D, $C$2), SUMIFS('SW Data'!$I:$I, 'SW Data'!$A:$A, E$8, 'SW Data'!$B:$B, $A31, 'SW Data'!$D:$D, $C$2)))),
  IF($C$2="All Social Workers",
   IF($C$3="Full Time", SUMIFS('SW Data'!$F:$F, 'SW Data'!$A:$A, E$8, 'SW Data'!$E:$E, $C$1, 'SW Data'!$B:$B, $A31), IF($C$3="Part Time", SUMIFS('SW Data'!$H:$H, 'SW Data'!$A:$A, E$8, 'SW Data'!$E:$E, $C$1, 'SW Data'!$B:$B, $A31), SUMIFS('SW Data'!$I:$I, 'SW Data'!$A:$A, E$8, 'SW Data'!$E:$E, $C$1, 'SW Data'!$B:$B, $A31))),
   IF($C$3="Full Time", SUMIFS('SW Data'!$F:$F, 'SW Data'!$A:$A, E$8, 'SW Data'!$E:$E, $C$1, 'SW Data'!$B:$B, $A31, 'SW Data'!$D:$D, $C$2), IF($C$3="Part Time", SUMIFS('SW Data'!$H:$H, 'SW Data'!$A:$A, E$8, 'SW Data'!$E:$E, $C$1, 'SW Data'!$B:$B, $A31, 'SW Data'!$D:$D, $C$2), SUMIFS('SW Data'!$I:$I, 'SW Data'!$A:$A, E$8, 'SW Data'!$E:$E, $C$1, 'SW Data'!$B:$B, $A31, 'SW Data'!$D:$D, $C$2))))),
 0)</f>
        <v>22.4</v>
      </c>
      <c r="F31" s="54">
        <f>IF(AND($C$1&lt;&gt;"", $C$2&lt;&gt;"", $C$3&lt;&gt;""),
 IF($C$1="All Fieldwork Services Teams",
  IF($C$2="All Social Workers",
   IF($C$3="Full Time", SUMIFS('SW Data'!$F:$F, 'SW Data'!$A:$A, F$8, 'SW Data'!$B:$B, $A31), IF($C$3="Part Time", SUMIFS('SW Data'!$H:$H, 'SW Data'!$A:$A, F$8, 'SW Data'!$B:$B, $A31),SUMIFS('SW Data'!$I:$I, 'SW Data'!$A:$A, F$8, 'SW Data'!$B:$B, $A31))),
   IF($C$3="Full Time", SUMIFS('SW Data'!$F:$F, 'SW Data'!$A:$A, F$8, 'SW Data'!$B:$B, $A31, 'SW Data'!$D:$D, $C$2), IF($C$3="Part Time", SUMIFS('SW Data'!$H:$H, 'SW Data'!$A:$A, F$8, 'SW Data'!$B:$B, $A31, 'SW Data'!$D:$D, $C$2), SUMIFS('SW Data'!$I:$I, 'SW Data'!$A:$A, F$8, 'SW Data'!$B:$B, $A31, 'SW Data'!$D:$D, $C$2)))),
  IF($C$2="All Social Workers",
   IF($C$3="Full Time", SUMIFS('SW Data'!$F:$F, 'SW Data'!$A:$A, F$8, 'SW Data'!$E:$E, $C$1, 'SW Data'!$B:$B, $A31), IF($C$3="Part Time", SUMIFS('SW Data'!$H:$H, 'SW Data'!$A:$A, F$8, 'SW Data'!$E:$E, $C$1, 'SW Data'!$B:$B, $A31), SUMIFS('SW Data'!$I:$I, 'SW Data'!$A:$A, F$8, 'SW Data'!$E:$E, $C$1, 'SW Data'!$B:$B, $A31))),
   IF($C$3="Full Time", SUMIFS('SW Data'!$F:$F, 'SW Data'!$A:$A, F$8, 'SW Data'!$E:$E, $C$1, 'SW Data'!$B:$B, $A31, 'SW Data'!$D:$D, $C$2), IF($C$3="Part Time", SUMIFS('SW Data'!$H:$H, 'SW Data'!$A:$A, F$8, 'SW Data'!$E:$E, $C$1, 'SW Data'!$B:$B, $A31, 'SW Data'!$D:$D, $C$2), SUMIFS('SW Data'!$I:$I, 'SW Data'!$A:$A, F$8, 'SW Data'!$E:$E, $C$1, 'SW Data'!$B:$B, $A31, 'SW Data'!$D:$D, $C$2))))),
 0)</f>
        <v>23.4</v>
      </c>
      <c r="G31" s="54">
        <f>IF(AND($C$1&lt;&gt;"", $C$2&lt;&gt;"", $C$3&lt;&gt;""),
 IF($C$1="All Fieldwork Services Teams",
  IF($C$2="All Social Workers",
   IF($C$3="Full Time", SUMIFS('SW Data'!$F:$F, 'SW Data'!$A:$A, G$8, 'SW Data'!$B:$B, $A31), IF($C$3="Part Time", SUMIFS('SW Data'!$H:$H, 'SW Data'!$A:$A, G$8, 'SW Data'!$B:$B, $A31),SUMIFS('SW Data'!$I:$I, 'SW Data'!$A:$A, G$8, 'SW Data'!$B:$B, $A31))),
   IF($C$3="Full Time", SUMIFS('SW Data'!$F:$F, 'SW Data'!$A:$A, G$8, 'SW Data'!$B:$B, $A31, 'SW Data'!$D:$D, $C$2), IF($C$3="Part Time", SUMIFS('SW Data'!$H:$H, 'SW Data'!$A:$A, G$8, 'SW Data'!$B:$B, $A31, 'SW Data'!$D:$D, $C$2), SUMIFS('SW Data'!$I:$I, 'SW Data'!$A:$A, G$8, 'SW Data'!$B:$B, $A31, 'SW Data'!$D:$D, $C$2)))),
  IF($C$2="All Social Workers",
   IF($C$3="Full Time", SUMIFS('SW Data'!$F:$F, 'SW Data'!$A:$A, G$8, 'SW Data'!$E:$E, $C$1, 'SW Data'!$B:$B, $A31), IF($C$3="Part Time", SUMIFS('SW Data'!$H:$H, 'SW Data'!$A:$A, G$8, 'SW Data'!$E:$E, $C$1, 'SW Data'!$B:$B, $A31), SUMIFS('SW Data'!$I:$I, 'SW Data'!$A:$A, G$8, 'SW Data'!$E:$E, $C$1, 'SW Data'!$B:$B, $A31))),
   IF($C$3="Full Time", SUMIFS('SW Data'!$F:$F, 'SW Data'!$A:$A, G$8, 'SW Data'!$E:$E, $C$1, 'SW Data'!$B:$B, $A31, 'SW Data'!$D:$D, $C$2), IF($C$3="Part Time", SUMIFS('SW Data'!$H:$H, 'SW Data'!$A:$A, G$8, 'SW Data'!$E:$E, $C$1, 'SW Data'!$B:$B, $A31, 'SW Data'!$D:$D, $C$2), SUMIFS('SW Data'!$I:$I, 'SW Data'!$A:$A, G$8, 'SW Data'!$E:$E, $C$1, 'SW Data'!$B:$B, $A31, 'SW Data'!$D:$D, $C$2))))),
 0)</f>
        <v>28.4</v>
      </c>
      <c r="H31" s="54">
        <f>IF(AND($C$1&lt;&gt;"", $C$2&lt;&gt;"", $C$3&lt;&gt;""),
 IF($C$1="All Fieldwork Services Teams",
  IF($C$2="All Social Workers",
   IF($C$3="Full Time", SUMIFS('SW Data'!$F:$F, 'SW Data'!$A:$A, H$8, 'SW Data'!$B:$B, $A31), IF($C$3="Part Time", SUMIFS('SW Data'!$H:$H, 'SW Data'!$A:$A, H$8, 'SW Data'!$B:$B, $A31),SUMIFS('SW Data'!$I:$I, 'SW Data'!$A:$A, H$8, 'SW Data'!$B:$B, $A31))),
   IF($C$3="Full Time", SUMIFS('SW Data'!$F:$F, 'SW Data'!$A:$A, H$8, 'SW Data'!$B:$B, $A31, 'SW Data'!$D:$D, $C$2), IF($C$3="Part Time", SUMIFS('SW Data'!$H:$H, 'SW Data'!$A:$A, H$8, 'SW Data'!$B:$B, $A31, 'SW Data'!$D:$D, $C$2), SUMIFS('SW Data'!$I:$I, 'SW Data'!$A:$A, H$8, 'SW Data'!$B:$B, $A31, 'SW Data'!$D:$D, $C$2)))),
  IF($C$2="All Social Workers",
   IF($C$3="Full Time", SUMIFS('SW Data'!$F:$F, 'SW Data'!$A:$A, H$8, 'SW Data'!$E:$E, $C$1, 'SW Data'!$B:$B, $A31), IF($C$3="Part Time", SUMIFS('SW Data'!$H:$H, 'SW Data'!$A:$A, H$8, 'SW Data'!$E:$E, $C$1, 'SW Data'!$B:$B, $A31), SUMIFS('SW Data'!$I:$I, 'SW Data'!$A:$A, H$8, 'SW Data'!$E:$E, $C$1, 'SW Data'!$B:$B, $A31))),
   IF($C$3="Full Time", SUMIFS('SW Data'!$F:$F, 'SW Data'!$A:$A, H$8, 'SW Data'!$E:$E, $C$1, 'SW Data'!$B:$B, $A31, 'SW Data'!$D:$D, $C$2), IF($C$3="Part Time", SUMIFS('SW Data'!$H:$H, 'SW Data'!$A:$A, H$8, 'SW Data'!$E:$E, $C$1, 'SW Data'!$B:$B, $A31, 'SW Data'!$D:$D, $C$2), SUMIFS('SW Data'!$I:$I, 'SW Data'!$A:$A, H$8, 'SW Data'!$E:$E, $C$1, 'SW Data'!$B:$B, $A31, 'SW Data'!$D:$D, $C$2))))),
 0)</f>
        <v>29</v>
      </c>
      <c r="I31" s="54">
        <f>IF(AND($C$1&lt;&gt;"", $C$2&lt;&gt;"", $C$3&lt;&gt;""),
 IF($C$1="All Fieldwork Services Teams",
  IF($C$2="All Social Workers",
   IF($C$3="Full Time", SUMIFS('SW Data'!$F:$F, 'SW Data'!$A:$A, I$8, 'SW Data'!$B:$B, $A31), IF($C$3="Part Time", SUMIFS('SW Data'!$H:$H, 'SW Data'!$A:$A, I$8, 'SW Data'!$B:$B, $A31),SUMIFS('SW Data'!$I:$I, 'SW Data'!$A:$A, I$8, 'SW Data'!$B:$B, $A31))),
   IF($C$3="Full Time", SUMIFS('SW Data'!$F:$F, 'SW Data'!$A:$A, I$8, 'SW Data'!$B:$B, $A31, 'SW Data'!$D:$D, $C$2), IF($C$3="Part Time", SUMIFS('SW Data'!$H:$H, 'SW Data'!$A:$A, I$8, 'SW Data'!$B:$B, $A31, 'SW Data'!$D:$D, $C$2), SUMIFS('SW Data'!$I:$I, 'SW Data'!$A:$A, I$8, 'SW Data'!$B:$B, $A31, 'SW Data'!$D:$D, $C$2)))),
  IF($C$2="All Social Workers",
   IF($C$3="Full Time", SUMIFS('SW Data'!$F:$F, 'SW Data'!$A:$A, I$8, 'SW Data'!$E:$E, $C$1, 'SW Data'!$B:$B, $A31), IF($C$3="Part Time", SUMIFS('SW Data'!$H:$H, 'SW Data'!$A:$A, I$8, 'SW Data'!$E:$E, $C$1, 'SW Data'!$B:$B, $A31), SUMIFS('SW Data'!$I:$I, 'SW Data'!$A:$A, I$8, 'SW Data'!$E:$E, $C$1, 'SW Data'!$B:$B, $A31))),
   IF($C$3="Full Time", SUMIFS('SW Data'!$F:$F, 'SW Data'!$A:$A, I$8, 'SW Data'!$E:$E, $C$1, 'SW Data'!$B:$B, $A31, 'SW Data'!$D:$D, $C$2), IF($C$3="Part Time", SUMIFS('SW Data'!$H:$H, 'SW Data'!$A:$A, I$8, 'SW Data'!$E:$E, $C$1, 'SW Data'!$B:$B, $A31, 'SW Data'!$D:$D, $C$2), SUMIFS('SW Data'!$I:$I, 'SW Data'!$A:$A, I$8, 'SW Data'!$E:$E, $C$1, 'SW Data'!$B:$B, $A31, 'SW Data'!$D:$D, $C$2))))),
 0)</f>
        <v>29.6</v>
      </c>
      <c r="J31" s="54">
        <f>IF(AND($C$1&lt;&gt;"", $C$2&lt;&gt;"", $C$3&lt;&gt;""),
 IF($C$1="All Fieldwork Services Teams",
  IF($C$2="All Social Workers",
   IF($C$3="Full Time", SUMIFS('SW Data'!$F:$F, 'SW Data'!$A:$A, J$8, 'SW Data'!$B:$B, $A31), IF($C$3="Part Time", SUMIFS('SW Data'!$H:$H, 'SW Data'!$A:$A, J$8, 'SW Data'!$B:$B, $A31),SUMIFS('SW Data'!$I:$I, 'SW Data'!$A:$A, J$8, 'SW Data'!$B:$B, $A31))),
   IF($C$3="Full Time", SUMIFS('SW Data'!$F:$F, 'SW Data'!$A:$A, J$8, 'SW Data'!$B:$B, $A31, 'SW Data'!$D:$D, $C$2), IF($C$3="Part Time", SUMIFS('SW Data'!$H:$H, 'SW Data'!$A:$A, J$8, 'SW Data'!$B:$B, $A31, 'SW Data'!$D:$D, $C$2), SUMIFS('SW Data'!$I:$I, 'SW Data'!$A:$A, J$8, 'SW Data'!$B:$B, $A31, 'SW Data'!$D:$D, $C$2)))),
  IF($C$2="All Social Workers",
   IF($C$3="Full Time", SUMIFS('SW Data'!$F:$F, 'SW Data'!$A:$A, J$8, 'SW Data'!$E:$E, $C$1, 'SW Data'!$B:$B, $A31), IF($C$3="Part Time", SUMIFS('SW Data'!$H:$H, 'SW Data'!$A:$A, J$8, 'SW Data'!$E:$E, $C$1, 'SW Data'!$B:$B, $A31), SUMIFS('SW Data'!$I:$I, 'SW Data'!$A:$A, J$8, 'SW Data'!$E:$E, $C$1, 'SW Data'!$B:$B, $A31))),
   IF($C$3="Full Time", SUMIFS('SW Data'!$F:$F, 'SW Data'!$A:$A, J$8, 'SW Data'!$E:$E, $C$1, 'SW Data'!$B:$B, $A31, 'SW Data'!$D:$D, $C$2), IF($C$3="Part Time", SUMIFS('SW Data'!$H:$H, 'SW Data'!$A:$A, J$8, 'SW Data'!$E:$E, $C$1, 'SW Data'!$B:$B, $A31, 'SW Data'!$D:$D, $C$2), SUMIFS('SW Data'!$I:$I, 'SW Data'!$A:$A, J$8, 'SW Data'!$E:$E, $C$1, 'SW Data'!$B:$B, $A31, 'SW Data'!$D:$D, $C$2))))),
 0)</f>
        <v>28</v>
      </c>
      <c r="K31" s="54">
        <f>IF(AND($C$1&lt;&gt;"", $C$2&lt;&gt;"", $C$3&lt;&gt;""),
 IF($C$1="All Fieldwork Services Teams",
  IF($C$2="All Social Workers",
   IF($C$3="Full Time", SUMIFS('SW Data'!$F:$F, 'SW Data'!$A:$A, K$8, 'SW Data'!$B:$B, $A31), IF($C$3="Part Time", SUMIFS('SW Data'!$H:$H, 'SW Data'!$A:$A, K$8, 'SW Data'!$B:$B, $A31),SUMIFS('SW Data'!$I:$I, 'SW Data'!$A:$A, K$8, 'SW Data'!$B:$B, $A31))),
   IF($C$3="Full Time", SUMIFS('SW Data'!$F:$F, 'SW Data'!$A:$A, K$8, 'SW Data'!$B:$B, $A31, 'SW Data'!$D:$D, $C$2), IF($C$3="Part Time", SUMIFS('SW Data'!$H:$H, 'SW Data'!$A:$A, K$8, 'SW Data'!$B:$B, $A31, 'SW Data'!$D:$D, $C$2), SUMIFS('SW Data'!$I:$I, 'SW Data'!$A:$A, K$8, 'SW Data'!$B:$B, $A31, 'SW Data'!$D:$D, $C$2)))),
  IF($C$2="All Social Workers",
   IF($C$3="Full Time", SUMIFS('SW Data'!$F:$F, 'SW Data'!$A:$A, K$8, 'SW Data'!$E:$E, $C$1, 'SW Data'!$B:$B, $A31), IF($C$3="Part Time", SUMIFS('SW Data'!$H:$H, 'SW Data'!$A:$A, K$8, 'SW Data'!$E:$E, $C$1, 'SW Data'!$B:$B, $A31), SUMIFS('SW Data'!$I:$I, 'SW Data'!$A:$A, K$8, 'SW Data'!$E:$E, $C$1, 'SW Data'!$B:$B, $A31))),
   IF($C$3="Full Time", SUMIFS('SW Data'!$F:$F, 'SW Data'!$A:$A, K$8, 'SW Data'!$E:$E, $C$1, 'SW Data'!$B:$B, $A31, 'SW Data'!$D:$D, $C$2), IF($C$3="Part Time", SUMIFS('SW Data'!$H:$H, 'SW Data'!$A:$A, K$8, 'SW Data'!$E:$E, $C$1, 'SW Data'!$B:$B, $A31, 'SW Data'!$D:$D, $C$2), SUMIFS('SW Data'!$I:$I, 'SW Data'!$A:$A, K$8, 'SW Data'!$E:$E, $C$1, 'SW Data'!$B:$B, $A31, 'SW Data'!$D:$D, $C$2))))),
 0)</f>
        <v>24</v>
      </c>
      <c r="L31" s="55"/>
    </row>
    <row r="32" spans="1:12" x14ac:dyDescent="0.25">
      <c r="A32" s="53" t="s">
        <v>39</v>
      </c>
      <c r="B32" s="54">
        <f>IF(AND($C$1&lt;&gt;"", $C$2&lt;&gt;"", $C$3&lt;&gt;""),
 IF($C$1="All Fieldwork Services Teams",
  IF($C$2="All Social Workers",
   IF($C$3="Full Time", SUMIFS('SW Data'!$F:$F, 'SW Data'!$A:$A, B$8, 'SW Data'!$B:$B, $A32), IF($C$3="Part Time", SUMIFS('SW Data'!$H:$H, 'SW Data'!$A:$A, B$8, 'SW Data'!$B:$B, $A32),SUMIFS('SW Data'!$I:$I, 'SW Data'!$A:$A, B$8, 'SW Data'!$B:$B, $A32))),
   IF($C$3="Full Time", SUMIFS('SW Data'!$F:$F, 'SW Data'!$A:$A, B$8, 'SW Data'!$B:$B, $A32, 'SW Data'!$D:$D, $C$2), IF($C$3="Part Time", SUMIFS('SW Data'!$H:$H, 'SW Data'!$A:$A, B$8, 'SW Data'!$B:$B, $A32, 'SW Data'!$D:$D, $C$2), SUMIFS('SW Data'!$I:$I, 'SW Data'!$A:$A, B$8, 'SW Data'!$B:$B, $A32, 'SW Data'!$D:$D, $C$2)))),
  IF($C$2="All Social Workers",
   IF($C$3="Full Time", SUMIFS('SW Data'!$F:$F, 'SW Data'!$A:$A, B$8, 'SW Data'!$E:$E, $C$1, 'SW Data'!$B:$B, $A32), IF($C$3="Part Time", SUMIFS('SW Data'!$H:$H, 'SW Data'!$A:$A, B$8, 'SW Data'!$E:$E, $C$1, 'SW Data'!$B:$B, $A32), SUMIFS('SW Data'!$I:$I, 'SW Data'!$A:$A, B$8, 'SW Data'!$E:$E, $C$1, 'SW Data'!$B:$B, $A32))),
   IF($C$3="Full Time", SUMIFS('SW Data'!$F:$F, 'SW Data'!$A:$A, B$8, 'SW Data'!$E:$E, $C$1, 'SW Data'!$B:$B, $A32, 'SW Data'!$D:$D, $C$2), IF($C$3="Part Time", SUMIFS('SW Data'!$H:$H, 'SW Data'!$A:$A, B$8, 'SW Data'!$E:$E, $C$1, 'SW Data'!$B:$B, $A32, 'SW Data'!$D:$D, $C$2), SUMIFS('SW Data'!$I:$I, 'SW Data'!$A:$A, B$8, 'SW Data'!$E:$E, $C$1, 'SW Data'!$B:$B, $A32, 'SW Data'!$D:$D, $C$2))))),
 0)</f>
        <v>122.02999999999999</v>
      </c>
      <c r="C32" s="54">
        <f>IF(AND($C$1&lt;&gt;"", $C$2&lt;&gt;"", $C$3&lt;&gt;""),
 IF($C$1="All Fieldwork Services Teams",
  IF($C$2="All Social Workers",
   IF($C$3="Full Time", SUMIFS('SW Data'!$F:$F, 'SW Data'!$A:$A, C$8, 'SW Data'!$B:$B, $A32), IF($C$3="Part Time", SUMIFS('SW Data'!$H:$H, 'SW Data'!$A:$A, C$8, 'SW Data'!$B:$B, $A32),SUMIFS('SW Data'!$I:$I, 'SW Data'!$A:$A, C$8, 'SW Data'!$B:$B, $A32))),
   IF($C$3="Full Time", SUMIFS('SW Data'!$F:$F, 'SW Data'!$A:$A, C$8, 'SW Data'!$B:$B, $A32, 'SW Data'!$D:$D, $C$2), IF($C$3="Part Time", SUMIFS('SW Data'!$H:$H, 'SW Data'!$A:$A, C$8, 'SW Data'!$B:$B, $A32, 'SW Data'!$D:$D, $C$2), SUMIFS('SW Data'!$I:$I, 'SW Data'!$A:$A, C$8, 'SW Data'!$B:$B, $A32, 'SW Data'!$D:$D, $C$2)))),
  IF($C$2="All Social Workers",
   IF($C$3="Full Time", SUMIFS('SW Data'!$F:$F, 'SW Data'!$A:$A, C$8, 'SW Data'!$E:$E, $C$1, 'SW Data'!$B:$B, $A32), IF($C$3="Part Time", SUMIFS('SW Data'!$H:$H, 'SW Data'!$A:$A, C$8, 'SW Data'!$E:$E, $C$1, 'SW Data'!$B:$B, $A32), SUMIFS('SW Data'!$I:$I, 'SW Data'!$A:$A, C$8, 'SW Data'!$E:$E, $C$1, 'SW Data'!$B:$B, $A32))),
   IF($C$3="Full Time", SUMIFS('SW Data'!$F:$F, 'SW Data'!$A:$A, C$8, 'SW Data'!$E:$E, $C$1, 'SW Data'!$B:$B, $A32, 'SW Data'!$D:$D, $C$2), IF($C$3="Part Time", SUMIFS('SW Data'!$H:$H, 'SW Data'!$A:$A, C$8, 'SW Data'!$E:$E, $C$1, 'SW Data'!$B:$B, $A32, 'SW Data'!$D:$D, $C$2), SUMIFS('SW Data'!$I:$I, 'SW Data'!$A:$A, C$8, 'SW Data'!$E:$E, $C$1, 'SW Data'!$B:$B, $A32, 'SW Data'!$D:$D, $C$2))))),
 0)</f>
        <v>138</v>
      </c>
      <c r="D32" s="54">
        <f>IF(AND($C$1&lt;&gt;"", $C$2&lt;&gt;"", $C$3&lt;&gt;""),
 IF($C$1="All Fieldwork Services Teams",
  IF($C$2="All Social Workers",
   IF($C$3="Full Time", SUMIFS('SW Data'!$F:$F, 'SW Data'!$A:$A, D$8, 'SW Data'!$B:$B, $A32), IF($C$3="Part Time", SUMIFS('SW Data'!$H:$H, 'SW Data'!$A:$A, D$8, 'SW Data'!$B:$B, $A32),SUMIFS('SW Data'!$I:$I, 'SW Data'!$A:$A, D$8, 'SW Data'!$B:$B, $A32))),
   IF($C$3="Full Time", SUMIFS('SW Data'!$F:$F, 'SW Data'!$A:$A, D$8, 'SW Data'!$B:$B, $A32, 'SW Data'!$D:$D, $C$2), IF($C$3="Part Time", SUMIFS('SW Data'!$H:$H, 'SW Data'!$A:$A, D$8, 'SW Data'!$B:$B, $A32, 'SW Data'!$D:$D, $C$2), SUMIFS('SW Data'!$I:$I, 'SW Data'!$A:$A, D$8, 'SW Data'!$B:$B, $A32, 'SW Data'!$D:$D, $C$2)))),
  IF($C$2="All Social Workers",
   IF($C$3="Full Time", SUMIFS('SW Data'!$F:$F, 'SW Data'!$A:$A, D$8, 'SW Data'!$E:$E, $C$1, 'SW Data'!$B:$B, $A32), IF($C$3="Part Time", SUMIFS('SW Data'!$H:$H, 'SW Data'!$A:$A, D$8, 'SW Data'!$E:$E, $C$1, 'SW Data'!$B:$B, $A32), SUMIFS('SW Data'!$I:$I, 'SW Data'!$A:$A, D$8, 'SW Data'!$E:$E, $C$1, 'SW Data'!$B:$B, $A32))),
   IF($C$3="Full Time", SUMIFS('SW Data'!$F:$F, 'SW Data'!$A:$A, D$8, 'SW Data'!$E:$E, $C$1, 'SW Data'!$B:$B, $A32, 'SW Data'!$D:$D, $C$2), IF($C$3="Part Time", SUMIFS('SW Data'!$H:$H, 'SW Data'!$A:$A, D$8, 'SW Data'!$E:$E, $C$1, 'SW Data'!$B:$B, $A32, 'SW Data'!$D:$D, $C$2), SUMIFS('SW Data'!$I:$I, 'SW Data'!$A:$A, D$8, 'SW Data'!$E:$E, $C$1, 'SW Data'!$B:$B, $A32, 'SW Data'!$D:$D, $C$2))))),
 0)</f>
        <v>124.48000000000002</v>
      </c>
      <c r="E32" s="54">
        <f>IF(AND($C$1&lt;&gt;"", $C$2&lt;&gt;"", $C$3&lt;&gt;""),
 IF($C$1="All Fieldwork Services Teams",
  IF($C$2="All Social Workers",
   IF($C$3="Full Time", SUMIFS('SW Data'!$F:$F, 'SW Data'!$A:$A, E$8, 'SW Data'!$B:$B, $A32), IF($C$3="Part Time", SUMIFS('SW Data'!$H:$H, 'SW Data'!$A:$A, E$8, 'SW Data'!$B:$B, $A32),SUMIFS('SW Data'!$I:$I, 'SW Data'!$A:$A, E$8, 'SW Data'!$B:$B, $A32))),
   IF($C$3="Full Time", SUMIFS('SW Data'!$F:$F, 'SW Data'!$A:$A, E$8, 'SW Data'!$B:$B, $A32, 'SW Data'!$D:$D, $C$2), IF($C$3="Part Time", SUMIFS('SW Data'!$H:$H, 'SW Data'!$A:$A, E$8, 'SW Data'!$B:$B, $A32, 'SW Data'!$D:$D, $C$2), SUMIFS('SW Data'!$I:$I, 'SW Data'!$A:$A, E$8, 'SW Data'!$B:$B, $A32, 'SW Data'!$D:$D, $C$2)))),
  IF($C$2="All Social Workers",
   IF($C$3="Full Time", SUMIFS('SW Data'!$F:$F, 'SW Data'!$A:$A, E$8, 'SW Data'!$E:$E, $C$1, 'SW Data'!$B:$B, $A32), IF($C$3="Part Time", SUMIFS('SW Data'!$H:$H, 'SW Data'!$A:$A, E$8, 'SW Data'!$E:$E, $C$1, 'SW Data'!$B:$B, $A32), SUMIFS('SW Data'!$I:$I, 'SW Data'!$A:$A, E$8, 'SW Data'!$E:$E, $C$1, 'SW Data'!$B:$B, $A32))),
   IF($C$3="Full Time", SUMIFS('SW Data'!$F:$F, 'SW Data'!$A:$A, E$8, 'SW Data'!$E:$E, $C$1, 'SW Data'!$B:$B, $A32, 'SW Data'!$D:$D, $C$2), IF($C$3="Part Time", SUMIFS('SW Data'!$H:$H, 'SW Data'!$A:$A, E$8, 'SW Data'!$E:$E, $C$1, 'SW Data'!$B:$B, $A32, 'SW Data'!$D:$D, $C$2), SUMIFS('SW Data'!$I:$I, 'SW Data'!$A:$A, E$8, 'SW Data'!$E:$E, $C$1, 'SW Data'!$B:$B, $A32, 'SW Data'!$D:$D, $C$2))))),
 0)</f>
        <v>128.96</v>
      </c>
      <c r="F32" s="54">
        <f>IF(AND($C$1&lt;&gt;"", $C$2&lt;&gt;"", $C$3&lt;&gt;""),
 IF($C$1="All Fieldwork Services Teams",
  IF($C$2="All Social Workers",
   IF($C$3="Full Time", SUMIFS('SW Data'!$F:$F, 'SW Data'!$A:$A, F$8, 'SW Data'!$B:$B, $A32), IF($C$3="Part Time", SUMIFS('SW Data'!$H:$H, 'SW Data'!$A:$A, F$8, 'SW Data'!$B:$B, $A32),SUMIFS('SW Data'!$I:$I, 'SW Data'!$A:$A, F$8, 'SW Data'!$B:$B, $A32))),
   IF($C$3="Full Time", SUMIFS('SW Data'!$F:$F, 'SW Data'!$A:$A, F$8, 'SW Data'!$B:$B, $A32, 'SW Data'!$D:$D, $C$2), IF($C$3="Part Time", SUMIFS('SW Data'!$H:$H, 'SW Data'!$A:$A, F$8, 'SW Data'!$B:$B, $A32, 'SW Data'!$D:$D, $C$2), SUMIFS('SW Data'!$I:$I, 'SW Data'!$A:$A, F$8, 'SW Data'!$B:$B, $A32, 'SW Data'!$D:$D, $C$2)))),
  IF($C$2="All Social Workers",
   IF($C$3="Full Time", SUMIFS('SW Data'!$F:$F, 'SW Data'!$A:$A, F$8, 'SW Data'!$E:$E, $C$1, 'SW Data'!$B:$B, $A32), IF($C$3="Part Time", SUMIFS('SW Data'!$H:$H, 'SW Data'!$A:$A, F$8, 'SW Data'!$E:$E, $C$1, 'SW Data'!$B:$B, $A32), SUMIFS('SW Data'!$I:$I, 'SW Data'!$A:$A, F$8, 'SW Data'!$E:$E, $C$1, 'SW Data'!$B:$B, $A32))),
   IF($C$3="Full Time", SUMIFS('SW Data'!$F:$F, 'SW Data'!$A:$A, F$8, 'SW Data'!$E:$E, $C$1, 'SW Data'!$B:$B, $A32, 'SW Data'!$D:$D, $C$2), IF($C$3="Part Time", SUMIFS('SW Data'!$H:$H, 'SW Data'!$A:$A, F$8, 'SW Data'!$E:$E, $C$1, 'SW Data'!$B:$B, $A32, 'SW Data'!$D:$D, $C$2), SUMIFS('SW Data'!$I:$I, 'SW Data'!$A:$A, F$8, 'SW Data'!$E:$E, $C$1, 'SW Data'!$B:$B, $A32, 'SW Data'!$D:$D, $C$2))))),
 0)</f>
        <v>105.15116327999998</v>
      </c>
      <c r="G32" s="54">
        <f>IF(AND($C$1&lt;&gt;"", $C$2&lt;&gt;"", $C$3&lt;&gt;""),
 IF($C$1="All Fieldwork Services Teams",
  IF($C$2="All Social Workers",
   IF($C$3="Full Time", SUMIFS('SW Data'!$F:$F, 'SW Data'!$A:$A, G$8, 'SW Data'!$B:$B, $A32), IF($C$3="Part Time", SUMIFS('SW Data'!$H:$H, 'SW Data'!$A:$A, G$8, 'SW Data'!$B:$B, $A32),SUMIFS('SW Data'!$I:$I, 'SW Data'!$A:$A, G$8, 'SW Data'!$B:$B, $A32))),
   IF($C$3="Full Time", SUMIFS('SW Data'!$F:$F, 'SW Data'!$A:$A, G$8, 'SW Data'!$B:$B, $A32, 'SW Data'!$D:$D, $C$2), IF($C$3="Part Time", SUMIFS('SW Data'!$H:$H, 'SW Data'!$A:$A, G$8, 'SW Data'!$B:$B, $A32, 'SW Data'!$D:$D, $C$2), SUMIFS('SW Data'!$I:$I, 'SW Data'!$A:$A, G$8, 'SW Data'!$B:$B, $A32, 'SW Data'!$D:$D, $C$2)))),
  IF($C$2="All Social Workers",
   IF($C$3="Full Time", SUMIFS('SW Data'!$F:$F, 'SW Data'!$A:$A, G$8, 'SW Data'!$E:$E, $C$1, 'SW Data'!$B:$B, $A32), IF($C$3="Part Time", SUMIFS('SW Data'!$H:$H, 'SW Data'!$A:$A, G$8, 'SW Data'!$E:$E, $C$1, 'SW Data'!$B:$B, $A32), SUMIFS('SW Data'!$I:$I, 'SW Data'!$A:$A, G$8, 'SW Data'!$E:$E, $C$1, 'SW Data'!$B:$B, $A32))),
   IF($C$3="Full Time", SUMIFS('SW Data'!$F:$F, 'SW Data'!$A:$A, G$8, 'SW Data'!$E:$E, $C$1, 'SW Data'!$B:$B, $A32, 'SW Data'!$D:$D, $C$2), IF($C$3="Part Time", SUMIFS('SW Data'!$H:$H, 'SW Data'!$A:$A, G$8, 'SW Data'!$E:$E, $C$1, 'SW Data'!$B:$B, $A32, 'SW Data'!$D:$D, $C$2), SUMIFS('SW Data'!$I:$I, 'SW Data'!$A:$A, G$8, 'SW Data'!$E:$E, $C$1, 'SW Data'!$B:$B, $A32, 'SW Data'!$D:$D, $C$2))))),
 0)</f>
        <v>110.01374785000002</v>
      </c>
      <c r="H32" s="54">
        <f>IF(AND($C$1&lt;&gt;"", $C$2&lt;&gt;"", $C$3&lt;&gt;""),
 IF($C$1="All Fieldwork Services Teams",
  IF($C$2="All Social Workers",
   IF($C$3="Full Time", SUMIFS('SW Data'!$F:$F, 'SW Data'!$A:$A, H$8, 'SW Data'!$B:$B, $A32), IF($C$3="Part Time", SUMIFS('SW Data'!$H:$H, 'SW Data'!$A:$A, H$8, 'SW Data'!$B:$B, $A32),SUMIFS('SW Data'!$I:$I, 'SW Data'!$A:$A, H$8, 'SW Data'!$B:$B, $A32))),
   IF($C$3="Full Time", SUMIFS('SW Data'!$F:$F, 'SW Data'!$A:$A, H$8, 'SW Data'!$B:$B, $A32, 'SW Data'!$D:$D, $C$2), IF($C$3="Part Time", SUMIFS('SW Data'!$H:$H, 'SW Data'!$A:$A, H$8, 'SW Data'!$B:$B, $A32, 'SW Data'!$D:$D, $C$2), SUMIFS('SW Data'!$I:$I, 'SW Data'!$A:$A, H$8, 'SW Data'!$B:$B, $A32, 'SW Data'!$D:$D, $C$2)))),
  IF($C$2="All Social Workers",
   IF($C$3="Full Time", SUMIFS('SW Data'!$F:$F, 'SW Data'!$A:$A, H$8, 'SW Data'!$E:$E, $C$1, 'SW Data'!$B:$B, $A32), IF($C$3="Part Time", SUMIFS('SW Data'!$H:$H, 'SW Data'!$A:$A, H$8, 'SW Data'!$E:$E, $C$1, 'SW Data'!$B:$B, $A32), SUMIFS('SW Data'!$I:$I, 'SW Data'!$A:$A, H$8, 'SW Data'!$E:$E, $C$1, 'SW Data'!$B:$B, $A32))),
   IF($C$3="Full Time", SUMIFS('SW Data'!$F:$F, 'SW Data'!$A:$A, H$8, 'SW Data'!$E:$E, $C$1, 'SW Data'!$B:$B, $A32, 'SW Data'!$D:$D, $C$2), IF($C$3="Part Time", SUMIFS('SW Data'!$H:$H, 'SW Data'!$A:$A, H$8, 'SW Data'!$E:$E, $C$1, 'SW Data'!$B:$B, $A32, 'SW Data'!$D:$D, $C$2), SUMIFS('SW Data'!$I:$I, 'SW Data'!$A:$A, H$8, 'SW Data'!$E:$E, $C$1, 'SW Data'!$B:$B, $A32, 'SW Data'!$D:$D, $C$2))))),
 0)</f>
        <v>113.7</v>
      </c>
      <c r="I32" s="54">
        <f>IF(AND($C$1&lt;&gt;"", $C$2&lt;&gt;"", $C$3&lt;&gt;""),
 IF($C$1="All Fieldwork Services Teams",
  IF($C$2="All Social Workers",
   IF($C$3="Full Time", SUMIFS('SW Data'!$F:$F, 'SW Data'!$A:$A, I$8, 'SW Data'!$B:$B, $A32), IF($C$3="Part Time", SUMIFS('SW Data'!$H:$H, 'SW Data'!$A:$A, I$8, 'SW Data'!$B:$B, $A32),SUMIFS('SW Data'!$I:$I, 'SW Data'!$A:$A, I$8, 'SW Data'!$B:$B, $A32))),
   IF($C$3="Full Time", SUMIFS('SW Data'!$F:$F, 'SW Data'!$A:$A, I$8, 'SW Data'!$B:$B, $A32, 'SW Data'!$D:$D, $C$2), IF($C$3="Part Time", SUMIFS('SW Data'!$H:$H, 'SW Data'!$A:$A, I$8, 'SW Data'!$B:$B, $A32, 'SW Data'!$D:$D, $C$2), SUMIFS('SW Data'!$I:$I, 'SW Data'!$A:$A, I$8, 'SW Data'!$B:$B, $A32, 'SW Data'!$D:$D, $C$2)))),
  IF($C$2="All Social Workers",
   IF($C$3="Full Time", SUMIFS('SW Data'!$F:$F, 'SW Data'!$A:$A, I$8, 'SW Data'!$E:$E, $C$1, 'SW Data'!$B:$B, $A32), IF($C$3="Part Time", SUMIFS('SW Data'!$H:$H, 'SW Data'!$A:$A, I$8, 'SW Data'!$E:$E, $C$1, 'SW Data'!$B:$B, $A32), SUMIFS('SW Data'!$I:$I, 'SW Data'!$A:$A, I$8, 'SW Data'!$E:$E, $C$1, 'SW Data'!$B:$B, $A32))),
   IF($C$3="Full Time", SUMIFS('SW Data'!$F:$F, 'SW Data'!$A:$A, I$8, 'SW Data'!$E:$E, $C$1, 'SW Data'!$B:$B, $A32, 'SW Data'!$D:$D, $C$2), IF($C$3="Part Time", SUMIFS('SW Data'!$H:$H, 'SW Data'!$A:$A, I$8, 'SW Data'!$E:$E, $C$1, 'SW Data'!$B:$B, $A32, 'SW Data'!$D:$D, $C$2), SUMIFS('SW Data'!$I:$I, 'SW Data'!$A:$A, I$8, 'SW Data'!$E:$E, $C$1, 'SW Data'!$B:$B, $A32, 'SW Data'!$D:$D, $C$2))))),
 0)</f>
        <v>126.28</v>
      </c>
      <c r="J32" s="54">
        <f>IF(AND($C$1&lt;&gt;"", $C$2&lt;&gt;"", $C$3&lt;&gt;""),
 IF($C$1="All Fieldwork Services Teams",
  IF($C$2="All Social Workers",
   IF($C$3="Full Time", SUMIFS('SW Data'!$F:$F, 'SW Data'!$A:$A, J$8, 'SW Data'!$B:$B, $A32), IF($C$3="Part Time", SUMIFS('SW Data'!$H:$H, 'SW Data'!$A:$A, J$8, 'SW Data'!$B:$B, $A32),SUMIFS('SW Data'!$I:$I, 'SW Data'!$A:$A, J$8, 'SW Data'!$B:$B, $A32))),
   IF($C$3="Full Time", SUMIFS('SW Data'!$F:$F, 'SW Data'!$A:$A, J$8, 'SW Data'!$B:$B, $A32, 'SW Data'!$D:$D, $C$2), IF($C$3="Part Time", SUMIFS('SW Data'!$H:$H, 'SW Data'!$A:$A, J$8, 'SW Data'!$B:$B, $A32, 'SW Data'!$D:$D, $C$2), SUMIFS('SW Data'!$I:$I, 'SW Data'!$A:$A, J$8, 'SW Data'!$B:$B, $A32, 'SW Data'!$D:$D, $C$2)))),
  IF($C$2="All Social Workers",
   IF($C$3="Full Time", SUMIFS('SW Data'!$F:$F, 'SW Data'!$A:$A, J$8, 'SW Data'!$E:$E, $C$1, 'SW Data'!$B:$B, $A32), IF($C$3="Part Time", SUMIFS('SW Data'!$H:$H, 'SW Data'!$A:$A, J$8, 'SW Data'!$E:$E, $C$1, 'SW Data'!$B:$B, $A32), SUMIFS('SW Data'!$I:$I, 'SW Data'!$A:$A, J$8, 'SW Data'!$E:$E, $C$1, 'SW Data'!$B:$B, $A32))),
   IF($C$3="Full Time", SUMIFS('SW Data'!$F:$F, 'SW Data'!$A:$A, J$8, 'SW Data'!$E:$E, $C$1, 'SW Data'!$B:$B, $A32, 'SW Data'!$D:$D, $C$2), IF($C$3="Part Time", SUMIFS('SW Data'!$H:$H, 'SW Data'!$A:$A, J$8, 'SW Data'!$E:$E, $C$1, 'SW Data'!$B:$B, $A32, 'SW Data'!$D:$D, $C$2), SUMIFS('SW Data'!$I:$I, 'SW Data'!$A:$A, J$8, 'SW Data'!$E:$E, $C$1, 'SW Data'!$B:$B, $A32, 'SW Data'!$D:$D, $C$2))))),
 0)</f>
        <v>102.03999999999999</v>
      </c>
      <c r="K32" s="54">
        <f>IF(AND($C$1&lt;&gt;"", $C$2&lt;&gt;"", $C$3&lt;&gt;""),
 IF($C$1="All Fieldwork Services Teams",
  IF($C$2="All Social Workers",
   IF($C$3="Full Time", SUMIFS('SW Data'!$F:$F, 'SW Data'!$A:$A, K$8, 'SW Data'!$B:$B, $A32), IF($C$3="Part Time", SUMIFS('SW Data'!$H:$H, 'SW Data'!$A:$A, K$8, 'SW Data'!$B:$B, $A32),SUMIFS('SW Data'!$I:$I, 'SW Data'!$A:$A, K$8, 'SW Data'!$B:$B, $A32))),
   IF($C$3="Full Time", SUMIFS('SW Data'!$F:$F, 'SW Data'!$A:$A, K$8, 'SW Data'!$B:$B, $A32, 'SW Data'!$D:$D, $C$2), IF($C$3="Part Time", SUMIFS('SW Data'!$H:$H, 'SW Data'!$A:$A, K$8, 'SW Data'!$B:$B, $A32, 'SW Data'!$D:$D, $C$2), SUMIFS('SW Data'!$I:$I, 'SW Data'!$A:$A, K$8, 'SW Data'!$B:$B, $A32, 'SW Data'!$D:$D, $C$2)))),
  IF($C$2="All Social Workers",
   IF($C$3="Full Time", SUMIFS('SW Data'!$F:$F, 'SW Data'!$A:$A, K$8, 'SW Data'!$E:$E, $C$1, 'SW Data'!$B:$B, $A32), IF($C$3="Part Time", SUMIFS('SW Data'!$H:$H, 'SW Data'!$A:$A, K$8, 'SW Data'!$E:$E, $C$1, 'SW Data'!$B:$B, $A32), SUMIFS('SW Data'!$I:$I, 'SW Data'!$A:$A, K$8, 'SW Data'!$E:$E, $C$1, 'SW Data'!$B:$B, $A32))),
   IF($C$3="Full Time", SUMIFS('SW Data'!$F:$F, 'SW Data'!$A:$A, K$8, 'SW Data'!$E:$E, $C$1, 'SW Data'!$B:$B, $A32, 'SW Data'!$D:$D, $C$2), IF($C$3="Part Time", SUMIFS('SW Data'!$H:$H, 'SW Data'!$A:$A, K$8, 'SW Data'!$E:$E, $C$1, 'SW Data'!$B:$B, $A32, 'SW Data'!$D:$D, $C$2), SUMIFS('SW Data'!$I:$I, 'SW Data'!$A:$A, K$8, 'SW Data'!$E:$E, $C$1, 'SW Data'!$B:$B, $A32, 'SW Data'!$D:$D, $C$2))))),
 0)</f>
        <v>113.66999999999999</v>
      </c>
      <c r="L32" s="55"/>
    </row>
    <row r="33" spans="1:12" x14ac:dyDescent="0.25">
      <c r="A33" s="53" t="s">
        <v>40</v>
      </c>
      <c r="B33" s="54">
        <f>IF(AND($C$1&lt;&gt;"", $C$2&lt;&gt;"", $C$3&lt;&gt;""),
 IF($C$1="All Fieldwork Services Teams",
  IF($C$2="All Social Workers",
   IF($C$3="Full Time", SUMIFS('SW Data'!$F:$F, 'SW Data'!$A:$A, B$8, 'SW Data'!$B:$B, $A33), IF($C$3="Part Time", SUMIFS('SW Data'!$H:$H, 'SW Data'!$A:$A, B$8, 'SW Data'!$B:$B, $A33),SUMIFS('SW Data'!$I:$I, 'SW Data'!$A:$A, B$8, 'SW Data'!$B:$B, $A33))),
   IF($C$3="Full Time", SUMIFS('SW Data'!$F:$F, 'SW Data'!$A:$A, B$8, 'SW Data'!$B:$B, $A33, 'SW Data'!$D:$D, $C$2), IF($C$3="Part Time", SUMIFS('SW Data'!$H:$H, 'SW Data'!$A:$A, B$8, 'SW Data'!$B:$B, $A33, 'SW Data'!$D:$D, $C$2), SUMIFS('SW Data'!$I:$I, 'SW Data'!$A:$A, B$8, 'SW Data'!$B:$B, $A33, 'SW Data'!$D:$D, $C$2)))),
  IF($C$2="All Social Workers",
   IF($C$3="Full Time", SUMIFS('SW Data'!$F:$F, 'SW Data'!$A:$A, B$8, 'SW Data'!$E:$E, $C$1, 'SW Data'!$B:$B, $A33), IF($C$3="Part Time", SUMIFS('SW Data'!$H:$H, 'SW Data'!$A:$A, B$8, 'SW Data'!$E:$E, $C$1, 'SW Data'!$B:$B, $A33), SUMIFS('SW Data'!$I:$I, 'SW Data'!$A:$A, B$8, 'SW Data'!$E:$E, $C$1, 'SW Data'!$B:$B, $A33))),
   IF($C$3="Full Time", SUMIFS('SW Data'!$F:$F, 'SW Data'!$A:$A, B$8, 'SW Data'!$E:$E, $C$1, 'SW Data'!$B:$B, $A33, 'SW Data'!$D:$D, $C$2), IF($C$3="Part Time", SUMIFS('SW Data'!$H:$H, 'SW Data'!$A:$A, B$8, 'SW Data'!$E:$E, $C$1, 'SW Data'!$B:$B, $A33, 'SW Data'!$D:$D, $C$2), SUMIFS('SW Data'!$I:$I, 'SW Data'!$A:$A, B$8, 'SW Data'!$E:$E, $C$1, 'SW Data'!$B:$B, $A33, 'SW Data'!$D:$D, $C$2))))),
 0)</f>
        <v>143.95000000000002</v>
      </c>
      <c r="C33" s="54">
        <f>IF(AND($C$1&lt;&gt;"", $C$2&lt;&gt;"", $C$3&lt;&gt;""),
 IF($C$1="All Fieldwork Services Teams",
  IF($C$2="All Social Workers",
   IF($C$3="Full Time", SUMIFS('SW Data'!$F:$F, 'SW Data'!$A:$A, C$8, 'SW Data'!$B:$B, $A33), IF($C$3="Part Time", SUMIFS('SW Data'!$H:$H, 'SW Data'!$A:$A, C$8, 'SW Data'!$B:$B, $A33),SUMIFS('SW Data'!$I:$I, 'SW Data'!$A:$A, C$8, 'SW Data'!$B:$B, $A33))),
   IF($C$3="Full Time", SUMIFS('SW Data'!$F:$F, 'SW Data'!$A:$A, C$8, 'SW Data'!$B:$B, $A33, 'SW Data'!$D:$D, $C$2), IF($C$3="Part Time", SUMIFS('SW Data'!$H:$H, 'SW Data'!$A:$A, C$8, 'SW Data'!$B:$B, $A33, 'SW Data'!$D:$D, $C$2), SUMIFS('SW Data'!$I:$I, 'SW Data'!$A:$A, C$8, 'SW Data'!$B:$B, $A33, 'SW Data'!$D:$D, $C$2)))),
  IF($C$2="All Social Workers",
   IF($C$3="Full Time", SUMIFS('SW Data'!$F:$F, 'SW Data'!$A:$A, C$8, 'SW Data'!$E:$E, $C$1, 'SW Data'!$B:$B, $A33), IF($C$3="Part Time", SUMIFS('SW Data'!$H:$H, 'SW Data'!$A:$A, C$8, 'SW Data'!$E:$E, $C$1, 'SW Data'!$B:$B, $A33), SUMIFS('SW Data'!$I:$I, 'SW Data'!$A:$A, C$8, 'SW Data'!$E:$E, $C$1, 'SW Data'!$B:$B, $A33))),
   IF($C$3="Full Time", SUMIFS('SW Data'!$F:$F, 'SW Data'!$A:$A, C$8, 'SW Data'!$E:$E, $C$1, 'SW Data'!$B:$B, $A33, 'SW Data'!$D:$D, $C$2), IF($C$3="Part Time", SUMIFS('SW Data'!$H:$H, 'SW Data'!$A:$A, C$8, 'SW Data'!$E:$E, $C$1, 'SW Data'!$B:$B, $A33, 'SW Data'!$D:$D, $C$2), SUMIFS('SW Data'!$I:$I, 'SW Data'!$A:$A, C$8, 'SW Data'!$E:$E, $C$1, 'SW Data'!$B:$B, $A33, 'SW Data'!$D:$D, $C$2))))),
 0)</f>
        <v>159.69</v>
      </c>
      <c r="D33" s="54">
        <f>IF(AND($C$1&lt;&gt;"", $C$2&lt;&gt;"", $C$3&lt;&gt;""),
 IF($C$1="All Fieldwork Services Teams",
  IF($C$2="All Social Workers",
   IF($C$3="Full Time", SUMIFS('SW Data'!$F:$F, 'SW Data'!$A:$A, D$8, 'SW Data'!$B:$B, $A33), IF($C$3="Part Time", SUMIFS('SW Data'!$H:$H, 'SW Data'!$A:$A, D$8, 'SW Data'!$B:$B, $A33),SUMIFS('SW Data'!$I:$I, 'SW Data'!$A:$A, D$8, 'SW Data'!$B:$B, $A33))),
   IF($C$3="Full Time", SUMIFS('SW Data'!$F:$F, 'SW Data'!$A:$A, D$8, 'SW Data'!$B:$B, $A33, 'SW Data'!$D:$D, $C$2), IF($C$3="Part Time", SUMIFS('SW Data'!$H:$H, 'SW Data'!$A:$A, D$8, 'SW Data'!$B:$B, $A33, 'SW Data'!$D:$D, $C$2), SUMIFS('SW Data'!$I:$I, 'SW Data'!$A:$A, D$8, 'SW Data'!$B:$B, $A33, 'SW Data'!$D:$D, $C$2)))),
  IF($C$2="All Social Workers",
   IF($C$3="Full Time", SUMIFS('SW Data'!$F:$F, 'SW Data'!$A:$A, D$8, 'SW Data'!$E:$E, $C$1, 'SW Data'!$B:$B, $A33), IF($C$3="Part Time", SUMIFS('SW Data'!$H:$H, 'SW Data'!$A:$A, D$8, 'SW Data'!$E:$E, $C$1, 'SW Data'!$B:$B, $A33), SUMIFS('SW Data'!$I:$I, 'SW Data'!$A:$A, D$8, 'SW Data'!$E:$E, $C$1, 'SW Data'!$B:$B, $A33))),
   IF($C$3="Full Time", SUMIFS('SW Data'!$F:$F, 'SW Data'!$A:$A, D$8, 'SW Data'!$E:$E, $C$1, 'SW Data'!$B:$B, $A33, 'SW Data'!$D:$D, $C$2), IF($C$3="Part Time", SUMIFS('SW Data'!$H:$H, 'SW Data'!$A:$A, D$8, 'SW Data'!$E:$E, $C$1, 'SW Data'!$B:$B, $A33, 'SW Data'!$D:$D, $C$2), SUMIFS('SW Data'!$I:$I, 'SW Data'!$A:$A, D$8, 'SW Data'!$E:$E, $C$1, 'SW Data'!$B:$B, $A33, 'SW Data'!$D:$D, $C$2))))),
 0)</f>
        <v>158.01</v>
      </c>
      <c r="E33" s="54">
        <f>IF(AND($C$1&lt;&gt;"", $C$2&lt;&gt;"", $C$3&lt;&gt;""),
 IF($C$1="All Fieldwork Services Teams",
  IF($C$2="All Social Workers",
   IF($C$3="Full Time", SUMIFS('SW Data'!$F:$F, 'SW Data'!$A:$A, E$8, 'SW Data'!$B:$B, $A33), IF($C$3="Part Time", SUMIFS('SW Data'!$H:$H, 'SW Data'!$A:$A, E$8, 'SW Data'!$B:$B, $A33),SUMIFS('SW Data'!$I:$I, 'SW Data'!$A:$A, E$8, 'SW Data'!$B:$B, $A33))),
   IF($C$3="Full Time", SUMIFS('SW Data'!$F:$F, 'SW Data'!$A:$A, E$8, 'SW Data'!$B:$B, $A33, 'SW Data'!$D:$D, $C$2), IF($C$3="Part Time", SUMIFS('SW Data'!$H:$H, 'SW Data'!$A:$A, E$8, 'SW Data'!$B:$B, $A33, 'SW Data'!$D:$D, $C$2), SUMIFS('SW Data'!$I:$I, 'SW Data'!$A:$A, E$8, 'SW Data'!$B:$B, $A33, 'SW Data'!$D:$D, $C$2)))),
  IF($C$2="All Social Workers",
   IF($C$3="Full Time", SUMIFS('SW Data'!$F:$F, 'SW Data'!$A:$A, E$8, 'SW Data'!$E:$E, $C$1, 'SW Data'!$B:$B, $A33), IF($C$3="Part Time", SUMIFS('SW Data'!$H:$H, 'SW Data'!$A:$A, E$8, 'SW Data'!$E:$E, $C$1, 'SW Data'!$B:$B, $A33), SUMIFS('SW Data'!$I:$I, 'SW Data'!$A:$A, E$8, 'SW Data'!$E:$E, $C$1, 'SW Data'!$B:$B, $A33))),
   IF($C$3="Full Time", SUMIFS('SW Data'!$F:$F, 'SW Data'!$A:$A, E$8, 'SW Data'!$E:$E, $C$1, 'SW Data'!$B:$B, $A33, 'SW Data'!$D:$D, $C$2), IF($C$3="Part Time", SUMIFS('SW Data'!$H:$H, 'SW Data'!$A:$A, E$8, 'SW Data'!$E:$E, $C$1, 'SW Data'!$B:$B, $A33, 'SW Data'!$D:$D, $C$2), SUMIFS('SW Data'!$I:$I, 'SW Data'!$A:$A, E$8, 'SW Data'!$E:$E, $C$1, 'SW Data'!$B:$B, $A33, 'SW Data'!$D:$D, $C$2))))),
 0)</f>
        <v>147.96</v>
      </c>
      <c r="F33" s="54">
        <f>IF(AND($C$1&lt;&gt;"", $C$2&lt;&gt;"", $C$3&lt;&gt;""),
 IF($C$1="All Fieldwork Services Teams",
  IF($C$2="All Social Workers",
   IF($C$3="Full Time", SUMIFS('SW Data'!$F:$F, 'SW Data'!$A:$A, F$8, 'SW Data'!$B:$B, $A33), IF($C$3="Part Time", SUMIFS('SW Data'!$H:$H, 'SW Data'!$A:$A, F$8, 'SW Data'!$B:$B, $A33),SUMIFS('SW Data'!$I:$I, 'SW Data'!$A:$A, F$8, 'SW Data'!$B:$B, $A33))),
   IF($C$3="Full Time", SUMIFS('SW Data'!$F:$F, 'SW Data'!$A:$A, F$8, 'SW Data'!$B:$B, $A33, 'SW Data'!$D:$D, $C$2), IF($C$3="Part Time", SUMIFS('SW Data'!$H:$H, 'SW Data'!$A:$A, F$8, 'SW Data'!$B:$B, $A33, 'SW Data'!$D:$D, $C$2), SUMIFS('SW Data'!$I:$I, 'SW Data'!$A:$A, F$8, 'SW Data'!$B:$B, $A33, 'SW Data'!$D:$D, $C$2)))),
  IF($C$2="All Social Workers",
   IF($C$3="Full Time", SUMIFS('SW Data'!$F:$F, 'SW Data'!$A:$A, F$8, 'SW Data'!$E:$E, $C$1, 'SW Data'!$B:$B, $A33), IF($C$3="Part Time", SUMIFS('SW Data'!$H:$H, 'SW Data'!$A:$A, F$8, 'SW Data'!$E:$E, $C$1, 'SW Data'!$B:$B, $A33), SUMIFS('SW Data'!$I:$I, 'SW Data'!$A:$A, F$8, 'SW Data'!$E:$E, $C$1, 'SW Data'!$B:$B, $A33))),
   IF($C$3="Full Time", SUMIFS('SW Data'!$F:$F, 'SW Data'!$A:$A, F$8, 'SW Data'!$E:$E, $C$1, 'SW Data'!$B:$B, $A33, 'SW Data'!$D:$D, $C$2), IF($C$3="Part Time", SUMIFS('SW Data'!$H:$H, 'SW Data'!$A:$A, F$8, 'SW Data'!$E:$E, $C$1, 'SW Data'!$B:$B, $A33, 'SW Data'!$D:$D, $C$2), SUMIFS('SW Data'!$I:$I, 'SW Data'!$A:$A, F$8, 'SW Data'!$E:$E, $C$1, 'SW Data'!$B:$B, $A33, 'SW Data'!$D:$D, $C$2))))),
 0)</f>
        <v>152.19999999999999</v>
      </c>
      <c r="G33" s="54">
        <f>IF(AND($C$1&lt;&gt;"", $C$2&lt;&gt;"", $C$3&lt;&gt;""),
 IF($C$1="All Fieldwork Services Teams",
  IF($C$2="All Social Workers",
   IF($C$3="Full Time", SUMIFS('SW Data'!$F:$F, 'SW Data'!$A:$A, G$8, 'SW Data'!$B:$B, $A33), IF($C$3="Part Time", SUMIFS('SW Data'!$H:$H, 'SW Data'!$A:$A, G$8, 'SW Data'!$B:$B, $A33),SUMIFS('SW Data'!$I:$I, 'SW Data'!$A:$A, G$8, 'SW Data'!$B:$B, $A33))),
   IF($C$3="Full Time", SUMIFS('SW Data'!$F:$F, 'SW Data'!$A:$A, G$8, 'SW Data'!$B:$B, $A33, 'SW Data'!$D:$D, $C$2), IF($C$3="Part Time", SUMIFS('SW Data'!$H:$H, 'SW Data'!$A:$A, G$8, 'SW Data'!$B:$B, $A33, 'SW Data'!$D:$D, $C$2), SUMIFS('SW Data'!$I:$I, 'SW Data'!$A:$A, G$8, 'SW Data'!$B:$B, $A33, 'SW Data'!$D:$D, $C$2)))),
  IF($C$2="All Social Workers",
   IF($C$3="Full Time", SUMIFS('SW Data'!$F:$F, 'SW Data'!$A:$A, G$8, 'SW Data'!$E:$E, $C$1, 'SW Data'!$B:$B, $A33), IF($C$3="Part Time", SUMIFS('SW Data'!$H:$H, 'SW Data'!$A:$A, G$8, 'SW Data'!$E:$E, $C$1, 'SW Data'!$B:$B, $A33), SUMIFS('SW Data'!$I:$I, 'SW Data'!$A:$A, G$8, 'SW Data'!$E:$E, $C$1, 'SW Data'!$B:$B, $A33))),
   IF($C$3="Full Time", SUMIFS('SW Data'!$F:$F, 'SW Data'!$A:$A, G$8, 'SW Data'!$E:$E, $C$1, 'SW Data'!$B:$B, $A33, 'SW Data'!$D:$D, $C$2), IF($C$3="Part Time", SUMIFS('SW Data'!$H:$H, 'SW Data'!$A:$A, G$8, 'SW Data'!$E:$E, $C$1, 'SW Data'!$B:$B, $A33, 'SW Data'!$D:$D, $C$2), SUMIFS('SW Data'!$I:$I, 'SW Data'!$A:$A, G$8, 'SW Data'!$E:$E, $C$1, 'SW Data'!$B:$B, $A33, 'SW Data'!$D:$D, $C$2))))),
 0)</f>
        <v>177.05</v>
      </c>
      <c r="H33" s="54">
        <f>IF(AND($C$1&lt;&gt;"", $C$2&lt;&gt;"", $C$3&lt;&gt;""),
 IF($C$1="All Fieldwork Services Teams",
  IF($C$2="All Social Workers",
   IF($C$3="Full Time", SUMIFS('SW Data'!$F:$F, 'SW Data'!$A:$A, H$8, 'SW Data'!$B:$B, $A33), IF($C$3="Part Time", SUMIFS('SW Data'!$H:$H, 'SW Data'!$A:$A, H$8, 'SW Data'!$B:$B, $A33),SUMIFS('SW Data'!$I:$I, 'SW Data'!$A:$A, H$8, 'SW Data'!$B:$B, $A33))),
   IF($C$3="Full Time", SUMIFS('SW Data'!$F:$F, 'SW Data'!$A:$A, H$8, 'SW Data'!$B:$B, $A33, 'SW Data'!$D:$D, $C$2), IF($C$3="Part Time", SUMIFS('SW Data'!$H:$H, 'SW Data'!$A:$A, H$8, 'SW Data'!$B:$B, $A33, 'SW Data'!$D:$D, $C$2), SUMIFS('SW Data'!$I:$I, 'SW Data'!$A:$A, H$8, 'SW Data'!$B:$B, $A33, 'SW Data'!$D:$D, $C$2)))),
  IF($C$2="All Social Workers",
   IF($C$3="Full Time", SUMIFS('SW Data'!$F:$F, 'SW Data'!$A:$A, H$8, 'SW Data'!$E:$E, $C$1, 'SW Data'!$B:$B, $A33), IF($C$3="Part Time", SUMIFS('SW Data'!$H:$H, 'SW Data'!$A:$A, H$8, 'SW Data'!$E:$E, $C$1, 'SW Data'!$B:$B, $A33), SUMIFS('SW Data'!$I:$I, 'SW Data'!$A:$A, H$8, 'SW Data'!$E:$E, $C$1, 'SW Data'!$B:$B, $A33))),
   IF($C$3="Full Time", SUMIFS('SW Data'!$F:$F, 'SW Data'!$A:$A, H$8, 'SW Data'!$E:$E, $C$1, 'SW Data'!$B:$B, $A33, 'SW Data'!$D:$D, $C$2), IF($C$3="Part Time", SUMIFS('SW Data'!$H:$H, 'SW Data'!$A:$A, H$8, 'SW Data'!$E:$E, $C$1, 'SW Data'!$B:$B, $A33, 'SW Data'!$D:$D, $C$2), SUMIFS('SW Data'!$I:$I, 'SW Data'!$A:$A, H$8, 'SW Data'!$E:$E, $C$1, 'SW Data'!$B:$B, $A33, 'SW Data'!$D:$D, $C$2))))),
 0)</f>
        <v>181.95</v>
      </c>
      <c r="I33" s="54">
        <f>IF(AND($C$1&lt;&gt;"", $C$2&lt;&gt;"", $C$3&lt;&gt;""),
 IF($C$1="All Fieldwork Services Teams",
  IF($C$2="All Social Workers",
   IF($C$3="Full Time", SUMIFS('SW Data'!$F:$F, 'SW Data'!$A:$A, I$8, 'SW Data'!$B:$B, $A33), IF($C$3="Part Time", SUMIFS('SW Data'!$H:$H, 'SW Data'!$A:$A, I$8, 'SW Data'!$B:$B, $A33),SUMIFS('SW Data'!$I:$I, 'SW Data'!$A:$A, I$8, 'SW Data'!$B:$B, $A33))),
   IF($C$3="Full Time", SUMIFS('SW Data'!$F:$F, 'SW Data'!$A:$A, I$8, 'SW Data'!$B:$B, $A33, 'SW Data'!$D:$D, $C$2), IF($C$3="Part Time", SUMIFS('SW Data'!$H:$H, 'SW Data'!$A:$A, I$8, 'SW Data'!$B:$B, $A33, 'SW Data'!$D:$D, $C$2), SUMIFS('SW Data'!$I:$I, 'SW Data'!$A:$A, I$8, 'SW Data'!$B:$B, $A33, 'SW Data'!$D:$D, $C$2)))),
  IF($C$2="All Social Workers",
   IF($C$3="Full Time", SUMIFS('SW Data'!$F:$F, 'SW Data'!$A:$A, I$8, 'SW Data'!$E:$E, $C$1, 'SW Data'!$B:$B, $A33), IF($C$3="Part Time", SUMIFS('SW Data'!$H:$H, 'SW Data'!$A:$A, I$8, 'SW Data'!$E:$E, $C$1, 'SW Data'!$B:$B, $A33), SUMIFS('SW Data'!$I:$I, 'SW Data'!$A:$A, I$8, 'SW Data'!$E:$E, $C$1, 'SW Data'!$B:$B, $A33))),
   IF($C$3="Full Time", SUMIFS('SW Data'!$F:$F, 'SW Data'!$A:$A, I$8, 'SW Data'!$E:$E, $C$1, 'SW Data'!$B:$B, $A33, 'SW Data'!$D:$D, $C$2), IF($C$3="Part Time", SUMIFS('SW Data'!$H:$H, 'SW Data'!$A:$A, I$8, 'SW Data'!$E:$E, $C$1, 'SW Data'!$B:$B, $A33, 'SW Data'!$D:$D, $C$2), SUMIFS('SW Data'!$I:$I, 'SW Data'!$A:$A, I$8, 'SW Data'!$E:$E, $C$1, 'SW Data'!$B:$B, $A33, 'SW Data'!$D:$D, $C$2))))),
 0)</f>
        <v>180.26</v>
      </c>
      <c r="J33" s="54">
        <f>IF(AND($C$1&lt;&gt;"", $C$2&lt;&gt;"", $C$3&lt;&gt;""),
 IF($C$1="All Fieldwork Services Teams",
  IF($C$2="All Social Workers",
   IF($C$3="Full Time", SUMIFS('SW Data'!$F:$F, 'SW Data'!$A:$A, J$8, 'SW Data'!$B:$B, $A33), IF($C$3="Part Time", SUMIFS('SW Data'!$H:$H, 'SW Data'!$A:$A, J$8, 'SW Data'!$B:$B, $A33),SUMIFS('SW Data'!$I:$I, 'SW Data'!$A:$A, J$8, 'SW Data'!$B:$B, $A33))),
   IF($C$3="Full Time", SUMIFS('SW Data'!$F:$F, 'SW Data'!$A:$A, J$8, 'SW Data'!$B:$B, $A33, 'SW Data'!$D:$D, $C$2), IF($C$3="Part Time", SUMIFS('SW Data'!$H:$H, 'SW Data'!$A:$A, J$8, 'SW Data'!$B:$B, $A33, 'SW Data'!$D:$D, $C$2), SUMIFS('SW Data'!$I:$I, 'SW Data'!$A:$A, J$8, 'SW Data'!$B:$B, $A33, 'SW Data'!$D:$D, $C$2)))),
  IF($C$2="All Social Workers",
   IF($C$3="Full Time", SUMIFS('SW Data'!$F:$F, 'SW Data'!$A:$A, J$8, 'SW Data'!$E:$E, $C$1, 'SW Data'!$B:$B, $A33), IF($C$3="Part Time", SUMIFS('SW Data'!$H:$H, 'SW Data'!$A:$A, J$8, 'SW Data'!$E:$E, $C$1, 'SW Data'!$B:$B, $A33), SUMIFS('SW Data'!$I:$I, 'SW Data'!$A:$A, J$8, 'SW Data'!$E:$E, $C$1, 'SW Data'!$B:$B, $A33))),
   IF($C$3="Full Time", SUMIFS('SW Data'!$F:$F, 'SW Data'!$A:$A, J$8, 'SW Data'!$E:$E, $C$1, 'SW Data'!$B:$B, $A33, 'SW Data'!$D:$D, $C$2), IF($C$3="Part Time", SUMIFS('SW Data'!$H:$H, 'SW Data'!$A:$A, J$8, 'SW Data'!$E:$E, $C$1, 'SW Data'!$B:$B, $A33, 'SW Data'!$D:$D, $C$2), SUMIFS('SW Data'!$I:$I, 'SW Data'!$A:$A, J$8, 'SW Data'!$E:$E, $C$1, 'SW Data'!$B:$B, $A33, 'SW Data'!$D:$D, $C$2))))),
 0)</f>
        <v>216.58</v>
      </c>
      <c r="K33" s="54">
        <f>IF(AND($C$1&lt;&gt;"", $C$2&lt;&gt;"", $C$3&lt;&gt;""),
 IF($C$1="All Fieldwork Services Teams",
  IF($C$2="All Social Workers",
   IF($C$3="Full Time", SUMIFS('SW Data'!$F:$F, 'SW Data'!$A:$A, K$8, 'SW Data'!$B:$B, $A33), IF($C$3="Part Time", SUMIFS('SW Data'!$H:$H, 'SW Data'!$A:$A, K$8, 'SW Data'!$B:$B, $A33),SUMIFS('SW Data'!$I:$I, 'SW Data'!$A:$A, K$8, 'SW Data'!$B:$B, $A33))),
   IF($C$3="Full Time", SUMIFS('SW Data'!$F:$F, 'SW Data'!$A:$A, K$8, 'SW Data'!$B:$B, $A33, 'SW Data'!$D:$D, $C$2), IF($C$3="Part Time", SUMIFS('SW Data'!$H:$H, 'SW Data'!$A:$A, K$8, 'SW Data'!$B:$B, $A33, 'SW Data'!$D:$D, $C$2), SUMIFS('SW Data'!$I:$I, 'SW Data'!$A:$A, K$8, 'SW Data'!$B:$B, $A33, 'SW Data'!$D:$D, $C$2)))),
  IF($C$2="All Social Workers",
   IF($C$3="Full Time", SUMIFS('SW Data'!$F:$F, 'SW Data'!$A:$A, K$8, 'SW Data'!$E:$E, $C$1, 'SW Data'!$B:$B, $A33), IF($C$3="Part Time", SUMIFS('SW Data'!$H:$H, 'SW Data'!$A:$A, K$8, 'SW Data'!$E:$E, $C$1, 'SW Data'!$B:$B, $A33), SUMIFS('SW Data'!$I:$I, 'SW Data'!$A:$A, K$8, 'SW Data'!$E:$E, $C$1, 'SW Data'!$B:$B, $A33))),
   IF($C$3="Full Time", SUMIFS('SW Data'!$F:$F, 'SW Data'!$A:$A, K$8, 'SW Data'!$E:$E, $C$1, 'SW Data'!$B:$B, $A33, 'SW Data'!$D:$D, $C$2), IF($C$3="Part Time", SUMIFS('SW Data'!$H:$H, 'SW Data'!$A:$A, K$8, 'SW Data'!$E:$E, $C$1, 'SW Data'!$B:$B, $A33, 'SW Data'!$D:$D, $C$2), SUMIFS('SW Data'!$I:$I, 'SW Data'!$A:$A, K$8, 'SW Data'!$E:$E, $C$1, 'SW Data'!$B:$B, $A33, 'SW Data'!$D:$D, $C$2))))),
 0)</f>
        <v>238.71000000000004</v>
      </c>
      <c r="L33" s="55"/>
    </row>
    <row r="34" spans="1:12" x14ac:dyDescent="0.25">
      <c r="A34" s="53" t="s">
        <v>41</v>
      </c>
      <c r="B34" s="54">
        <f>IF(AND($C$1&lt;&gt;"", $C$2&lt;&gt;"", $C$3&lt;&gt;""),
 IF($C$1="All Fieldwork Services Teams",
  IF($C$2="All Social Workers",
   IF($C$3="Full Time", SUMIFS('SW Data'!$F:$F, 'SW Data'!$A:$A, B$8, 'SW Data'!$B:$B, $A34), IF($C$3="Part Time", SUMIFS('SW Data'!$H:$H, 'SW Data'!$A:$A, B$8, 'SW Data'!$B:$B, $A34),SUMIFS('SW Data'!$I:$I, 'SW Data'!$A:$A, B$8, 'SW Data'!$B:$B, $A34))),
   IF($C$3="Full Time", SUMIFS('SW Data'!$F:$F, 'SW Data'!$A:$A, B$8, 'SW Data'!$B:$B, $A34, 'SW Data'!$D:$D, $C$2), IF($C$3="Part Time", SUMIFS('SW Data'!$H:$H, 'SW Data'!$A:$A, B$8, 'SW Data'!$B:$B, $A34, 'SW Data'!$D:$D, $C$2), SUMIFS('SW Data'!$I:$I, 'SW Data'!$A:$A, B$8, 'SW Data'!$B:$B, $A34, 'SW Data'!$D:$D, $C$2)))),
  IF($C$2="All Social Workers",
   IF($C$3="Full Time", SUMIFS('SW Data'!$F:$F, 'SW Data'!$A:$A, B$8, 'SW Data'!$E:$E, $C$1, 'SW Data'!$B:$B, $A34), IF($C$3="Part Time", SUMIFS('SW Data'!$H:$H, 'SW Data'!$A:$A, B$8, 'SW Data'!$E:$E, $C$1, 'SW Data'!$B:$B, $A34), SUMIFS('SW Data'!$I:$I, 'SW Data'!$A:$A, B$8, 'SW Data'!$E:$E, $C$1, 'SW Data'!$B:$B, $A34))),
   IF($C$3="Full Time", SUMIFS('SW Data'!$F:$F, 'SW Data'!$A:$A, B$8, 'SW Data'!$E:$E, $C$1, 'SW Data'!$B:$B, $A34, 'SW Data'!$D:$D, $C$2), IF($C$3="Part Time", SUMIFS('SW Data'!$H:$H, 'SW Data'!$A:$A, B$8, 'SW Data'!$E:$E, $C$1, 'SW Data'!$B:$B, $A34, 'SW Data'!$D:$D, $C$2), SUMIFS('SW Data'!$I:$I, 'SW Data'!$A:$A, B$8, 'SW Data'!$E:$E, $C$1, 'SW Data'!$B:$B, $A34, 'SW Data'!$D:$D, $C$2))))),
 0)</f>
        <v>132.33000000000001</v>
      </c>
      <c r="C34" s="54">
        <f>IF(AND($C$1&lt;&gt;"", $C$2&lt;&gt;"", $C$3&lt;&gt;""),
 IF($C$1="All Fieldwork Services Teams",
  IF($C$2="All Social Workers",
   IF($C$3="Full Time", SUMIFS('SW Data'!$F:$F, 'SW Data'!$A:$A, C$8, 'SW Data'!$B:$B, $A34), IF($C$3="Part Time", SUMIFS('SW Data'!$H:$H, 'SW Data'!$A:$A, C$8, 'SW Data'!$B:$B, $A34),SUMIFS('SW Data'!$I:$I, 'SW Data'!$A:$A, C$8, 'SW Data'!$B:$B, $A34))),
   IF($C$3="Full Time", SUMIFS('SW Data'!$F:$F, 'SW Data'!$A:$A, C$8, 'SW Data'!$B:$B, $A34, 'SW Data'!$D:$D, $C$2), IF($C$3="Part Time", SUMIFS('SW Data'!$H:$H, 'SW Data'!$A:$A, C$8, 'SW Data'!$B:$B, $A34, 'SW Data'!$D:$D, $C$2), SUMIFS('SW Data'!$I:$I, 'SW Data'!$A:$A, C$8, 'SW Data'!$B:$B, $A34, 'SW Data'!$D:$D, $C$2)))),
  IF($C$2="All Social Workers",
   IF($C$3="Full Time", SUMIFS('SW Data'!$F:$F, 'SW Data'!$A:$A, C$8, 'SW Data'!$E:$E, $C$1, 'SW Data'!$B:$B, $A34), IF($C$3="Part Time", SUMIFS('SW Data'!$H:$H, 'SW Data'!$A:$A, C$8, 'SW Data'!$E:$E, $C$1, 'SW Data'!$B:$B, $A34), SUMIFS('SW Data'!$I:$I, 'SW Data'!$A:$A, C$8, 'SW Data'!$E:$E, $C$1, 'SW Data'!$B:$B, $A34))),
   IF($C$3="Full Time", SUMIFS('SW Data'!$F:$F, 'SW Data'!$A:$A, C$8, 'SW Data'!$E:$E, $C$1, 'SW Data'!$B:$B, $A34, 'SW Data'!$D:$D, $C$2), IF($C$3="Part Time", SUMIFS('SW Data'!$H:$H, 'SW Data'!$A:$A, C$8, 'SW Data'!$E:$E, $C$1, 'SW Data'!$B:$B, $A34, 'SW Data'!$D:$D, $C$2), SUMIFS('SW Data'!$I:$I, 'SW Data'!$A:$A, C$8, 'SW Data'!$E:$E, $C$1, 'SW Data'!$B:$B, $A34, 'SW Data'!$D:$D, $C$2))))),
 0)</f>
        <v>108.2</v>
      </c>
      <c r="D34" s="54">
        <f>IF(AND($C$1&lt;&gt;"", $C$2&lt;&gt;"", $C$3&lt;&gt;""),
 IF($C$1="All Fieldwork Services Teams",
  IF($C$2="All Social Workers",
   IF($C$3="Full Time", SUMIFS('SW Data'!$F:$F, 'SW Data'!$A:$A, D$8, 'SW Data'!$B:$B, $A34), IF($C$3="Part Time", SUMIFS('SW Data'!$H:$H, 'SW Data'!$A:$A, D$8, 'SW Data'!$B:$B, $A34),SUMIFS('SW Data'!$I:$I, 'SW Data'!$A:$A, D$8, 'SW Data'!$B:$B, $A34))),
   IF($C$3="Full Time", SUMIFS('SW Data'!$F:$F, 'SW Data'!$A:$A, D$8, 'SW Data'!$B:$B, $A34, 'SW Data'!$D:$D, $C$2), IF($C$3="Part Time", SUMIFS('SW Data'!$H:$H, 'SW Data'!$A:$A, D$8, 'SW Data'!$B:$B, $A34, 'SW Data'!$D:$D, $C$2), SUMIFS('SW Data'!$I:$I, 'SW Data'!$A:$A, D$8, 'SW Data'!$B:$B, $A34, 'SW Data'!$D:$D, $C$2)))),
  IF($C$2="All Social Workers",
   IF($C$3="Full Time", SUMIFS('SW Data'!$F:$F, 'SW Data'!$A:$A, D$8, 'SW Data'!$E:$E, $C$1, 'SW Data'!$B:$B, $A34), IF($C$3="Part Time", SUMIFS('SW Data'!$H:$H, 'SW Data'!$A:$A, D$8, 'SW Data'!$E:$E, $C$1, 'SW Data'!$B:$B, $A34), SUMIFS('SW Data'!$I:$I, 'SW Data'!$A:$A, D$8, 'SW Data'!$E:$E, $C$1, 'SW Data'!$B:$B, $A34))),
   IF($C$3="Full Time", SUMIFS('SW Data'!$F:$F, 'SW Data'!$A:$A, D$8, 'SW Data'!$E:$E, $C$1, 'SW Data'!$B:$B, $A34, 'SW Data'!$D:$D, $C$2), IF($C$3="Part Time", SUMIFS('SW Data'!$H:$H, 'SW Data'!$A:$A, D$8, 'SW Data'!$E:$E, $C$1, 'SW Data'!$B:$B, $A34, 'SW Data'!$D:$D, $C$2), SUMIFS('SW Data'!$I:$I, 'SW Data'!$A:$A, D$8, 'SW Data'!$E:$E, $C$1, 'SW Data'!$B:$B, $A34, 'SW Data'!$D:$D, $C$2))))),
 0)</f>
        <v>118.75</v>
      </c>
      <c r="E34" s="54">
        <f>IF(AND($C$1&lt;&gt;"", $C$2&lt;&gt;"", $C$3&lt;&gt;""),
 IF($C$1="All Fieldwork Services Teams",
  IF($C$2="All Social Workers",
   IF($C$3="Full Time", SUMIFS('SW Data'!$F:$F, 'SW Data'!$A:$A, E$8, 'SW Data'!$B:$B, $A34), IF($C$3="Part Time", SUMIFS('SW Data'!$H:$H, 'SW Data'!$A:$A, E$8, 'SW Data'!$B:$B, $A34),SUMIFS('SW Data'!$I:$I, 'SW Data'!$A:$A, E$8, 'SW Data'!$B:$B, $A34))),
   IF($C$3="Full Time", SUMIFS('SW Data'!$F:$F, 'SW Data'!$A:$A, E$8, 'SW Data'!$B:$B, $A34, 'SW Data'!$D:$D, $C$2), IF($C$3="Part Time", SUMIFS('SW Data'!$H:$H, 'SW Data'!$A:$A, E$8, 'SW Data'!$B:$B, $A34, 'SW Data'!$D:$D, $C$2), SUMIFS('SW Data'!$I:$I, 'SW Data'!$A:$A, E$8, 'SW Data'!$B:$B, $A34, 'SW Data'!$D:$D, $C$2)))),
  IF($C$2="All Social Workers",
   IF($C$3="Full Time", SUMIFS('SW Data'!$F:$F, 'SW Data'!$A:$A, E$8, 'SW Data'!$E:$E, $C$1, 'SW Data'!$B:$B, $A34), IF($C$3="Part Time", SUMIFS('SW Data'!$H:$H, 'SW Data'!$A:$A, E$8, 'SW Data'!$E:$E, $C$1, 'SW Data'!$B:$B, $A34), SUMIFS('SW Data'!$I:$I, 'SW Data'!$A:$A, E$8, 'SW Data'!$E:$E, $C$1, 'SW Data'!$B:$B, $A34))),
   IF($C$3="Full Time", SUMIFS('SW Data'!$F:$F, 'SW Data'!$A:$A, E$8, 'SW Data'!$E:$E, $C$1, 'SW Data'!$B:$B, $A34, 'SW Data'!$D:$D, $C$2), IF($C$3="Part Time", SUMIFS('SW Data'!$H:$H, 'SW Data'!$A:$A, E$8, 'SW Data'!$E:$E, $C$1, 'SW Data'!$B:$B, $A34, 'SW Data'!$D:$D, $C$2), SUMIFS('SW Data'!$I:$I, 'SW Data'!$A:$A, E$8, 'SW Data'!$E:$E, $C$1, 'SW Data'!$B:$B, $A34, 'SW Data'!$D:$D, $C$2))))),
 0)</f>
        <v>120.79</v>
      </c>
      <c r="F34" s="54">
        <f>IF(AND($C$1&lt;&gt;"", $C$2&lt;&gt;"", $C$3&lt;&gt;""),
 IF($C$1="All Fieldwork Services Teams",
  IF($C$2="All Social Workers",
   IF($C$3="Full Time", SUMIFS('SW Data'!$F:$F, 'SW Data'!$A:$A, F$8, 'SW Data'!$B:$B, $A34), IF($C$3="Part Time", SUMIFS('SW Data'!$H:$H, 'SW Data'!$A:$A, F$8, 'SW Data'!$B:$B, $A34),SUMIFS('SW Data'!$I:$I, 'SW Data'!$A:$A, F$8, 'SW Data'!$B:$B, $A34))),
   IF($C$3="Full Time", SUMIFS('SW Data'!$F:$F, 'SW Data'!$A:$A, F$8, 'SW Data'!$B:$B, $A34, 'SW Data'!$D:$D, $C$2), IF($C$3="Part Time", SUMIFS('SW Data'!$H:$H, 'SW Data'!$A:$A, F$8, 'SW Data'!$B:$B, $A34, 'SW Data'!$D:$D, $C$2), SUMIFS('SW Data'!$I:$I, 'SW Data'!$A:$A, F$8, 'SW Data'!$B:$B, $A34, 'SW Data'!$D:$D, $C$2)))),
  IF($C$2="All Social Workers",
   IF($C$3="Full Time", SUMIFS('SW Data'!$F:$F, 'SW Data'!$A:$A, F$8, 'SW Data'!$E:$E, $C$1, 'SW Data'!$B:$B, $A34), IF($C$3="Part Time", SUMIFS('SW Data'!$H:$H, 'SW Data'!$A:$A, F$8, 'SW Data'!$E:$E, $C$1, 'SW Data'!$B:$B, $A34), SUMIFS('SW Data'!$I:$I, 'SW Data'!$A:$A, F$8, 'SW Data'!$E:$E, $C$1, 'SW Data'!$B:$B, $A34))),
   IF($C$3="Full Time", SUMIFS('SW Data'!$F:$F, 'SW Data'!$A:$A, F$8, 'SW Data'!$E:$E, $C$1, 'SW Data'!$B:$B, $A34, 'SW Data'!$D:$D, $C$2), IF($C$3="Part Time", SUMIFS('SW Data'!$H:$H, 'SW Data'!$A:$A, F$8, 'SW Data'!$E:$E, $C$1, 'SW Data'!$B:$B, $A34, 'SW Data'!$D:$D, $C$2), SUMIFS('SW Data'!$I:$I, 'SW Data'!$A:$A, F$8, 'SW Data'!$E:$E, $C$1, 'SW Data'!$B:$B, $A34, 'SW Data'!$D:$D, $C$2))))),
 0)</f>
        <v>116.32486487699998</v>
      </c>
      <c r="G34" s="54">
        <f>IF(AND($C$1&lt;&gt;"", $C$2&lt;&gt;"", $C$3&lt;&gt;""),
 IF($C$1="All Fieldwork Services Teams",
  IF($C$2="All Social Workers",
   IF($C$3="Full Time", SUMIFS('SW Data'!$F:$F, 'SW Data'!$A:$A, G$8, 'SW Data'!$B:$B, $A34), IF($C$3="Part Time", SUMIFS('SW Data'!$H:$H, 'SW Data'!$A:$A, G$8, 'SW Data'!$B:$B, $A34),SUMIFS('SW Data'!$I:$I, 'SW Data'!$A:$A, G$8, 'SW Data'!$B:$B, $A34))),
   IF($C$3="Full Time", SUMIFS('SW Data'!$F:$F, 'SW Data'!$A:$A, G$8, 'SW Data'!$B:$B, $A34, 'SW Data'!$D:$D, $C$2), IF($C$3="Part Time", SUMIFS('SW Data'!$H:$H, 'SW Data'!$A:$A, G$8, 'SW Data'!$B:$B, $A34, 'SW Data'!$D:$D, $C$2), SUMIFS('SW Data'!$I:$I, 'SW Data'!$A:$A, G$8, 'SW Data'!$B:$B, $A34, 'SW Data'!$D:$D, $C$2)))),
  IF($C$2="All Social Workers",
   IF($C$3="Full Time", SUMIFS('SW Data'!$F:$F, 'SW Data'!$A:$A, G$8, 'SW Data'!$E:$E, $C$1, 'SW Data'!$B:$B, $A34), IF($C$3="Part Time", SUMIFS('SW Data'!$H:$H, 'SW Data'!$A:$A, G$8, 'SW Data'!$E:$E, $C$1, 'SW Data'!$B:$B, $A34), SUMIFS('SW Data'!$I:$I, 'SW Data'!$A:$A, G$8, 'SW Data'!$E:$E, $C$1, 'SW Data'!$B:$B, $A34))),
   IF($C$3="Full Time", SUMIFS('SW Data'!$F:$F, 'SW Data'!$A:$A, G$8, 'SW Data'!$E:$E, $C$1, 'SW Data'!$B:$B, $A34, 'SW Data'!$D:$D, $C$2), IF($C$3="Part Time", SUMIFS('SW Data'!$H:$H, 'SW Data'!$A:$A, G$8, 'SW Data'!$E:$E, $C$1, 'SW Data'!$B:$B, $A34, 'SW Data'!$D:$D, $C$2), SUMIFS('SW Data'!$I:$I, 'SW Data'!$A:$A, G$8, 'SW Data'!$E:$E, $C$1, 'SW Data'!$B:$B, $A34, 'SW Data'!$D:$D, $C$2))))),
 0)</f>
        <v>117.197297303</v>
      </c>
      <c r="H34" s="54">
        <f>IF(AND($C$1&lt;&gt;"", $C$2&lt;&gt;"", $C$3&lt;&gt;""),
 IF($C$1="All Fieldwork Services Teams",
  IF($C$2="All Social Workers",
   IF($C$3="Full Time", SUMIFS('SW Data'!$F:$F, 'SW Data'!$A:$A, H$8, 'SW Data'!$B:$B, $A34), IF($C$3="Part Time", SUMIFS('SW Data'!$H:$H, 'SW Data'!$A:$A, H$8, 'SW Data'!$B:$B, $A34),SUMIFS('SW Data'!$I:$I, 'SW Data'!$A:$A, H$8, 'SW Data'!$B:$B, $A34))),
   IF($C$3="Full Time", SUMIFS('SW Data'!$F:$F, 'SW Data'!$A:$A, H$8, 'SW Data'!$B:$B, $A34, 'SW Data'!$D:$D, $C$2), IF($C$3="Part Time", SUMIFS('SW Data'!$H:$H, 'SW Data'!$A:$A, H$8, 'SW Data'!$B:$B, $A34, 'SW Data'!$D:$D, $C$2), SUMIFS('SW Data'!$I:$I, 'SW Data'!$A:$A, H$8, 'SW Data'!$B:$B, $A34, 'SW Data'!$D:$D, $C$2)))),
  IF($C$2="All Social Workers",
   IF($C$3="Full Time", SUMIFS('SW Data'!$F:$F, 'SW Data'!$A:$A, H$8, 'SW Data'!$E:$E, $C$1, 'SW Data'!$B:$B, $A34), IF($C$3="Part Time", SUMIFS('SW Data'!$H:$H, 'SW Data'!$A:$A, H$8, 'SW Data'!$E:$E, $C$1, 'SW Data'!$B:$B, $A34), SUMIFS('SW Data'!$I:$I, 'SW Data'!$A:$A, H$8, 'SW Data'!$E:$E, $C$1, 'SW Data'!$B:$B, $A34))),
   IF($C$3="Full Time", SUMIFS('SW Data'!$F:$F, 'SW Data'!$A:$A, H$8, 'SW Data'!$E:$E, $C$1, 'SW Data'!$B:$B, $A34, 'SW Data'!$D:$D, $C$2), IF($C$3="Part Time", SUMIFS('SW Data'!$H:$H, 'SW Data'!$A:$A, H$8, 'SW Data'!$E:$E, $C$1, 'SW Data'!$B:$B, $A34, 'SW Data'!$D:$D, $C$2), SUMIFS('SW Data'!$I:$I, 'SW Data'!$A:$A, H$8, 'SW Data'!$E:$E, $C$1, 'SW Data'!$B:$B, $A34, 'SW Data'!$D:$D, $C$2))))),
 0)</f>
        <v>115.31</v>
      </c>
      <c r="I34" s="54">
        <f>IF(AND($C$1&lt;&gt;"", $C$2&lt;&gt;"", $C$3&lt;&gt;""),
 IF($C$1="All Fieldwork Services Teams",
  IF($C$2="All Social Workers",
   IF($C$3="Full Time", SUMIFS('SW Data'!$F:$F, 'SW Data'!$A:$A, I$8, 'SW Data'!$B:$B, $A34), IF($C$3="Part Time", SUMIFS('SW Data'!$H:$H, 'SW Data'!$A:$A, I$8, 'SW Data'!$B:$B, $A34),SUMIFS('SW Data'!$I:$I, 'SW Data'!$A:$A, I$8, 'SW Data'!$B:$B, $A34))),
   IF($C$3="Full Time", SUMIFS('SW Data'!$F:$F, 'SW Data'!$A:$A, I$8, 'SW Data'!$B:$B, $A34, 'SW Data'!$D:$D, $C$2), IF($C$3="Part Time", SUMIFS('SW Data'!$H:$H, 'SW Data'!$A:$A, I$8, 'SW Data'!$B:$B, $A34, 'SW Data'!$D:$D, $C$2), SUMIFS('SW Data'!$I:$I, 'SW Data'!$A:$A, I$8, 'SW Data'!$B:$B, $A34, 'SW Data'!$D:$D, $C$2)))),
  IF($C$2="All Social Workers",
   IF($C$3="Full Time", SUMIFS('SW Data'!$F:$F, 'SW Data'!$A:$A, I$8, 'SW Data'!$E:$E, $C$1, 'SW Data'!$B:$B, $A34), IF($C$3="Part Time", SUMIFS('SW Data'!$H:$H, 'SW Data'!$A:$A, I$8, 'SW Data'!$E:$E, $C$1, 'SW Data'!$B:$B, $A34), SUMIFS('SW Data'!$I:$I, 'SW Data'!$A:$A, I$8, 'SW Data'!$E:$E, $C$1, 'SW Data'!$B:$B, $A34))),
   IF($C$3="Full Time", SUMIFS('SW Data'!$F:$F, 'SW Data'!$A:$A, I$8, 'SW Data'!$E:$E, $C$1, 'SW Data'!$B:$B, $A34, 'SW Data'!$D:$D, $C$2), IF($C$3="Part Time", SUMIFS('SW Data'!$H:$H, 'SW Data'!$A:$A, I$8, 'SW Data'!$E:$E, $C$1, 'SW Data'!$B:$B, $A34, 'SW Data'!$D:$D, $C$2), SUMIFS('SW Data'!$I:$I, 'SW Data'!$A:$A, I$8, 'SW Data'!$E:$E, $C$1, 'SW Data'!$B:$B, $A34, 'SW Data'!$D:$D, $C$2))))),
 0)</f>
        <v>106.74</v>
      </c>
      <c r="J34" s="54">
        <f>IF(AND($C$1&lt;&gt;"", $C$2&lt;&gt;"", $C$3&lt;&gt;""),
 IF($C$1="All Fieldwork Services Teams",
  IF($C$2="All Social Workers",
   IF($C$3="Full Time", SUMIFS('SW Data'!$F:$F, 'SW Data'!$A:$A, J$8, 'SW Data'!$B:$B, $A34), IF($C$3="Part Time", SUMIFS('SW Data'!$H:$H, 'SW Data'!$A:$A, J$8, 'SW Data'!$B:$B, $A34),SUMIFS('SW Data'!$I:$I, 'SW Data'!$A:$A, J$8, 'SW Data'!$B:$B, $A34))),
   IF($C$3="Full Time", SUMIFS('SW Data'!$F:$F, 'SW Data'!$A:$A, J$8, 'SW Data'!$B:$B, $A34, 'SW Data'!$D:$D, $C$2), IF($C$3="Part Time", SUMIFS('SW Data'!$H:$H, 'SW Data'!$A:$A, J$8, 'SW Data'!$B:$B, $A34, 'SW Data'!$D:$D, $C$2), SUMIFS('SW Data'!$I:$I, 'SW Data'!$A:$A, J$8, 'SW Data'!$B:$B, $A34, 'SW Data'!$D:$D, $C$2)))),
  IF($C$2="All Social Workers",
   IF($C$3="Full Time", SUMIFS('SW Data'!$F:$F, 'SW Data'!$A:$A, J$8, 'SW Data'!$E:$E, $C$1, 'SW Data'!$B:$B, $A34), IF($C$3="Part Time", SUMIFS('SW Data'!$H:$H, 'SW Data'!$A:$A, J$8, 'SW Data'!$E:$E, $C$1, 'SW Data'!$B:$B, $A34), SUMIFS('SW Data'!$I:$I, 'SW Data'!$A:$A, J$8, 'SW Data'!$E:$E, $C$1, 'SW Data'!$B:$B, $A34))),
   IF($C$3="Full Time", SUMIFS('SW Data'!$F:$F, 'SW Data'!$A:$A, J$8, 'SW Data'!$E:$E, $C$1, 'SW Data'!$B:$B, $A34, 'SW Data'!$D:$D, $C$2), IF($C$3="Part Time", SUMIFS('SW Data'!$H:$H, 'SW Data'!$A:$A, J$8, 'SW Data'!$E:$E, $C$1, 'SW Data'!$B:$B, $A34, 'SW Data'!$D:$D, $C$2), SUMIFS('SW Data'!$I:$I, 'SW Data'!$A:$A, J$8, 'SW Data'!$E:$E, $C$1, 'SW Data'!$B:$B, $A34, 'SW Data'!$D:$D, $C$2))))),
 0)</f>
        <v>105.35</v>
      </c>
      <c r="K34" s="54">
        <f>IF(AND($C$1&lt;&gt;"", $C$2&lt;&gt;"", $C$3&lt;&gt;""),
 IF($C$1="All Fieldwork Services Teams",
  IF($C$2="All Social Workers",
   IF($C$3="Full Time", SUMIFS('SW Data'!$F:$F, 'SW Data'!$A:$A, K$8, 'SW Data'!$B:$B, $A34), IF($C$3="Part Time", SUMIFS('SW Data'!$H:$H, 'SW Data'!$A:$A, K$8, 'SW Data'!$B:$B, $A34),SUMIFS('SW Data'!$I:$I, 'SW Data'!$A:$A, K$8, 'SW Data'!$B:$B, $A34))),
   IF($C$3="Full Time", SUMIFS('SW Data'!$F:$F, 'SW Data'!$A:$A, K$8, 'SW Data'!$B:$B, $A34, 'SW Data'!$D:$D, $C$2), IF($C$3="Part Time", SUMIFS('SW Data'!$H:$H, 'SW Data'!$A:$A, K$8, 'SW Data'!$B:$B, $A34, 'SW Data'!$D:$D, $C$2), SUMIFS('SW Data'!$I:$I, 'SW Data'!$A:$A, K$8, 'SW Data'!$B:$B, $A34, 'SW Data'!$D:$D, $C$2)))),
  IF($C$2="All Social Workers",
   IF($C$3="Full Time", SUMIFS('SW Data'!$F:$F, 'SW Data'!$A:$A, K$8, 'SW Data'!$E:$E, $C$1, 'SW Data'!$B:$B, $A34), IF($C$3="Part Time", SUMIFS('SW Data'!$H:$H, 'SW Data'!$A:$A, K$8, 'SW Data'!$E:$E, $C$1, 'SW Data'!$B:$B, $A34), SUMIFS('SW Data'!$I:$I, 'SW Data'!$A:$A, K$8, 'SW Data'!$E:$E, $C$1, 'SW Data'!$B:$B, $A34))),
   IF($C$3="Full Time", SUMIFS('SW Data'!$F:$F, 'SW Data'!$A:$A, K$8, 'SW Data'!$E:$E, $C$1, 'SW Data'!$B:$B, $A34, 'SW Data'!$D:$D, $C$2), IF($C$3="Part Time", SUMIFS('SW Data'!$H:$H, 'SW Data'!$A:$A, K$8, 'SW Data'!$E:$E, $C$1, 'SW Data'!$B:$B, $A34, 'SW Data'!$D:$D, $C$2), SUMIFS('SW Data'!$I:$I, 'SW Data'!$A:$A, K$8, 'SW Data'!$E:$E, $C$1, 'SW Data'!$B:$B, $A34, 'SW Data'!$D:$D, $C$2))))),
 0)</f>
        <v>109.64999999999999</v>
      </c>
      <c r="L34" s="55"/>
    </row>
    <row r="35" spans="1:12" x14ac:dyDescent="0.25">
      <c r="A35" s="53" t="s">
        <v>42</v>
      </c>
      <c r="B35" s="54">
        <f>IF(AND($C$1&lt;&gt;"", $C$2&lt;&gt;"", $C$3&lt;&gt;""),
 IF($C$1="All Fieldwork Services Teams",
  IF($C$2="All Social Workers",
   IF($C$3="Full Time", SUMIFS('SW Data'!$F:$F, 'SW Data'!$A:$A, B$8, 'SW Data'!$B:$B, $A35), IF($C$3="Part Time", SUMIFS('SW Data'!$H:$H, 'SW Data'!$A:$A, B$8, 'SW Data'!$B:$B, $A35),SUMIFS('SW Data'!$I:$I, 'SW Data'!$A:$A, B$8, 'SW Data'!$B:$B, $A35))),
   IF($C$3="Full Time", SUMIFS('SW Data'!$F:$F, 'SW Data'!$A:$A, B$8, 'SW Data'!$B:$B, $A35, 'SW Data'!$D:$D, $C$2), IF($C$3="Part Time", SUMIFS('SW Data'!$H:$H, 'SW Data'!$A:$A, B$8, 'SW Data'!$B:$B, $A35, 'SW Data'!$D:$D, $C$2), SUMIFS('SW Data'!$I:$I, 'SW Data'!$A:$A, B$8, 'SW Data'!$B:$B, $A35, 'SW Data'!$D:$D, $C$2)))),
  IF($C$2="All Social Workers",
   IF($C$3="Full Time", SUMIFS('SW Data'!$F:$F, 'SW Data'!$A:$A, B$8, 'SW Data'!$E:$E, $C$1, 'SW Data'!$B:$B, $A35), IF($C$3="Part Time", SUMIFS('SW Data'!$H:$H, 'SW Data'!$A:$A, B$8, 'SW Data'!$E:$E, $C$1, 'SW Data'!$B:$B, $A35), SUMIFS('SW Data'!$I:$I, 'SW Data'!$A:$A, B$8, 'SW Data'!$E:$E, $C$1, 'SW Data'!$B:$B, $A35))),
   IF($C$3="Full Time", SUMIFS('SW Data'!$F:$F, 'SW Data'!$A:$A, B$8, 'SW Data'!$E:$E, $C$1, 'SW Data'!$B:$B, $A35, 'SW Data'!$D:$D, $C$2), IF($C$3="Part Time", SUMIFS('SW Data'!$H:$H, 'SW Data'!$A:$A, B$8, 'SW Data'!$E:$E, $C$1, 'SW Data'!$B:$B, $A35, 'SW Data'!$D:$D, $C$2), SUMIFS('SW Data'!$I:$I, 'SW Data'!$A:$A, B$8, 'SW Data'!$E:$E, $C$1, 'SW Data'!$B:$B, $A35, 'SW Data'!$D:$D, $C$2))))),
 0)</f>
        <v>21.04</v>
      </c>
      <c r="C35" s="54">
        <f>IF(AND($C$1&lt;&gt;"", $C$2&lt;&gt;"", $C$3&lt;&gt;""),
 IF($C$1="All Fieldwork Services Teams",
  IF($C$2="All Social Workers",
   IF($C$3="Full Time", SUMIFS('SW Data'!$F:$F, 'SW Data'!$A:$A, C$8, 'SW Data'!$B:$B, $A35), IF($C$3="Part Time", SUMIFS('SW Data'!$H:$H, 'SW Data'!$A:$A, C$8, 'SW Data'!$B:$B, $A35),SUMIFS('SW Data'!$I:$I, 'SW Data'!$A:$A, C$8, 'SW Data'!$B:$B, $A35))),
   IF($C$3="Full Time", SUMIFS('SW Data'!$F:$F, 'SW Data'!$A:$A, C$8, 'SW Data'!$B:$B, $A35, 'SW Data'!$D:$D, $C$2), IF($C$3="Part Time", SUMIFS('SW Data'!$H:$H, 'SW Data'!$A:$A, C$8, 'SW Data'!$B:$B, $A35, 'SW Data'!$D:$D, $C$2), SUMIFS('SW Data'!$I:$I, 'SW Data'!$A:$A, C$8, 'SW Data'!$B:$B, $A35, 'SW Data'!$D:$D, $C$2)))),
  IF($C$2="All Social Workers",
   IF($C$3="Full Time", SUMIFS('SW Data'!$F:$F, 'SW Data'!$A:$A, C$8, 'SW Data'!$E:$E, $C$1, 'SW Data'!$B:$B, $A35), IF($C$3="Part Time", SUMIFS('SW Data'!$H:$H, 'SW Data'!$A:$A, C$8, 'SW Data'!$E:$E, $C$1, 'SW Data'!$B:$B, $A35), SUMIFS('SW Data'!$I:$I, 'SW Data'!$A:$A, C$8, 'SW Data'!$E:$E, $C$1, 'SW Data'!$B:$B, $A35))),
   IF($C$3="Full Time", SUMIFS('SW Data'!$F:$F, 'SW Data'!$A:$A, C$8, 'SW Data'!$E:$E, $C$1, 'SW Data'!$B:$B, $A35, 'SW Data'!$D:$D, $C$2), IF($C$3="Part Time", SUMIFS('SW Data'!$H:$H, 'SW Data'!$A:$A, C$8, 'SW Data'!$E:$E, $C$1, 'SW Data'!$B:$B, $A35, 'SW Data'!$D:$D, $C$2), SUMIFS('SW Data'!$I:$I, 'SW Data'!$A:$A, C$8, 'SW Data'!$E:$E, $C$1, 'SW Data'!$B:$B, $A35, 'SW Data'!$D:$D, $C$2))))),
 0)</f>
        <v>23.24</v>
      </c>
      <c r="D35" s="54">
        <f>IF(AND($C$1&lt;&gt;"", $C$2&lt;&gt;"", $C$3&lt;&gt;""),
 IF($C$1="All Fieldwork Services Teams",
  IF($C$2="All Social Workers",
   IF($C$3="Full Time", SUMIFS('SW Data'!$F:$F, 'SW Data'!$A:$A, D$8, 'SW Data'!$B:$B, $A35), IF($C$3="Part Time", SUMIFS('SW Data'!$H:$H, 'SW Data'!$A:$A, D$8, 'SW Data'!$B:$B, $A35),SUMIFS('SW Data'!$I:$I, 'SW Data'!$A:$A, D$8, 'SW Data'!$B:$B, $A35))),
   IF($C$3="Full Time", SUMIFS('SW Data'!$F:$F, 'SW Data'!$A:$A, D$8, 'SW Data'!$B:$B, $A35, 'SW Data'!$D:$D, $C$2), IF($C$3="Part Time", SUMIFS('SW Data'!$H:$H, 'SW Data'!$A:$A, D$8, 'SW Data'!$B:$B, $A35, 'SW Data'!$D:$D, $C$2), SUMIFS('SW Data'!$I:$I, 'SW Data'!$A:$A, D$8, 'SW Data'!$B:$B, $A35, 'SW Data'!$D:$D, $C$2)))),
  IF($C$2="All Social Workers",
   IF($C$3="Full Time", SUMIFS('SW Data'!$F:$F, 'SW Data'!$A:$A, D$8, 'SW Data'!$E:$E, $C$1, 'SW Data'!$B:$B, $A35), IF($C$3="Part Time", SUMIFS('SW Data'!$H:$H, 'SW Data'!$A:$A, D$8, 'SW Data'!$E:$E, $C$1, 'SW Data'!$B:$B, $A35), SUMIFS('SW Data'!$I:$I, 'SW Data'!$A:$A, D$8, 'SW Data'!$E:$E, $C$1, 'SW Data'!$B:$B, $A35))),
   IF($C$3="Full Time", SUMIFS('SW Data'!$F:$F, 'SW Data'!$A:$A, D$8, 'SW Data'!$E:$E, $C$1, 'SW Data'!$B:$B, $A35, 'SW Data'!$D:$D, $C$2), IF($C$3="Part Time", SUMIFS('SW Data'!$H:$H, 'SW Data'!$A:$A, D$8, 'SW Data'!$E:$E, $C$1, 'SW Data'!$B:$B, $A35, 'SW Data'!$D:$D, $C$2), SUMIFS('SW Data'!$I:$I, 'SW Data'!$A:$A, D$8, 'SW Data'!$E:$E, $C$1, 'SW Data'!$B:$B, $A35, 'SW Data'!$D:$D, $C$2))))),
 0)</f>
        <v>24.249999999999996</v>
      </c>
      <c r="E35" s="54">
        <f>IF(AND($C$1&lt;&gt;"", $C$2&lt;&gt;"", $C$3&lt;&gt;""),
 IF($C$1="All Fieldwork Services Teams",
  IF($C$2="All Social Workers",
   IF($C$3="Full Time", SUMIFS('SW Data'!$F:$F, 'SW Data'!$A:$A, E$8, 'SW Data'!$B:$B, $A35), IF($C$3="Part Time", SUMIFS('SW Data'!$H:$H, 'SW Data'!$A:$A, E$8, 'SW Data'!$B:$B, $A35),SUMIFS('SW Data'!$I:$I, 'SW Data'!$A:$A, E$8, 'SW Data'!$B:$B, $A35))),
   IF($C$3="Full Time", SUMIFS('SW Data'!$F:$F, 'SW Data'!$A:$A, E$8, 'SW Data'!$B:$B, $A35, 'SW Data'!$D:$D, $C$2), IF($C$3="Part Time", SUMIFS('SW Data'!$H:$H, 'SW Data'!$A:$A, E$8, 'SW Data'!$B:$B, $A35, 'SW Data'!$D:$D, $C$2), SUMIFS('SW Data'!$I:$I, 'SW Data'!$A:$A, E$8, 'SW Data'!$B:$B, $A35, 'SW Data'!$D:$D, $C$2)))),
  IF($C$2="All Social Workers",
   IF($C$3="Full Time", SUMIFS('SW Data'!$F:$F, 'SW Data'!$A:$A, E$8, 'SW Data'!$E:$E, $C$1, 'SW Data'!$B:$B, $A35), IF($C$3="Part Time", SUMIFS('SW Data'!$H:$H, 'SW Data'!$A:$A, E$8, 'SW Data'!$E:$E, $C$1, 'SW Data'!$B:$B, $A35), SUMIFS('SW Data'!$I:$I, 'SW Data'!$A:$A, E$8, 'SW Data'!$E:$E, $C$1, 'SW Data'!$B:$B, $A35))),
   IF($C$3="Full Time", SUMIFS('SW Data'!$F:$F, 'SW Data'!$A:$A, E$8, 'SW Data'!$E:$E, $C$1, 'SW Data'!$B:$B, $A35, 'SW Data'!$D:$D, $C$2), IF($C$3="Part Time", SUMIFS('SW Data'!$H:$H, 'SW Data'!$A:$A, E$8, 'SW Data'!$E:$E, $C$1, 'SW Data'!$B:$B, $A35, 'SW Data'!$D:$D, $C$2), SUMIFS('SW Data'!$I:$I, 'SW Data'!$A:$A, E$8, 'SW Data'!$E:$E, $C$1, 'SW Data'!$B:$B, $A35, 'SW Data'!$D:$D, $C$2))))),
 0)</f>
        <v>24.720000000000002</v>
      </c>
      <c r="F35" s="54">
        <f>IF(AND($C$1&lt;&gt;"", $C$2&lt;&gt;"", $C$3&lt;&gt;""),
 IF($C$1="All Fieldwork Services Teams",
  IF($C$2="All Social Workers",
   IF($C$3="Full Time", SUMIFS('SW Data'!$F:$F, 'SW Data'!$A:$A, F$8, 'SW Data'!$B:$B, $A35), IF($C$3="Part Time", SUMIFS('SW Data'!$H:$H, 'SW Data'!$A:$A, F$8, 'SW Data'!$B:$B, $A35),SUMIFS('SW Data'!$I:$I, 'SW Data'!$A:$A, F$8, 'SW Data'!$B:$B, $A35))),
   IF($C$3="Full Time", SUMIFS('SW Data'!$F:$F, 'SW Data'!$A:$A, F$8, 'SW Data'!$B:$B, $A35, 'SW Data'!$D:$D, $C$2), IF($C$3="Part Time", SUMIFS('SW Data'!$H:$H, 'SW Data'!$A:$A, F$8, 'SW Data'!$B:$B, $A35, 'SW Data'!$D:$D, $C$2), SUMIFS('SW Data'!$I:$I, 'SW Data'!$A:$A, F$8, 'SW Data'!$B:$B, $A35, 'SW Data'!$D:$D, $C$2)))),
  IF($C$2="All Social Workers",
   IF($C$3="Full Time", SUMIFS('SW Data'!$F:$F, 'SW Data'!$A:$A, F$8, 'SW Data'!$E:$E, $C$1, 'SW Data'!$B:$B, $A35), IF($C$3="Part Time", SUMIFS('SW Data'!$H:$H, 'SW Data'!$A:$A, F$8, 'SW Data'!$E:$E, $C$1, 'SW Data'!$B:$B, $A35), SUMIFS('SW Data'!$I:$I, 'SW Data'!$A:$A, F$8, 'SW Data'!$E:$E, $C$1, 'SW Data'!$B:$B, $A35))),
   IF($C$3="Full Time", SUMIFS('SW Data'!$F:$F, 'SW Data'!$A:$A, F$8, 'SW Data'!$E:$E, $C$1, 'SW Data'!$B:$B, $A35, 'SW Data'!$D:$D, $C$2), IF($C$3="Part Time", SUMIFS('SW Data'!$H:$H, 'SW Data'!$A:$A, F$8, 'SW Data'!$E:$E, $C$1, 'SW Data'!$B:$B, $A35, 'SW Data'!$D:$D, $C$2), SUMIFS('SW Data'!$I:$I, 'SW Data'!$A:$A, F$8, 'SW Data'!$E:$E, $C$1, 'SW Data'!$B:$B, $A35, 'SW Data'!$D:$D, $C$2))))),
 0)</f>
        <v>23.605400000000003</v>
      </c>
      <c r="G35" s="54">
        <f>IF(AND($C$1&lt;&gt;"", $C$2&lt;&gt;"", $C$3&lt;&gt;""),
 IF($C$1="All Fieldwork Services Teams",
  IF($C$2="All Social Workers",
   IF($C$3="Full Time", SUMIFS('SW Data'!$F:$F, 'SW Data'!$A:$A, G$8, 'SW Data'!$B:$B, $A35), IF($C$3="Part Time", SUMIFS('SW Data'!$H:$H, 'SW Data'!$A:$A, G$8, 'SW Data'!$B:$B, $A35),SUMIFS('SW Data'!$I:$I, 'SW Data'!$A:$A, G$8, 'SW Data'!$B:$B, $A35))),
   IF($C$3="Full Time", SUMIFS('SW Data'!$F:$F, 'SW Data'!$A:$A, G$8, 'SW Data'!$B:$B, $A35, 'SW Data'!$D:$D, $C$2), IF($C$3="Part Time", SUMIFS('SW Data'!$H:$H, 'SW Data'!$A:$A, G$8, 'SW Data'!$B:$B, $A35, 'SW Data'!$D:$D, $C$2), SUMIFS('SW Data'!$I:$I, 'SW Data'!$A:$A, G$8, 'SW Data'!$B:$B, $A35, 'SW Data'!$D:$D, $C$2)))),
  IF($C$2="All Social Workers",
   IF($C$3="Full Time", SUMIFS('SW Data'!$F:$F, 'SW Data'!$A:$A, G$8, 'SW Data'!$E:$E, $C$1, 'SW Data'!$B:$B, $A35), IF($C$3="Part Time", SUMIFS('SW Data'!$H:$H, 'SW Data'!$A:$A, G$8, 'SW Data'!$E:$E, $C$1, 'SW Data'!$B:$B, $A35), SUMIFS('SW Data'!$I:$I, 'SW Data'!$A:$A, G$8, 'SW Data'!$E:$E, $C$1, 'SW Data'!$B:$B, $A35))),
   IF($C$3="Full Time", SUMIFS('SW Data'!$F:$F, 'SW Data'!$A:$A, G$8, 'SW Data'!$E:$E, $C$1, 'SW Data'!$B:$B, $A35, 'SW Data'!$D:$D, $C$2), IF($C$3="Part Time", SUMIFS('SW Data'!$H:$H, 'SW Data'!$A:$A, G$8, 'SW Data'!$E:$E, $C$1, 'SW Data'!$B:$B, $A35, 'SW Data'!$D:$D, $C$2), SUMIFS('SW Data'!$I:$I, 'SW Data'!$A:$A, G$8, 'SW Data'!$E:$E, $C$1, 'SW Data'!$B:$B, $A35, 'SW Data'!$D:$D, $C$2))))),
 0)</f>
        <v>20.194600000000001</v>
      </c>
      <c r="H35" s="54">
        <f>IF(AND($C$1&lt;&gt;"", $C$2&lt;&gt;"", $C$3&lt;&gt;""),
 IF($C$1="All Fieldwork Services Teams",
  IF($C$2="All Social Workers",
   IF($C$3="Full Time", SUMIFS('SW Data'!$F:$F, 'SW Data'!$A:$A, H$8, 'SW Data'!$B:$B, $A35), IF($C$3="Part Time", SUMIFS('SW Data'!$H:$H, 'SW Data'!$A:$A, H$8, 'SW Data'!$B:$B, $A35),SUMIFS('SW Data'!$I:$I, 'SW Data'!$A:$A, H$8, 'SW Data'!$B:$B, $A35))),
   IF($C$3="Full Time", SUMIFS('SW Data'!$F:$F, 'SW Data'!$A:$A, H$8, 'SW Data'!$B:$B, $A35, 'SW Data'!$D:$D, $C$2), IF($C$3="Part Time", SUMIFS('SW Data'!$H:$H, 'SW Data'!$A:$A, H$8, 'SW Data'!$B:$B, $A35, 'SW Data'!$D:$D, $C$2), SUMIFS('SW Data'!$I:$I, 'SW Data'!$A:$A, H$8, 'SW Data'!$B:$B, $A35, 'SW Data'!$D:$D, $C$2)))),
  IF($C$2="All Social Workers",
   IF($C$3="Full Time", SUMIFS('SW Data'!$F:$F, 'SW Data'!$A:$A, H$8, 'SW Data'!$E:$E, $C$1, 'SW Data'!$B:$B, $A35), IF($C$3="Part Time", SUMIFS('SW Data'!$H:$H, 'SW Data'!$A:$A, H$8, 'SW Data'!$E:$E, $C$1, 'SW Data'!$B:$B, $A35), SUMIFS('SW Data'!$I:$I, 'SW Data'!$A:$A, H$8, 'SW Data'!$E:$E, $C$1, 'SW Data'!$B:$B, $A35))),
   IF($C$3="Full Time", SUMIFS('SW Data'!$F:$F, 'SW Data'!$A:$A, H$8, 'SW Data'!$E:$E, $C$1, 'SW Data'!$B:$B, $A35, 'SW Data'!$D:$D, $C$2), IF($C$3="Part Time", SUMIFS('SW Data'!$H:$H, 'SW Data'!$A:$A, H$8, 'SW Data'!$E:$E, $C$1, 'SW Data'!$B:$B, $A35, 'SW Data'!$D:$D, $C$2), SUMIFS('SW Data'!$I:$I, 'SW Data'!$A:$A, H$8, 'SW Data'!$E:$E, $C$1, 'SW Data'!$B:$B, $A35, 'SW Data'!$D:$D, $C$2))))),
 0)</f>
        <v>21.7</v>
      </c>
      <c r="I35" s="54">
        <f>IF(AND($C$1&lt;&gt;"", $C$2&lt;&gt;"", $C$3&lt;&gt;""),
 IF($C$1="All Fieldwork Services Teams",
  IF($C$2="All Social Workers",
   IF($C$3="Full Time", SUMIFS('SW Data'!$F:$F, 'SW Data'!$A:$A, I$8, 'SW Data'!$B:$B, $A35), IF($C$3="Part Time", SUMIFS('SW Data'!$H:$H, 'SW Data'!$A:$A, I$8, 'SW Data'!$B:$B, $A35),SUMIFS('SW Data'!$I:$I, 'SW Data'!$A:$A, I$8, 'SW Data'!$B:$B, $A35))),
   IF($C$3="Full Time", SUMIFS('SW Data'!$F:$F, 'SW Data'!$A:$A, I$8, 'SW Data'!$B:$B, $A35, 'SW Data'!$D:$D, $C$2), IF($C$3="Part Time", SUMIFS('SW Data'!$H:$H, 'SW Data'!$A:$A, I$8, 'SW Data'!$B:$B, $A35, 'SW Data'!$D:$D, $C$2), SUMIFS('SW Data'!$I:$I, 'SW Data'!$A:$A, I$8, 'SW Data'!$B:$B, $A35, 'SW Data'!$D:$D, $C$2)))),
  IF($C$2="All Social Workers",
   IF($C$3="Full Time", SUMIFS('SW Data'!$F:$F, 'SW Data'!$A:$A, I$8, 'SW Data'!$E:$E, $C$1, 'SW Data'!$B:$B, $A35), IF($C$3="Part Time", SUMIFS('SW Data'!$H:$H, 'SW Data'!$A:$A, I$8, 'SW Data'!$E:$E, $C$1, 'SW Data'!$B:$B, $A35), SUMIFS('SW Data'!$I:$I, 'SW Data'!$A:$A, I$8, 'SW Data'!$E:$E, $C$1, 'SW Data'!$B:$B, $A35))),
   IF($C$3="Full Time", SUMIFS('SW Data'!$F:$F, 'SW Data'!$A:$A, I$8, 'SW Data'!$E:$E, $C$1, 'SW Data'!$B:$B, $A35, 'SW Data'!$D:$D, $C$2), IF($C$3="Part Time", SUMIFS('SW Data'!$H:$H, 'SW Data'!$A:$A, I$8, 'SW Data'!$E:$E, $C$1, 'SW Data'!$B:$B, $A35, 'SW Data'!$D:$D, $C$2), SUMIFS('SW Data'!$I:$I, 'SW Data'!$A:$A, I$8, 'SW Data'!$E:$E, $C$1, 'SW Data'!$B:$B, $A35, 'SW Data'!$D:$D, $C$2))))),
 0)</f>
        <v>26.07</v>
      </c>
      <c r="J35" s="54">
        <f>IF(AND($C$1&lt;&gt;"", $C$2&lt;&gt;"", $C$3&lt;&gt;""),
 IF($C$1="All Fieldwork Services Teams",
  IF($C$2="All Social Workers",
   IF($C$3="Full Time", SUMIFS('SW Data'!$F:$F, 'SW Data'!$A:$A, J$8, 'SW Data'!$B:$B, $A35), IF($C$3="Part Time", SUMIFS('SW Data'!$H:$H, 'SW Data'!$A:$A, J$8, 'SW Data'!$B:$B, $A35),SUMIFS('SW Data'!$I:$I, 'SW Data'!$A:$A, J$8, 'SW Data'!$B:$B, $A35))),
   IF($C$3="Full Time", SUMIFS('SW Data'!$F:$F, 'SW Data'!$A:$A, J$8, 'SW Data'!$B:$B, $A35, 'SW Data'!$D:$D, $C$2), IF($C$3="Part Time", SUMIFS('SW Data'!$H:$H, 'SW Data'!$A:$A, J$8, 'SW Data'!$B:$B, $A35, 'SW Data'!$D:$D, $C$2), SUMIFS('SW Data'!$I:$I, 'SW Data'!$A:$A, J$8, 'SW Data'!$B:$B, $A35, 'SW Data'!$D:$D, $C$2)))),
  IF($C$2="All Social Workers",
   IF($C$3="Full Time", SUMIFS('SW Data'!$F:$F, 'SW Data'!$A:$A, J$8, 'SW Data'!$E:$E, $C$1, 'SW Data'!$B:$B, $A35), IF($C$3="Part Time", SUMIFS('SW Data'!$H:$H, 'SW Data'!$A:$A, J$8, 'SW Data'!$E:$E, $C$1, 'SW Data'!$B:$B, $A35), SUMIFS('SW Data'!$I:$I, 'SW Data'!$A:$A, J$8, 'SW Data'!$E:$E, $C$1, 'SW Data'!$B:$B, $A35))),
   IF($C$3="Full Time", SUMIFS('SW Data'!$F:$F, 'SW Data'!$A:$A, J$8, 'SW Data'!$E:$E, $C$1, 'SW Data'!$B:$B, $A35, 'SW Data'!$D:$D, $C$2), IF($C$3="Part Time", SUMIFS('SW Data'!$H:$H, 'SW Data'!$A:$A, J$8, 'SW Data'!$E:$E, $C$1, 'SW Data'!$B:$B, $A35, 'SW Data'!$D:$D, $C$2), SUMIFS('SW Data'!$I:$I, 'SW Data'!$A:$A, J$8, 'SW Data'!$E:$E, $C$1, 'SW Data'!$B:$B, $A35, 'SW Data'!$D:$D, $C$2))))),
 0)</f>
        <v>28.88</v>
      </c>
      <c r="K35" s="54">
        <f>IF(AND($C$1&lt;&gt;"", $C$2&lt;&gt;"", $C$3&lt;&gt;""),
 IF($C$1="All Fieldwork Services Teams",
  IF($C$2="All Social Workers",
   IF($C$3="Full Time", SUMIFS('SW Data'!$F:$F, 'SW Data'!$A:$A, K$8, 'SW Data'!$B:$B, $A35), IF($C$3="Part Time", SUMIFS('SW Data'!$H:$H, 'SW Data'!$A:$A, K$8, 'SW Data'!$B:$B, $A35),SUMIFS('SW Data'!$I:$I, 'SW Data'!$A:$A, K$8, 'SW Data'!$B:$B, $A35))),
   IF($C$3="Full Time", SUMIFS('SW Data'!$F:$F, 'SW Data'!$A:$A, K$8, 'SW Data'!$B:$B, $A35, 'SW Data'!$D:$D, $C$2), IF($C$3="Part Time", SUMIFS('SW Data'!$H:$H, 'SW Data'!$A:$A, K$8, 'SW Data'!$B:$B, $A35, 'SW Data'!$D:$D, $C$2), SUMIFS('SW Data'!$I:$I, 'SW Data'!$A:$A, K$8, 'SW Data'!$B:$B, $A35, 'SW Data'!$D:$D, $C$2)))),
  IF($C$2="All Social Workers",
   IF($C$3="Full Time", SUMIFS('SW Data'!$F:$F, 'SW Data'!$A:$A, K$8, 'SW Data'!$E:$E, $C$1, 'SW Data'!$B:$B, $A35), IF($C$3="Part Time", SUMIFS('SW Data'!$H:$H, 'SW Data'!$A:$A, K$8, 'SW Data'!$E:$E, $C$1, 'SW Data'!$B:$B, $A35), SUMIFS('SW Data'!$I:$I, 'SW Data'!$A:$A, K$8, 'SW Data'!$E:$E, $C$1, 'SW Data'!$B:$B, $A35))),
   IF($C$3="Full Time", SUMIFS('SW Data'!$F:$F, 'SW Data'!$A:$A, K$8, 'SW Data'!$E:$E, $C$1, 'SW Data'!$B:$B, $A35, 'SW Data'!$D:$D, $C$2), IF($C$3="Part Time", SUMIFS('SW Data'!$H:$H, 'SW Data'!$A:$A, K$8, 'SW Data'!$E:$E, $C$1, 'SW Data'!$B:$B, $A35, 'SW Data'!$D:$D, $C$2), SUMIFS('SW Data'!$I:$I, 'SW Data'!$A:$A, K$8, 'SW Data'!$E:$E, $C$1, 'SW Data'!$B:$B, $A35, 'SW Data'!$D:$D, $C$2))))),
 0)</f>
        <v>26.32</v>
      </c>
      <c r="L35" s="55"/>
    </row>
    <row r="36" spans="1:12" x14ac:dyDescent="0.25">
      <c r="A36" s="53" t="s">
        <v>43</v>
      </c>
      <c r="B36" s="54">
        <f>IF(AND($C$1&lt;&gt;"", $C$2&lt;&gt;"", $C$3&lt;&gt;""),
 IF($C$1="All Fieldwork Services Teams",
  IF($C$2="All Social Workers",
   IF($C$3="Full Time", SUMIFS('SW Data'!$F:$F, 'SW Data'!$A:$A, B$8, 'SW Data'!$B:$B, $A36), IF($C$3="Part Time", SUMIFS('SW Data'!$H:$H, 'SW Data'!$A:$A, B$8, 'SW Data'!$B:$B, $A36),SUMIFS('SW Data'!$I:$I, 'SW Data'!$A:$A, B$8, 'SW Data'!$B:$B, $A36))),
   IF($C$3="Full Time", SUMIFS('SW Data'!$F:$F, 'SW Data'!$A:$A, B$8, 'SW Data'!$B:$B, $A36, 'SW Data'!$D:$D, $C$2), IF($C$3="Part Time", SUMIFS('SW Data'!$H:$H, 'SW Data'!$A:$A, B$8, 'SW Data'!$B:$B, $A36, 'SW Data'!$D:$D, $C$2), SUMIFS('SW Data'!$I:$I, 'SW Data'!$A:$A, B$8, 'SW Data'!$B:$B, $A36, 'SW Data'!$D:$D, $C$2)))),
  IF($C$2="All Social Workers",
   IF($C$3="Full Time", SUMIFS('SW Data'!$F:$F, 'SW Data'!$A:$A, B$8, 'SW Data'!$E:$E, $C$1, 'SW Data'!$B:$B, $A36), IF($C$3="Part Time", SUMIFS('SW Data'!$H:$H, 'SW Data'!$A:$A, B$8, 'SW Data'!$E:$E, $C$1, 'SW Data'!$B:$B, $A36), SUMIFS('SW Data'!$I:$I, 'SW Data'!$A:$A, B$8, 'SW Data'!$E:$E, $C$1, 'SW Data'!$B:$B, $A36))),
   IF($C$3="Full Time", SUMIFS('SW Data'!$F:$F, 'SW Data'!$A:$A, B$8, 'SW Data'!$E:$E, $C$1, 'SW Data'!$B:$B, $A36, 'SW Data'!$D:$D, $C$2), IF($C$3="Part Time", SUMIFS('SW Data'!$H:$H, 'SW Data'!$A:$A, B$8, 'SW Data'!$E:$E, $C$1, 'SW Data'!$B:$B, $A36, 'SW Data'!$D:$D, $C$2), SUMIFS('SW Data'!$I:$I, 'SW Data'!$A:$A, B$8, 'SW Data'!$E:$E, $C$1, 'SW Data'!$B:$B, $A36, 'SW Data'!$D:$D, $C$2))))),
 0)</f>
        <v>120.55</v>
      </c>
      <c r="C36" s="54">
        <f>IF(AND($C$1&lt;&gt;"", $C$2&lt;&gt;"", $C$3&lt;&gt;""),
 IF($C$1="All Fieldwork Services Teams",
  IF($C$2="All Social Workers",
   IF($C$3="Full Time", SUMIFS('SW Data'!$F:$F, 'SW Data'!$A:$A, C$8, 'SW Data'!$B:$B, $A36), IF($C$3="Part Time", SUMIFS('SW Data'!$H:$H, 'SW Data'!$A:$A, C$8, 'SW Data'!$B:$B, $A36),SUMIFS('SW Data'!$I:$I, 'SW Data'!$A:$A, C$8, 'SW Data'!$B:$B, $A36))),
   IF($C$3="Full Time", SUMIFS('SW Data'!$F:$F, 'SW Data'!$A:$A, C$8, 'SW Data'!$B:$B, $A36, 'SW Data'!$D:$D, $C$2), IF($C$3="Part Time", SUMIFS('SW Data'!$H:$H, 'SW Data'!$A:$A, C$8, 'SW Data'!$B:$B, $A36, 'SW Data'!$D:$D, $C$2), SUMIFS('SW Data'!$I:$I, 'SW Data'!$A:$A, C$8, 'SW Data'!$B:$B, $A36, 'SW Data'!$D:$D, $C$2)))),
  IF($C$2="All Social Workers",
   IF($C$3="Full Time", SUMIFS('SW Data'!$F:$F, 'SW Data'!$A:$A, C$8, 'SW Data'!$E:$E, $C$1, 'SW Data'!$B:$B, $A36), IF($C$3="Part Time", SUMIFS('SW Data'!$H:$H, 'SW Data'!$A:$A, C$8, 'SW Data'!$E:$E, $C$1, 'SW Data'!$B:$B, $A36), SUMIFS('SW Data'!$I:$I, 'SW Data'!$A:$A, C$8, 'SW Data'!$E:$E, $C$1, 'SW Data'!$B:$B, $A36))),
   IF($C$3="Full Time", SUMIFS('SW Data'!$F:$F, 'SW Data'!$A:$A, C$8, 'SW Data'!$E:$E, $C$1, 'SW Data'!$B:$B, $A36, 'SW Data'!$D:$D, $C$2), IF($C$3="Part Time", SUMIFS('SW Data'!$H:$H, 'SW Data'!$A:$A, C$8, 'SW Data'!$E:$E, $C$1, 'SW Data'!$B:$B, $A36, 'SW Data'!$D:$D, $C$2), SUMIFS('SW Data'!$I:$I, 'SW Data'!$A:$A, C$8, 'SW Data'!$E:$E, $C$1, 'SW Data'!$B:$B, $A36, 'SW Data'!$D:$D, $C$2))))),
 0)</f>
        <v>118.83</v>
      </c>
      <c r="D36" s="54">
        <f>IF(AND($C$1&lt;&gt;"", $C$2&lt;&gt;"", $C$3&lt;&gt;""),
 IF($C$1="All Fieldwork Services Teams",
  IF($C$2="All Social Workers",
   IF($C$3="Full Time", SUMIFS('SW Data'!$F:$F, 'SW Data'!$A:$A, D$8, 'SW Data'!$B:$B, $A36), IF($C$3="Part Time", SUMIFS('SW Data'!$H:$H, 'SW Data'!$A:$A, D$8, 'SW Data'!$B:$B, $A36),SUMIFS('SW Data'!$I:$I, 'SW Data'!$A:$A, D$8, 'SW Data'!$B:$B, $A36))),
   IF($C$3="Full Time", SUMIFS('SW Data'!$F:$F, 'SW Data'!$A:$A, D$8, 'SW Data'!$B:$B, $A36, 'SW Data'!$D:$D, $C$2), IF($C$3="Part Time", SUMIFS('SW Data'!$H:$H, 'SW Data'!$A:$A, D$8, 'SW Data'!$B:$B, $A36, 'SW Data'!$D:$D, $C$2), SUMIFS('SW Data'!$I:$I, 'SW Data'!$A:$A, D$8, 'SW Data'!$B:$B, $A36, 'SW Data'!$D:$D, $C$2)))),
  IF($C$2="All Social Workers",
   IF($C$3="Full Time", SUMIFS('SW Data'!$F:$F, 'SW Data'!$A:$A, D$8, 'SW Data'!$E:$E, $C$1, 'SW Data'!$B:$B, $A36), IF($C$3="Part Time", SUMIFS('SW Data'!$H:$H, 'SW Data'!$A:$A, D$8, 'SW Data'!$E:$E, $C$1, 'SW Data'!$B:$B, $A36), SUMIFS('SW Data'!$I:$I, 'SW Data'!$A:$A, D$8, 'SW Data'!$E:$E, $C$1, 'SW Data'!$B:$B, $A36))),
   IF($C$3="Full Time", SUMIFS('SW Data'!$F:$F, 'SW Data'!$A:$A, D$8, 'SW Data'!$E:$E, $C$1, 'SW Data'!$B:$B, $A36, 'SW Data'!$D:$D, $C$2), IF($C$3="Part Time", SUMIFS('SW Data'!$H:$H, 'SW Data'!$A:$A, D$8, 'SW Data'!$E:$E, $C$1, 'SW Data'!$B:$B, $A36, 'SW Data'!$D:$D, $C$2), SUMIFS('SW Data'!$I:$I, 'SW Data'!$A:$A, D$8, 'SW Data'!$E:$E, $C$1, 'SW Data'!$B:$B, $A36, 'SW Data'!$D:$D, $C$2))))),
 0)</f>
        <v>117.58000000000001</v>
      </c>
      <c r="E36" s="54">
        <f>IF(AND($C$1&lt;&gt;"", $C$2&lt;&gt;"", $C$3&lt;&gt;""),
 IF($C$1="All Fieldwork Services Teams",
  IF($C$2="All Social Workers",
   IF($C$3="Full Time", SUMIFS('SW Data'!$F:$F, 'SW Data'!$A:$A, E$8, 'SW Data'!$B:$B, $A36), IF($C$3="Part Time", SUMIFS('SW Data'!$H:$H, 'SW Data'!$A:$A, E$8, 'SW Data'!$B:$B, $A36),SUMIFS('SW Data'!$I:$I, 'SW Data'!$A:$A, E$8, 'SW Data'!$B:$B, $A36))),
   IF($C$3="Full Time", SUMIFS('SW Data'!$F:$F, 'SW Data'!$A:$A, E$8, 'SW Data'!$B:$B, $A36, 'SW Data'!$D:$D, $C$2), IF($C$3="Part Time", SUMIFS('SW Data'!$H:$H, 'SW Data'!$A:$A, E$8, 'SW Data'!$B:$B, $A36, 'SW Data'!$D:$D, $C$2), SUMIFS('SW Data'!$I:$I, 'SW Data'!$A:$A, E$8, 'SW Data'!$B:$B, $A36, 'SW Data'!$D:$D, $C$2)))),
  IF($C$2="All Social Workers",
   IF($C$3="Full Time", SUMIFS('SW Data'!$F:$F, 'SW Data'!$A:$A, E$8, 'SW Data'!$E:$E, $C$1, 'SW Data'!$B:$B, $A36), IF($C$3="Part Time", SUMIFS('SW Data'!$H:$H, 'SW Data'!$A:$A, E$8, 'SW Data'!$E:$E, $C$1, 'SW Data'!$B:$B, $A36), SUMIFS('SW Data'!$I:$I, 'SW Data'!$A:$A, E$8, 'SW Data'!$E:$E, $C$1, 'SW Data'!$B:$B, $A36))),
   IF($C$3="Full Time", SUMIFS('SW Data'!$F:$F, 'SW Data'!$A:$A, E$8, 'SW Data'!$E:$E, $C$1, 'SW Data'!$B:$B, $A36, 'SW Data'!$D:$D, $C$2), IF($C$3="Part Time", SUMIFS('SW Data'!$H:$H, 'SW Data'!$A:$A, E$8, 'SW Data'!$E:$E, $C$1, 'SW Data'!$B:$B, $A36, 'SW Data'!$D:$D, $C$2), SUMIFS('SW Data'!$I:$I, 'SW Data'!$A:$A, E$8, 'SW Data'!$E:$E, $C$1, 'SW Data'!$B:$B, $A36, 'SW Data'!$D:$D, $C$2))))),
 0)</f>
        <v>101</v>
      </c>
      <c r="F36" s="54">
        <f>IF(AND($C$1&lt;&gt;"", $C$2&lt;&gt;"", $C$3&lt;&gt;""),
 IF($C$1="All Fieldwork Services Teams",
  IF($C$2="All Social Workers",
   IF($C$3="Full Time", SUMIFS('SW Data'!$F:$F, 'SW Data'!$A:$A, F$8, 'SW Data'!$B:$B, $A36), IF($C$3="Part Time", SUMIFS('SW Data'!$H:$H, 'SW Data'!$A:$A, F$8, 'SW Data'!$B:$B, $A36),SUMIFS('SW Data'!$I:$I, 'SW Data'!$A:$A, F$8, 'SW Data'!$B:$B, $A36))),
   IF($C$3="Full Time", SUMIFS('SW Data'!$F:$F, 'SW Data'!$A:$A, F$8, 'SW Data'!$B:$B, $A36, 'SW Data'!$D:$D, $C$2), IF($C$3="Part Time", SUMIFS('SW Data'!$H:$H, 'SW Data'!$A:$A, F$8, 'SW Data'!$B:$B, $A36, 'SW Data'!$D:$D, $C$2), SUMIFS('SW Data'!$I:$I, 'SW Data'!$A:$A, F$8, 'SW Data'!$B:$B, $A36, 'SW Data'!$D:$D, $C$2)))),
  IF($C$2="All Social Workers",
   IF($C$3="Full Time", SUMIFS('SW Data'!$F:$F, 'SW Data'!$A:$A, F$8, 'SW Data'!$E:$E, $C$1, 'SW Data'!$B:$B, $A36), IF($C$3="Part Time", SUMIFS('SW Data'!$H:$H, 'SW Data'!$A:$A, F$8, 'SW Data'!$E:$E, $C$1, 'SW Data'!$B:$B, $A36), SUMIFS('SW Data'!$I:$I, 'SW Data'!$A:$A, F$8, 'SW Data'!$E:$E, $C$1, 'SW Data'!$B:$B, $A36))),
   IF($C$3="Full Time", SUMIFS('SW Data'!$F:$F, 'SW Data'!$A:$A, F$8, 'SW Data'!$E:$E, $C$1, 'SW Data'!$B:$B, $A36, 'SW Data'!$D:$D, $C$2), IF($C$3="Part Time", SUMIFS('SW Data'!$H:$H, 'SW Data'!$A:$A, F$8, 'SW Data'!$E:$E, $C$1, 'SW Data'!$B:$B, $A36, 'SW Data'!$D:$D, $C$2), SUMIFS('SW Data'!$I:$I, 'SW Data'!$A:$A, F$8, 'SW Data'!$E:$E, $C$1, 'SW Data'!$B:$B, $A36, 'SW Data'!$D:$D, $C$2))))),
 0)</f>
        <v>113.75999999999999</v>
      </c>
      <c r="G36" s="54">
        <f>IF(AND($C$1&lt;&gt;"", $C$2&lt;&gt;"", $C$3&lt;&gt;""),
 IF($C$1="All Fieldwork Services Teams",
  IF($C$2="All Social Workers",
   IF($C$3="Full Time", SUMIFS('SW Data'!$F:$F, 'SW Data'!$A:$A, G$8, 'SW Data'!$B:$B, $A36), IF($C$3="Part Time", SUMIFS('SW Data'!$H:$H, 'SW Data'!$A:$A, G$8, 'SW Data'!$B:$B, $A36),SUMIFS('SW Data'!$I:$I, 'SW Data'!$A:$A, G$8, 'SW Data'!$B:$B, $A36))),
   IF($C$3="Full Time", SUMIFS('SW Data'!$F:$F, 'SW Data'!$A:$A, G$8, 'SW Data'!$B:$B, $A36, 'SW Data'!$D:$D, $C$2), IF($C$3="Part Time", SUMIFS('SW Data'!$H:$H, 'SW Data'!$A:$A, G$8, 'SW Data'!$B:$B, $A36, 'SW Data'!$D:$D, $C$2), SUMIFS('SW Data'!$I:$I, 'SW Data'!$A:$A, G$8, 'SW Data'!$B:$B, $A36, 'SW Data'!$D:$D, $C$2)))),
  IF($C$2="All Social Workers",
   IF($C$3="Full Time", SUMIFS('SW Data'!$F:$F, 'SW Data'!$A:$A, G$8, 'SW Data'!$E:$E, $C$1, 'SW Data'!$B:$B, $A36), IF($C$3="Part Time", SUMIFS('SW Data'!$H:$H, 'SW Data'!$A:$A, G$8, 'SW Data'!$E:$E, $C$1, 'SW Data'!$B:$B, $A36), SUMIFS('SW Data'!$I:$I, 'SW Data'!$A:$A, G$8, 'SW Data'!$E:$E, $C$1, 'SW Data'!$B:$B, $A36))),
   IF($C$3="Full Time", SUMIFS('SW Data'!$F:$F, 'SW Data'!$A:$A, G$8, 'SW Data'!$E:$E, $C$1, 'SW Data'!$B:$B, $A36, 'SW Data'!$D:$D, $C$2), IF($C$3="Part Time", SUMIFS('SW Data'!$H:$H, 'SW Data'!$A:$A, G$8, 'SW Data'!$E:$E, $C$1, 'SW Data'!$B:$B, $A36, 'SW Data'!$D:$D, $C$2), SUMIFS('SW Data'!$I:$I, 'SW Data'!$A:$A, G$8, 'SW Data'!$E:$E, $C$1, 'SW Data'!$B:$B, $A36, 'SW Data'!$D:$D, $C$2))))),
 0)</f>
        <v>115.25999999999999</v>
      </c>
      <c r="H36" s="54">
        <f>IF(AND($C$1&lt;&gt;"", $C$2&lt;&gt;"", $C$3&lt;&gt;""),
 IF($C$1="All Fieldwork Services Teams",
  IF($C$2="All Social Workers",
   IF($C$3="Full Time", SUMIFS('SW Data'!$F:$F, 'SW Data'!$A:$A, H$8, 'SW Data'!$B:$B, $A36), IF($C$3="Part Time", SUMIFS('SW Data'!$H:$H, 'SW Data'!$A:$A, H$8, 'SW Data'!$B:$B, $A36),SUMIFS('SW Data'!$I:$I, 'SW Data'!$A:$A, H$8, 'SW Data'!$B:$B, $A36))),
   IF($C$3="Full Time", SUMIFS('SW Data'!$F:$F, 'SW Data'!$A:$A, H$8, 'SW Data'!$B:$B, $A36, 'SW Data'!$D:$D, $C$2), IF($C$3="Part Time", SUMIFS('SW Data'!$H:$H, 'SW Data'!$A:$A, H$8, 'SW Data'!$B:$B, $A36, 'SW Data'!$D:$D, $C$2), SUMIFS('SW Data'!$I:$I, 'SW Data'!$A:$A, H$8, 'SW Data'!$B:$B, $A36, 'SW Data'!$D:$D, $C$2)))),
  IF($C$2="All Social Workers",
   IF($C$3="Full Time", SUMIFS('SW Data'!$F:$F, 'SW Data'!$A:$A, H$8, 'SW Data'!$E:$E, $C$1, 'SW Data'!$B:$B, $A36), IF($C$3="Part Time", SUMIFS('SW Data'!$H:$H, 'SW Data'!$A:$A, H$8, 'SW Data'!$E:$E, $C$1, 'SW Data'!$B:$B, $A36), SUMIFS('SW Data'!$I:$I, 'SW Data'!$A:$A, H$8, 'SW Data'!$E:$E, $C$1, 'SW Data'!$B:$B, $A36))),
   IF($C$3="Full Time", SUMIFS('SW Data'!$F:$F, 'SW Data'!$A:$A, H$8, 'SW Data'!$E:$E, $C$1, 'SW Data'!$B:$B, $A36, 'SW Data'!$D:$D, $C$2), IF($C$3="Part Time", SUMIFS('SW Data'!$H:$H, 'SW Data'!$A:$A, H$8, 'SW Data'!$E:$E, $C$1, 'SW Data'!$B:$B, $A36, 'SW Data'!$D:$D, $C$2), SUMIFS('SW Data'!$I:$I, 'SW Data'!$A:$A, H$8, 'SW Data'!$E:$E, $C$1, 'SW Data'!$B:$B, $A36, 'SW Data'!$D:$D, $C$2))))),
 0)</f>
        <v>106.41</v>
      </c>
      <c r="I36" s="54">
        <f>IF(AND($C$1&lt;&gt;"", $C$2&lt;&gt;"", $C$3&lt;&gt;""),
 IF($C$1="All Fieldwork Services Teams",
  IF($C$2="All Social Workers",
   IF($C$3="Full Time", SUMIFS('SW Data'!$F:$F, 'SW Data'!$A:$A, I$8, 'SW Data'!$B:$B, $A36), IF($C$3="Part Time", SUMIFS('SW Data'!$H:$H, 'SW Data'!$A:$A, I$8, 'SW Data'!$B:$B, $A36),SUMIFS('SW Data'!$I:$I, 'SW Data'!$A:$A, I$8, 'SW Data'!$B:$B, $A36))),
   IF($C$3="Full Time", SUMIFS('SW Data'!$F:$F, 'SW Data'!$A:$A, I$8, 'SW Data'!$B:$B, $A36, 'SW Data'!$D:$D, $C$2), IF($C$3="Part Time", SUMIFS('SW Data'!$H:$H, 'SW Data'!$A:$A, I$8, 'SW Data'!$B:$B, $A36, 'SW Data'!$D:$D, $C$2), SUMIFS('SW Data'!$I:$I, 'SW Data'!$A:$A, I$8, 'SW Data'!$B:$B, $A36, 'SW Data'!$D:$D, $C$2)))),
  IF($C$2="All Social Workers",
   IF($C$3="Full Time", SUMIFS('SW Data'!$F:$F, 'SW Data'!$A:$A, I$8, 'SW Data'!$E:$E, $C$1, 'SW Data'!$B:$B, $A36), IF($C$3="Part Time", SUMIFS('SW Data'!$H:$H, 'SW Data'!$A:$A, I$8, 'SW Data'!$E:$E, $C$1, 'SW Data'!$B:$B, $A36), SUMIFS('SW Data'!$I:$I, 'SW Data'!$A:$A, I$8, 'SW Data'!$E:$E, $C$1, 'SW Data'!$B:$B, $A36))),
   IF($C$3="Full Time", SUMIFS('SW Data'!$F:$F, 'SW Data'!$A:$A, I$8, 'SW Data'!$E:$E, $C$1, 'SW Data'!$B:$B, $A36, 'SW Data'!$D:$D, $C$2), IF($C$3="Part Time", SUMIFS('SW Data'!$H:$H, 'SW Data'!$A:$A, I$8, 'SW Data'!$E:$E, $C$1, 'SW Data'!$B:$B, $A36, 'SW Data'!$D:$D, $C$2), SUMIFS('SW Data'!$I:$I, 'SW Data'!$A:$A, I$8, 'SW Data'!$E:$E, $C$1, 'SW Data'!$B:$B, $A36, 'SW Data'!$D:$D, $C$2))))),
 0)</f>
        <v>119.68</v>
      </c>
      <c r="J36" s="54">
        <f>IF(AND($C$1&lt;&gt;"", $C$2&lt;&gt;"", $C$3&lt;&gt;""),
 IF($C$1="All Fieldwork Services Teams",
  IF($C$2="All Social Workers",
   IF($C$3="Full Time", SUMIFS('SW Data'!$F:$F, 'SW Data'!$A:$A, J$8, 'SW Data'!$B:$B, $A36), IF($C$3="Part Time", SUMIFS('SW Data'!$H:$H, 'SW Data'!$A:$A, J$8, 'SW Data'!$B:$B, $A36),SUMIFS('SW Data'!$I:$I, 'SW Data'!$A:$A, J$8, 'SW Data'!$B:$B, $A36))),
   IF($C$3="Full Time", SUMIFS('SW Data'!$F:$F, 'SW Data'!$A:$A, J$8, 'SW Data'!$B:$B, $A36, 'SW Data'!$D:$D, $C$2), IF($C$3="Part Time", SUMIFS('SW Data'!$H:$H, 'SW Data'!$A:$A, J$8, 'SW Data'!$B:$B, $A36, 'SW Data'!$D:$D, $C$2), SUMIFS('SW Data'!$I:$I, 'SW Data'!$A:$A, J$8, 'SW Data'!$B:$B, $A36, 'SW Data'!$D:$D, $C$2)))),
  IF($C$2="All Social Workers",
   IF($C$3="Full Time", SUMIFS('SW Data'!$F:$F, 'SW Data'!$A:$A, J$8, 'SW Data'!$E:$E, $C$1, 'SW Data'!$B:$B, $A36), IF($C$3="Part Time", SUMIFS('SW Data'!$H:$H, 'SW Data'!$A:$A, J$8, 'SW Data'!$E:$E, $C$1, 'SW Data'!$B:$B, $A36), SUMIFS('SW Data'!$I:$I, 'SW Data'!$A:$A, J$8, 'SW Data'!$E:$E, $C$1, 'SW Data'!$B:$B, $A36))),
   IF($C$3="Full Time", SUMIFS('SW Data'!$F:$F, 'SW Data'!$A:$A, J$8, 'SW Data'!$E:$E, $C$1, 'SW Data'!$B:$B, $A36, 'SW Data'!$D:$D, $C$2), IF($C$3="Part Time", SUMIFS('SW Data'!$H:$H, 'SW Data'!$A:$A, J$8, 'SW Data'!$E:$E, $C$1, 'SW Data'!$B:$B, $A36, 'SW Data'!$D:$D, $C$2), SUMIFS('SW Data'!$I:$I, 'SW Data'!$A:$A, J$8, 'SW Data'!$E:$E, $C$1, 'SW Data'!$B:$B, $A36, 'SW Data'!$D:$D, $C$2))))),
 0)</f>
        <v>120.98</v>
      </c>
      <c r="K36" s="54">
        <f>IF(AND($C$1&lt;&gt;"", $C$2&lt;&gt;"", $C$3&lt;&gt;""),
 IF($C$1="All Fieldwork Services Teams",
  IF($C$2="All Social Workers",
   IF($C$3="Full Time", SUMIFS('SW Data'!$F:$F, 'SW Data'!$A:$A, K$8, 'SW Data'!$B:$B, $A36), IF($C$3="Part Time", SUMIFS('SW Data'!$H:$H, 'SW Data'!$A:$A, K$8, 'SW Data'!$B:$B, $A36),SUMIFS('SW Data'!$I:$I, 'SW Data'!$A:$A, K$8, 'SW Data'!$B:$B, $A36))),
   IF($C$3="Full Time", SUMIFS('SW Data'!$F:$F, 'SW Data'!$A:$A, K$8, 'SW Data'!$B:$B, $A36, 'SW Data'!$D:$D, $C$2), IF($C$3="Part Time", SUMIFS('SW Data'!$H:$H, 'SW Data'!$A:$A, K$8, 'SW Data'!$B:$B, $A36, 'SW Data'!$D:$D, $C$2), SUMIFS('SW Data'!$I:$I, 'SW Data'!$A:$A, K$8, 'SW Data'!$B:$B, $A36, 'SW Data'!$D:$D, $C$2)))),
  IF($C$2="All Social Workers",
   IF($C$3="Full Time", SUMIFS('SW Data'!$F:$F, 'SW Data'!$A:$A, K$8, 'SW Data'!$E:$E, $C$1, 'SW Data'!$B:$B, $A36), IF($C$3="Part Time", SUMIFS('SW Data'!$H:$H, 'SW Data'!$A:$A, K$8, 'SW Data'!$E:$E, $C$1, 'SW Data'!$B:$B, $A36), SUMIFS('SW Data'!$I:$I, 'SW Data'!$A:$A, K$8, 'SW Data'!$E:$E, $C$1, 'SW Data'!$B:$B, $A36))),
   IF($C$3="Full Time", SUMIFS('SW Data'!$F:$F, 'SW Data'!$A:$A, K$8, 'SW Data'!$E:$E, $C$1, 'SW Data'!$B:$B, $A36, 'SW Data'!$D:$D, $C$2), IF($C$3="Part Time", SUMIFS('SW Data'!$H:$H, 'SW Data'!$A:$A, K$8, 'SW Data'!$E:$E, $C$1, 'SW Data'!$B:$B, $A36, 'SW Data'!$D:$D, $C$2), SUMIFS('SW Data'!$I:$I, 'SW Data'!$A:$A, K$8, 'SW Data'!$E:$E, $C$1, 'SW Data'!$B:$B, $A36, 'SW Data'!$D:$D, $C$2))))),
 0)</f>
        <v>110.87</v>
      </c>
      <c r="L36" s="55"/>
    </row>
    <row r="37" spans="1:12" x14ac:dyDescent="0.25">
      <c r="A37" s="53" t="s">
        <v>44</v>
      </c>
      <c r="B37" s="54">
        <f>IF(AND($C$1&lt;&gt;"", $C$2&lt;&gt;"", $C$3&lt;&gt;""),
 IF($C$1="All Fieldwork Services Teams",
  IF($C$2="All Social Workers",
   IF($C$3="Full Time", SUMIFS('SW Data'!$F:$F, 'SW Data'!$A:$A, B$8, 'SW Data'!$B:$B, $A37), IF($C$3="Part Time", SUMIFS('SW Data'!$H:$H, 'SW Data'!$A:$A, B$8, 'SW Data'!$B:$B, $A37),SUMIFS('SW Data'!$I:$I, 'SW Data'!$A:$A, B$8, 'SW Data'!$B:$B, $A37))),
   IF($C$3="Full Time", SUMIFS('SW Data'!$F:$F, 'SW Data'!$A:$A, B$8, 'SW Data'!$B:$B, $A37, 'SW Data'!$D:$D, $C$2), IF($C$3="Part Time", SUMIFS('SW Data'!$H:$H, 'SW Data'!$A:$A, B$8, 'SW Data'!$B:$B, $A37, 'SW Data'!$D:$D, $C$2), SUMIFS('SW Data'!$I:$I, 'SW Data'!$A:$A, B$8, 'SW Data'!$B:$B, $A37, 'SW Data'!$D:$D, $C$2)))),
  IF($C$2="All Social Workers",
   IF($C$3="Full Time", SUMIFS('SW Data'!$F:$F, 'SW Data'!$A:$A, B$8, 'SW Data'!$E:$E, $C$1, 'SW Data'!$B:$B, $A37), IF($C$3="Part Time", SUMIFS('SW Data'!$H:$H, 'SW Data'!$A:$A, B$8, 'SW Data'!$E:$E, $C$1, 'SW Data'!$B:$B, $A37), SUMIFS('SW Data'!$I:$I, 'SW Data'!$A:$A, B$8, 'SW Data'!$E:$E, $C$1, 'SW Data'!$B:$B, $A37))),
   IF($C$3="Full Time", SUMIFS('SW Data'!$F:$F, 'SW Data'!$A:$A, B$8, 'SW Data'!$E:$E, $C$1, 'SW Data'!$B:$B, $A37, 'SW Data'!$D:$D, $C$2), IF($C$3="Part Time", SUMIFS('SW Data'!$H:$H, 'SW Data'!$A:$A, B$8, 'SW Data'!$E:$E, $C$1, 'SW Data'!$B:$B, $A37, 'SW Data'!$D:$D, $C$2), SUMIFS('SW Data'!$I:$I, 'SW Data'!$A:$A, B$8, 'SW Data'!$E:$E, $C$1, 'SW Data'!$B:$B, $A37, 'SW Data'!$D:$D, $C$2))))),
 0)</f>
        <v>291.90999999999997</v>
      </c>
      <c r="C37" s="54">
        <f>IF(AND($C$1&lt;&gt;"", $C$2&lt;&gt;"", $C$3&lt;&gt;""),
 IF($C$1="All Fieldwork Services Teams",
  IF($C$2="All Social Workers",
   IF($C$3="Full Time", SUMIFS('SW Data'!$F:$F, 'SW Data'!$A:$A, C$8, 'SW Data'!$B:$B, $A37), IF($C$3="Part Time", SUMIFS('SW Data'!$H:$H, 'SW Data'!$A:$A, C$8, 'SW Data'!$B:$B, $A37),SUMIFS('SW Data'!$I:$I, 'SW Data'!$A:$A, C$8, 'SW Data'!$B:$B, $A37))),
   IF($C$3="Full Time", SUMIFS('SW Data'!$F:$F, 'SW Data'!$A:$A, C$8, 'SW Data'!$B:$B, $A37, 'SW Data'!$D:$D, $C$2), IF($C$3="Part Time", SUMIFS('SW Data'!$H:$H, 'SW Data'!$A:$A, C$8, 'SW Data'!$B:$B, $A37, 'SW Data'!$D:$D, $C$2), SUMIFS('SW Data'!$I:$I, 'SW Data'!$A:$A, C$8, 'SW Data'!$B:$B, $A37, 'SW Data'!$D:$D, $C$2)))),
  IF($C$2="All Social Workers",
   IF($C$3="Full Time", SUMIFS('SW Data'!$F:$F, 'SW Data'!$A:$A, C$8, 'SW Data'!$E:$E, $C$1, 'SW Data'!$B:$B, $A37), IF($C$3="Part Time", SUMIFS('SW Data'!$H:$H, 'SW Data'!$A:$A, C$8, 'SW Data'!$E:$E, $C$1, 'SW Data'!$B:$B, $A37), SUMIFS('SW Data'!$I:$I, 'SW Data'!$A:$A, C$8, 'SW Data'!$E:$E, $C$1, 'SW Data'!$B:$B, $A37))),
   IF($C$3="Full Time", SUMIFS('SW Data'!$F:$F, 'SW Data'!$A:$A, C$8, 'SW Data'!$E:$E, $C$1, 'SW Data'!$B:$B, $A37, 'SW Data'!$D:$D, $C$2), IF($C$3="Part Time", SUMIFS('SW Data'!$H:$H, 'SW Data'!$A:$A, C$8, 'SW Data'!$E:$E, $C$1, 'SW Data'!$B:$B, $A37, 'SW Data'!$D:$D, $C$2), SUMIFS('SW Data'!$I:$I, 'SW Data'!$A:$A, C$8, 'SW Data'!$E:$E, $C$1, 'SW Data'!$B:$B, $A37, 'SW Data'!$D:$D, $C$2))))),
 0)</f>
        <v>282.09999999999997</v>
      </c>
      <c r="D37" s="54">
        <f>IF(AND($C$1&lt;&gt;"", $C$2&lt;&gt;"", $C$3&lt;&gt;""),
 IF($C$1="All Fieldwork Services Teams",
  IF($C$2="All Social Workers",
   IF($C$3="Full Time", SUMIFS('SW Data'!$F:$F, 'SW Data'!$A:$A, D$8, 'SW Data'!$B:$B, $A37), IF($C$3="Part Time", SUMIFS('SW Data'!$H:$H, 'SW Data'!$A:$A, D$8, 'SW Data'!$B:$B, $A37),SUMIFS('SW Data'!$I:$I, 'SW Data'!$A:$A, D$8, 'SW Data'!$B:$B, $A37))),
   IF($C$3="Full Time", SUMIFS('SW Data'!$F:$F, 'SW Data'!$A:$A, D$8, 'SW Data'!$B:$B, $A37, 'SW Data'!$D:$D, $C$2), IF($C$3="Part Time", SUMIFS('SW Data'!$H:$H, 'SW Data'!$A:$A, D$8, 'SW Data'!$B:$B, $A37, 'SW Data'!$D:$D, $C$2), SUMIFS('SW Data'!$I:$I, 'SW Data'!$A:$A, D$8, 'SW Data'!$B:$B, $A37, 'SW Data'!$D:$D, $C$2)))),
  IF($C$2="All Social Workers",
   IF($C$3="Full Time", SUMIFS('SW Data'!$F:$F, 'SW Data'!$A:$A, D$8, 'SW Data'!$E:$E, $C$1, 'SW Data'!$B:$B, $A37), IF($C$3="Part Time", SUMIFS('SW Data'!$H:$H, 'SW Data'!$A:$A, D$8, 'SW Data'!$E:$E, $C$1, 'SW Data'!$B:$B, $A37), SUMIFS('SW Data'!$I:$I, 'SW Data'!$A:$A, D$8, 'SW Data'!$E:$E, $C$1, 'SW Data'!$B:$B, $A37))),
   IF($C$3="Full Time", SUMIFS('SW Data'!$F:$F, 'SW Data'!$A:$A, D$8, 'SW Data'!$E:$E, $C$1, 'SW Data'!$B:$B, $A37, 'SW Data'!$D:$D, $C$2), IF($C$3="Part Time", SUMIFS('SW Data'!$H:$H, 'SW Data'!$A:$A, D$8, 'SW Data'!$E:$E, $C$1, 'SW Data'!$B:$B, $A37, 'SW Data'!$D:$D, $C$2), SUMIFS('SW Data'!$I:$I, 'SW Data'!$A:$A, D$8, 'SW Data'!$E:$E, $C$1, 'SW Data'!$B:$B, $A37, 'SW Data'!$D:$D, $C$2))))),
 0)</f>
        <v>276.8</v>
      </c>
      <c r="E37" s="54">
        <f>IF(AND($C$1&lt;&gt;"", $C$2&lt;&gt;"", $C$3&lt;&gt;""),
 IF($C$1="All Fieldwork Services Teams",
  IF($C$2="All Social Workers",
   IF($C$3="Full Time", SUMIFS('SW Data'!$F:$F, 'SW Data'!$A:$A, E$8, 'SW Data'!$B:$B, $A37), IF($C$3="Part Time", SUMIFS('SW Data'!$H:$H, 'SW Data'!$A:$A, E$8, 'SW Data'!$B:$B, $A37),SUMIFS('SW Data'!$I:$I, 'SW Data'!$A:$A, E$8, 'SW Data'!$B:$B, $A37))),
   IF($C$3="Full Time", SUMIFS('SW Data'!$F:$F, 'SW Data'!$A:$A, E$8, 'SW Data'!$B:$B, $A37, 'SW Data'!$D:$D, $C$2), IF($C$3="Part Time", SUMIFS('SW Data'!$H:$H, 'SW Data'!$A:$A, E$8, 'SW Data'!$B:$B, $A37, 'SW Data'!$D:$D, $C$2), SUMIFS('SW Data'!$I:$I, 'SW Data'!$A:$A, E$8, 'SW Data'!$B:$B, $A37, 'SW Data'!$D:$D, $C$2)))),
  IF($C$2="All Social Workers",
   IF($C$3="Full Time", SUMIFS('SW Data'!$F:$F, 'SW Data'!$A:$A, E$8, 'SW Data'!$E:$E, $C$1, 'SW Data'!$B:$B, $A37), IF($C$3="Part Time", SUMIFS('SW Data'!$H:$H, 'SW Data'!$A:$A, E$8, 'SW Data'!$E:$E, $C$1, 'SW Data'!$B:$B, $A37), SUMIFS('SW Data'!$I:$I, 'SW Data'!$A:$A, E$8, 'SW Data'!$E:$E, $C$1, 'SW Data'!$B:$B, $A37))),
   IF($C$3="Full Time", SUMIFS('SW Data'!$F:$F, 'SW Data'!$A:$A, E$8, 'SW Data'!$E:$E, $C$1, 'SW Data'!$B:$B, $A37, 'SW Data'!$D:$D, $C$2), IF($C$3="Part Time", SUMIFS('SW Data'!$H:$H, 'SW Data'!$A:$A, E$8, 'SW Data'!$E:$E, $C$1, 'SW Data'!$B:$B, $A37, 'SW Data'!$D:$D, $C$2), SUMIFS('SW Data'!$I:$I, 'SW Data'!$A:$A, E$8, 'SW Data'!$E:$E, $C$1, 'SW Data'!$B:$B, $A37, 'SW Data'!$D:$D, $C$2))))),
 0)</f>
        <v>281.89999999999998</v>
      </c>
      <c r="F37" s="54">
        <f>IF(AND($C$1&lt;&gt;"", $C$2&lt;&gt;"", $C$3&lt;&gt;""),
 IF($C$1="All Fieldwork Services Teams",
  IF($C$2="All Social Workers",
   IF($C$3="Full Time", SUMIFS('SW Data'!$F:$F, 'SW Data'!$A:$A, F$8, 'SW Data'!$B:$B, $A37), IF($C$3="Part Time", SUMIFS('SW Data'!$H:$H, 'SW Data'!$A:$A, F$8, 'SW Data'!$B:$B, $A37),SUMIFS('SW Data'!$I:$I, 'SW Data'!$A:$A, F$8, 'SW Data'!$B:$B, $A37))),
   IF($C$3="Full Time", SUMIFS('SW Data'!$F:$F, 'SW Data'!$A:$A, F$8, 'SW Data'!$B:$B, $A37, 'SW Data'!$D:$D, $C$2), IF($C$3="Part Time", SUMIFS('SW Data'!$H:$H, 'SW Data'!$A:$A, F$8, 'SW Data'!$B:$B, $A37, 'SW Data'!$D:$D, $C$2), SUMIFS('SW Data'!$I:$I, 'SW Data'!$A:$A, F$8, 'SW Data'!$B:$B, $A37, 'SW Data'!$D:$D, $C$2)))),
  IF($C$2="All Social Workers",
   IF($C$3="Full Time", SUMIFS('SW Data'!$F:$F, 'SW Data'!$A:$A, F$8, 'SW Data'!$E:$E, $C$1, 'SW Data'!$B:$B, $A37), IF($C$3="Part Time", SUMIFS('SW Data'!$H:$H, 'SW Data'!$A:$A, F$8, 'SW Data'!$E:$E, $C$1, 'SW Data'!$B:$B, $A37), SUMIFS('SW Data'!$I:$I, 'SW Data'!$A:$A, F$8, 'SW Data'!$E:$E, $C$1, 'SW Data'!$B:$B, $A37))),
   IF($C$3="Full Time", SUMIFS('SW Data'!$F:$F, 'SW Data'!$A:$A, F$8, 'SW Data'!$E:$E, $C$1, 'SW Data'!$B:$B, $A37, 'SW Data'!$D:$D, $C$2), IF($C$3="Part Time", SUMIFS('SW Data'!$H:$H, 'SW Data'!$A:$A, F$8, 'SW Data'!$E:$E, $C$1, 'SW Data'!$B:$B, $A37, 'SW Data'!$D:$D, $C$2), SUMIFS('SW Data'!$I:$I, 'SW Data'!$A:$A, F$8, 'SW Data'!$E:$E, $C$1, 'SW Data'!$B:$B, $A37, 'SW Data'!$D:$D, $C$2))))),
 0)</f>
        <v>275.59305019999999</v>
      </c>
      <c r="G37" s="54">
        <f>IF(AND($C$1&lt;&gt;"", $C$2&lt;&gt;"", $C$3&lt;&gt;""),
 IF($C$1="All Fieldwork Services Teams",
  IF($C$2="All Social Workers",
   IF($C$3="Full Time", SUMIFS('SW Data'!$F:$F, 'SW Data'!$A:$A, G$8, 'SW Data'!$B:$B, $A37), IF($C$3="Part Time", SUMIFS('SW Data'!$H:$H, 'SW Data'!$A:$A, G$8, 'SW Data'!$B:$B, $A37),SUMIFS('SW Data'!$I:$I, 'SW Data'!$A:$A, G$8, 'SW Data'!$B:$B, $A37))),
   IF($C$3="Full Time", SUMIFS('SW Data'!$F:$F, 'SW Data'!$A:$A, G$8, 'SW Data'!$B:$B, $A37, 'SW Data'!$D:$D, $C$2), IF($C$3="Part Time", SUMIFS('SW Data'!$H:$H, 'SW Data'!$A:$A, G$8, 'SW Data'!$B:$B, $A37, 'SW Data'!$D:$D, $C$2), SUMIFS('SW Data'!$I:$I, 'SW Data'!$A:$A, G$8, 'SW Data'!$B:$B, $A37, 'SW Data'!$D:$D, $C$2)))),
  IF($C$2="All Social Workers",
   IF($C$3="Full Time", SUMIFS('SW Data'!$F:$F, 'SW Data'!$A:$A, G$8, 'SW Data'!$E:$E, $C$1, 'SW Data'!$B:$B, $A37), IF($C$3="Part Time", SUMIFS('SW Data'!$H:$H, 'SW Data'!$A:$A, G$8, 'SW Data'!$E:$E, $C$1, 'SW Data'!$B:$B, $A37), SUMIFS('SW Data'!$I:$I, 'SW Data'!$A:$A, G$8, 'SW Data'!$E:$E, $C$1, 'SW Data'!$B:$B, $A37))),
   IF($C$3="Full Time", SUMIFS('SW Data'!$F:$F, 'SW Data'!$A:$A, G$8, 'SW Data'!$E:$E, $C$1, 'SW Data'!$B:$B, $A37, 'SW Data'!$D:$D, $C$2), IF($C$3="Part Time", SUMIFS('SW Data'!$H:$H, 'SW Data'!$A:$A, G$8, 'SW Data'!$E:$E, $C$1, 'SW Data'!$B:$B, $A37, 'SW Data'!$D:$D, $C$2), SUMIFS('SW Data'!$I:$I, 'SW Data'!$A:$A, G$8, 'SW Data'!$E:$E, $C$1, 'SW Data'!$B:$B, $A37, 'SW Data'!$D:$D, $C$2))))),
 0)</f>
        <v>279.9871043</v>
      </c>
      <c r="H37" s="54">
        <f>IF(AND($C$1&lt;&gt;"", $C$2&lt;&gt;"", $C$3&lt;&gt;""),
 IF($C$1="All Fieldwork Services Teams",
  IF($C$2="All Social Workers",
   IF($C$3="Full Time", SUMIFS('SW Data'!$F:$F, 'SW Data'!$A:$A, H$8, 'SW Data'!$B:$B, $A37), IF($C$3="Part Time", SUMIFS('SW Data'!$H:$H, 'SW Data'!$A:$A, H$8, 'SW Data'!$B:$B, $A37),SUMIFS('SW Data'!$I:$I, 'SW Data'!$A:$A, H$8, 'SW Data'!$B:$B, $A37))),
   IF($C$3="Full Time", SUMIFS('SW Data'!$F:$F, 'SW Data'!$A:$A, H$8, 'SW Data'!$B:$B, $A37, 'SW Data'!$D:$D, $C$2), IF($C$3="Part Time", SUMIFS('SW Data'!$H:$H, 'SW Data'!$A:$A, H$8, 'SW Data'!$B:$B, $A37, 'SW Data'!$D:$D, $C$2), SUMIFS('SW Data'!$I:$I, 'SW Data'!$A:$A, H$8, 'SW Data'!$B:$B, $A37, 'SW Data'!$D:$D, $C$2)))),
  IF($C$2="All Social Workers",
   IF($C$3="Full Time", SUMIFS('SW Data'!$F:$F, 'SW Data'!$A:$A, H$8, 'SW Data'!$E:$E, $C$1, 'SW Data'!$B:$B, $A37), IF($C$3="Part Time", SUMIFS('SW Data'!$H:$H, 'SW Data'!$A:$A, H$8, 'SW Data'!$E:$E, $C$1, 'SW Data'!$B:$B, $A37), SUMIFS('SW Data'!$I:$I, 'SW Data'!$A:$A, H$8, 'SW Data'!$E:$E, $C$1, 'SW Data'!$B:$B, $A37))),
   IF($C$3="Full Time", SUMIFS('SW Data'!$F:$F, 'SW Data'!$A:$A, H$8, 'SW Data'!$E:$E, $C$1, 'SW Data'!$B:$B, $A37, 'SW Data'!$D:$D, $C$2), IF($C$3="Part Time", SUMIFS('SW Data'!$H:$H, 'SW Data'!$A:$A, H$8, 'SW Data'!$E:$E, $C$1, 'SW Data'!$B:$B, $A37, 'SW Data'!$D:$D, $C$2), SUMIFS('SW Data'!$I:$I, 'SW Data'!$A:$A, H$8, 'SW Data'!$E:$E, $C$1, 'SW Data'!$B:$B, $A37, 'SW Data'!$D:$D, $C$2))))),
 0)</f>
        <v>278.11</v>
      </c>
      <c r="I37" s="54">
        <f>IF(AND($C$1&lt;&gt;"", $C$2&lt;&gt;"", $C$3&lt;&gt;""),
 IF($C$1="All Fieldwork Services Teams",
  IF($C$2="All Social Workers",
   IF($C$3="Full Time", SUMIFS('SW Data'!$F:$F, 'SW Data'!$A:$A, I$8, 'SW Data'!$B:$B, $A37), IF($C$3="Part Time", SUMIFS('SW Data'!$H:$H, 'SW Data'!$A:$A, I$8, 'SW Data'!$B:$B, $A37),SUMIFS('SW Data'!$I:$I, 'SW Data'!$A:$A, I$8, 'SW Data'!$B:$B, $A37))),
   IF($C$3="Full Time", SUMIFS('SW Data'!$F:$F, 'SW Data'!$A:$A, I$8, 'SW Data'!$B:$B, $A37, 'SW Data'!$D:$D, $C$2), IF($C$3="Part Time", SUMIFS('SW Data'!$H:$H, 'SW Data'!$A:$A, I$8, 'SW Data'!$B:$B, $A37, 'SW Data'!$D:$D, $C$2), SUMIFS('SW Data'!$I:$I, 'SW Data'!$A:$A, I$8, 'SW Data'!$B:$B, $A37, 'SW Data'!$D:$D, $C$2)))),
  IF($C$2="All Social Workers",
   IF($C$3="Full Time", SUMIFS('SW Data'!$F:$F, 'SW Data'!$A:$A, I$8, 'SW Data'!$E:$E, $C$1, 'SW Data'!$B:$B, $A37), IF($C$3="Part Time", SUMIFS('SW Data'!$H:$H, 'SW Data'!$A:$A, I$8, 'SW Data'!$E:$E, $C$1, 'SW Data'!$B:$B, $A37), SUMIFS('SW Data'!$I:$I, 'SW Data'!$A:$A, I$8, 'SW Data'!$E:$E, $C$1, 'SW Data'!$B:$B, $A37))),
   IF($C$3="Full Time", SUMIFS('SW Data'!$F:$F, 'SW Data'!$A:$A, I$8, 'SW Data'!$E:$E, $C$1, 'SW Data'!$B:$B, $A37, 'SW Data'!$D:$D, $C$2), IF($C$3="Part Time", SUMIFS('SW Data'!$H:$H, 'SW Data'!$A:$A, I$8, 'SW Data'!$E:$E, $C$1, 'SW Data'!$B:$B, $A37, 'SW Data'!$D:$D, $C$2), SUMIFS('SW Data'!$I:$I, 'SW Data'!$A:$A, I$8, 'SW Data'!$E:$E, $C$1, 'SW Data'!$B:$B, $A37, 'SW Data'!$D:$D, $C$2))))),
 0)</f>
        <v>302.85000000000002</v>
      </c>
      <c r="J37" s="54">
        <f>IF(AND($C$1&lt;&gt;"", $C$2&lt;&gt;"", $C$3&lt;&gt;""),
 IF($C$1="All Fieldwork Services Teams",
  IF($C$2="All Social Workers",
   IF($C$3="Full Time", SUMIFS('SW Data'!$F:$F, 'SW Data'!$A:$A, J$8, 'SW Data'!$B:$B, $A37), IF($C$3="Part Time", SUMIFS('SW Data'!$H:$H, 'SW Data'!$A:$A, J$8, 'SW Data'!$B:$B, $A37),SUMIFS('SW Data'!$I:$I, 'SW Data'!$A:$A, J$8, 'SW Data'!$B:$B, $A37))),
   IF($C$3="Full Time", SUMIFS('SW Data'!$F:$F, 'SW Data'!$A:$A, J$8, 'SW Data'!$B:$B, $A37, 'SW Data'!$D:$D, $C$2), IF($C$3="Part Time", SUMIFS('SW Data'!$H:$H, 'SW Data'!$A:$A, J$8, 'SW Data'!$B:$B, $A37, 'SW Data'!$D:$D, $C$2), SUMIFS('SW Data'!$I:$I, 'SW Data'!$A:$A, J$8, 'SW Data'!$B:$B, $A37, 'SW Data'!$D:$D, $C$2)))),
  IF($C$2="All Social Workers",
   IF($C$3="Full Time", SUMIFS('SW Data'!$F:$F, 'SW Data'!$A:$A, J$8, 'SW Data'!$E:$E, $C$1, 'SW Data'!$B:$B, $A37), IF($C$3="Part Time", SUMIFS('SW Data'!$H:$H, 'SW Data'!$A:$A, J$8, 'SW Data'!$E:$E, $C$1, 'SW Data'!$B:$B, $A37), SUMIFS('SW Data'!$I:$I, 'SW Data'!$A:$A, J$8, 'SW Data'!$E:$E, $C$1, 'SW Data'!$B:$B, $A37))),
   IF($C$3="Full Time", SUMIFS('SW Data'!$F:$F, 'SW Data'!$A:$A, J$8, 'SW Data'!$E:$E, $C$1, 'SW Data'!$B:$B, $A37, 'SW Data'!$D:$D, $C$2), IF($C$3="Part Time", SUMIFS('SW Data'!$H:$H, 'SW Data'!$A:$A, J$8, 'SW Data'!$E:$E, $C$1, 'SW Data'!$B:$B, $A37, 'SW Data'!$D:$D, $C$2), SUMIFS('SW Data'!$I:$I, 'SW Data'!$A:$A, J$8, 'SW Data'!$E:$E, $C$1, 'SW Data'!$B:$B, $A37, 'SW Data'!$D:$D, $C$2))))),
 0)</f>
        <v>286.14</v>
      </c>
      <c r="K37" s="54">
        <f>IF(AND($C$1&lt;&gt;"", $C$2&lt;&gt;"", $C$3&lt;&gt;""),
 IF($C$1="All Fieldwork Services Teams",
  IF($C$2="All Social Workers",
   IF($C$3="Full Time", SUMIFS('SW Data'!$F:$F, 'SW Data'!$A:$A, K$8, 'SW Data'!$B:$B, $A37), IF($C$3="Part Time", SUMIFS('SW Data'!$H:$H, 'SW Data'!$A:$A, K$8, 'SW Data'!$B:$B, $A37),SUMIFS('SW Data'!$I:$I, 'SW Data'!$A:$A, K$8, 'SW Data'!$B:$B, $A37))),
   IF($C$3="Full Time", SUMIFS('SW Data'!$F:$F, 'SW Data'!$A:$A, K$8, 'SW Data'!$B:$B, $A37, 'SW Data'!$D:$D, $C$2), IF($C$3="Part Time", SUMIFS('SW Data'!$H:$H, 'SW Data'!$A:$A, K$8, 'SW Data'!$B:$B, $A37, 'SW Data'!$D:$D, $C$2), SUMIFS('SW Data'!$I:$I, 'SW Data'!$A:$A, K$8, 'SW Data'!$B:$B, $A37, 'SW Data'!$D:$D, $C$2)))),
  IF($C$2="All Social Workers",
   IF($C$3="Full Time", SUMIFS('SW Data'!$F:$F, 'SW Data'!$A:$A, K$8, 'SW Data'!$E:$E, $C$1, 'SW Data'!$B:$B, $A37), IF($C$3="Part Time", SUMIFS('SW Data'!$H:$H, 'SW Data'!$A:$A, K$8, 'SW Data'!$E:$E, $C$1, 'SW Data'!$B:$B, $A37), SUMIFS('SW Data'!$I:$I, 'SW Data'!$A:$A, K$8, 'SW Data'!$E:$E, $C$1, 'SW Data'!$B:$B, $A37))),
   IF($C$3="Full Time", SUMIFS('SW Data'!$F:$F, 'SW Data'!$A:$A, K$8, 'SW Data'!$E:$E, $C$1, 'SW Data'!$B:$B, $A37, 'SW Data'!$D:$D, $C$2), IF($C$3="Part Time", SUMIFS('SW Data'!$H:$H, 'SW Data'!$A:$A, K$8, 'SW Data'!$E:$E, $C$1, 'SW Data'!$B:$B, $A37, 'SW Data'!$D:$D, $C$2), SUMIFS('SW Data'!$I:$I, 'SW Data'!$A:$A, K$8, 'SW Data'!$E:$E, $C$1, 'SW Data'!$B:$B, $A37, 'SW Data'!$D:$D, $C$2))))),
 0)</f>
        <v>289.11</v>
      </c>
      <c r="L37" s="55"/>
    </row>
    <row r="38" spans="1:12" x14ac:dyDescent="0.25">
      <c r="A38" s="53" t="s">
        <v>45</v>
      </c>
      <c r="B38" s="54">
        <f>IF(AND($C$1&lt;&gt;"", $C$2&lt;&gt;"", $C$3&lt;&gt;""),
 IF($C$1="All Fieldwork Services Teams",
  IF($C$2="All Social Workers",
   IF($C$3="Full Time", SUMIFS('SW Data'!$F:$F, 'SW Data'!$A:$A, B$8, 'SW Data'!$B:$B, $A38), IF($C$3="Part Time", SUMIFS('SW Data'!$H:$H, 'SW Data'!$A:$A, B$8, 'SW Data'!$B:$B, $A38),SUMIFS('SW Data'!$I:$I, 'SW Data'!$A:$A, B$8, 'SW Data'!$B:$B, $A38))),
   IF($C$3="Full Time", SUMIFS('SW Data'!$F:$F, 'SW Data'!$A:$A, B$8, 'SW Data'!$B:$B, $A38, 'SW Data'!$D:$D, $C$2), IF($C$3="Part Time", SUMIFS('SW Data'!$H:$H, 'SW Data'!$A:$A, B$8, 'SW Data'!$B:$B, $A38, 'SW Data'!$D:$D, $C$2), SUMIFS('SW Data'!$I:$I, 'SW Data'!$A:$A, B$8, 'SW Data'!$B:$B, $A38, 'SW Data'!$D:$D, $C$2)))),
  IF($C$2="All Social Workers",
   IF($C$3="Full Time", SUMIFS('SW Data'!$F:$F, 'SW Data'!$A:$A, B$8, 'SW Data'!$E:$E, $C$1, 'SW Data'!$B:$B, $A38), IF($C$3="Part Time", SUMIFS('SW Data'!$H:$H, 'SW Data'!$A:$A, B$8, 'SW Data'!$E:$E, $C$1, 'SW Data'!$B:$B, $A38), SUMIFS('SW Data'!$I:$I, 'SW Data'!$A:$A, B$8, 'SW Data'!$E:$E, $C$1, 'SW Data'!$B:$B, $A38))),
   IF($C$3="Full Time", SUMIFS('SW Data'!$F:$F, 'SW Data'!$A:$A, B$8, 'SW Data'!$E:$E, $C$1, 'SW Data'!$B:$B, $A38, 'SW Data'!$D:$D, $C$2), IF($C$3="Part Time", SUMIFS('SW Data'!$H:$H, 'SW Data'!$A:$A, B$8, 'SW Data'!$E:$E, $C$1, 'SW Data'!$B:$B, $A38, 'SW Data'!$D:$D, $C$2), SUMIFS('SW Data'!$I:$I, 'SW Data'!$A:$A, B$8, 'SW Data'!$E:$E, $C$1, 'SW Data'!$B:$B, $A38, 'SW Data'!$D:$D, $C$2))))),
 0)</f>
        <v>81.93</v>
      </c>
      <c r="C38" s="54">
        <f>IF(AND($C$1&lt;&gt;"", $C$2&lt;&gt;"", $C$3&lt;&gt;""),
 IF($C$1="All Fieldwork Services Teams",
  IF($C$2="All Social Workers",
   IF($C$3="Full Time", SUMIFS('SW Data'!$F:$F, 'SW Data'!$A:$A, C$8, 'SW Data'!$B:$B, $A38), IF($C$3="Part Time", SUMIFS('SW Data'!$H:$H, 'SW Data'!$A:$A, C$8, 'SW Data'!$B:$B, $A38),SUMIFS('SW Data'!$I:$I, 'SW Data'!$A:$A, C$8, 'SW Data'!$B:$B, $A38))),
   IF($C$3="Full Time", SUMIFS('SW Data'!$F:$F, 'SW Data'!$A:$A, C$8, 'SW Data'!$B:$B, $A38, 'SW Data'!$D:$D, $C$2), IF($C$3="Part Time", SUMIFS('SW Data'!$H:$H, 'SW Data'!$A:$A, C$8, 'SW Data'!$B:$B, $A38, 'SW Data'!$D:$D, $C$2), SUMIFS('SW Data'!$I:$I, 'SW Data'!$A:$A, C$8, 'SW Data'!$B:$B, $A38, 'SW Data'!$D:$D, $C$2)))),
  IF($C$2="All Social Workers",
   IF($C$3="Full Time", SUMIFS('SW Data'!$F:$F, 'SW Data'!$A:$A, C$8, 'SW Data'!$E:$E, $C$1, 'SW Data'!$B:$B, $A38), IF($C$3="Part Time", SUMIFS('SW Data'!$H:$H, 'SW Data'!$A:$A, C$8, 'SW Data'!$E:$E, $C$1, 'SW Data'!$B:$B, $A38), SUMIFS('SW Data'!$I:$I, 'SW Data'!$A:$A, C$8, 'SW Data'!$E:$E, $C$1, 'SW Data'!$B:$B, $A38))),
   IF($C$3="Full Time", SUMIFS('SW Data'!$F:$F, 'SW Data'!$A:$A, C$8, 'SW Data'!$E:$E, $C$1, 'SW Data'!$B:$B, $A38, 'SW Data'!$D:$D, $C$2), IF($C$3="Part Time", SUMIFS('SW Data'!$H:$H, 'SW Data'!$A:$A, C$8, 'SW Data'!$E:$E, $C$1, 'SW Data'!$B:$B, $A38, 'SW Data'!$D:$D, $C$2), SUMIFS('SW Data'!$I:$I, 'SW Data'!$A:$A, C$8, 'SW Data'!$E:$E, $C$1, 'SW Data'!$B:$B, $A38, 'SW Data'!$D:$D, $C$2))))),
 0)</f>
        <v>92.75</v>
      </c>
      <c r="D38" s="54">
        <f>IF(AND($C$1&lt;&gt;"", $C$2&lt;&gt;"", $C$3&lt;&gt;""),
 IF($C$1="All Fieldwork Services Teams",
  IF($C$2="All Social Workers",
   IF($C$3="Full Time", SUMIFS('SW Data'!$F:$F, 'SW Data'!$A:$A, D$8, 'SW Data'!$B:$B, $A38), IF($C$3="Part Time", SUMIFS('SW Data'!$H:$H, 'SW Data'!$A:$A, D$8, 'SW Data'!$B:$B, $A38),SUMIFS('SW Data'!$I:$I, 'SW Data'!$A:$A, D$8, 'SW Data'!$B:$B, $A38))),
   IF($C$3="Full Time", SUMIFS('SW Data'!$F:$F, 'SW Data'!$A:$A, D$8, 'SW Data'!$B:$B, $A38, 'SW Data'!$D:$D, $C$2), IF($C$3="Part Time", SUMIFS('SW Data'!$H:$H, 'SW Data'!$A:$A, D$8, 'SW Data'!$B:$B, $A38, 'SW Data'!$D:$D, $C$2), SUMIFS('SW Data'!$I:$I, 'SW Data'!$A:$A, D$8, 'SW Data'!$B:$B, $A38, 'SW Data'!$D:$D, $C$2)))),
  IF($C$2="All Social Workers",
   IF($C$3="Full Time", SUMIFS('SW Data'!$F:$F, 'SW Data'!$A:$A, D$8, 'SW Data'!$E:$E, $C$1, 'SW Data'!$B:$B, $A38), IF($C$3="Part Time", SUMIFS('SW Data'!$H:$H, 'SW Data'!$A:$A, D$8, 'SW Data'!$E:$E, $C$1, 'SW Data'!$B:$B, $A38), SUMIFS('SW Data'!$I:$I, 'SW Data'!$A:$A, D$8, 'SW Data'!$E:$E, $C$1, 'SW Data'!$B:$B, $A38))),
   IF($C$3="Full Time", SUMIFS('SW Data'!$F:$F, 'SW Data'!$A:$A, D$8, 'SW Data'!$E:$E, $C$1, 'SW Data'!$B:$B, $A38, 'SW Data'!$D:$D, $C$2), IF($C$3="Part Time", SUMIFS('SW Data'!$H:$H, 'SW Data'!$A:$A, D$8, 'SW Data'!$E:$E, $C$1, 'SW Data'!$B:$B, $A38, 'SW Data'!$D:$D, $C$2), SUMIFS('SW Data'!$I:$I, 'SW Data'!$A:$A, D$8, 'SW Data'!$E:$E, $C$1, 'SW Data'!$B:$B, $A38, 'SW Data'!$D:$D, $C$2))))),
 0)</f>
        <v>78.75</v>
      </c>
      <c r="E38" s="54">
        <f>IF(AND($C$1&lt;&gt;"", $C$2&lt;&gt;"", $C$3&lt;&gt;""),
 IF($C$1="All Fieldwork Services Teams",
  IF($C$2="All Social Workers",
   IF($C$3="Full Time", SUMIFS('SW Data'!$F:$F, 'SW Data'!$A:$A, E$8, 'SW Data'!$B:$B, $A38), IF($C$3="Part Time", SUMIFS('SW Data'!$H:$H, 'SW Data'!$A:$A, E$8, 'SW Data'!$B:$B, $A38),SUMIFS('SW Data'!$I:$I, 'SW Data'!$A:$A, E$8, 'SW Data'!$B:$B, $A38))),
   IF($C$3="Full Time", SUMIFS('SW Data'!$F:$F, 'SW Data'!$A:$A, E$8, 'SW Data'!$B:$B, $A38, 'SW Data'!$D:$D, $C$2), IF($C$3="Part Time", SUMIFS('SW Data'!$H:$H, 'SW Data'!$A:$A, E$8, 'SW Data'!$B:$B, $A38, 'SW Data'!$D:$D, $C$2), SUMIFS('SW Data'!$I:$I, 'SW Data'!$A:$A, E$8, 'SW Data'!$B:$B, $A38, 'SW Data'!$D:$D, $C$2)))),
  IF($C$2="All Social Workers",
   IF($C$3="Full Time", SUMIFS('SW Data'!$F:$F, 'SW Data'!$A:$A, E$8, 'SW Data'!$E:$E, $C$1, 'SW Data'!$B:$B, $A38), IF($C$3="Part Time", SUMIFS('SW Data'!$H:$H, 'SW Data'!$A:$A, E$8, 'SW Data'!$E:$E, $C$1, 'SW Data'!$B:$B, $A38), SUMIFS('SW Data'!$I:$I, 'SW Data'!$A:$A, E$8, 'SW Data'!$E:$E, $C$1, 'SW Data'!$B:$B, $A38))),
   IF($C$3="Full Time", SUMIFS('SW Data'!$F:$F, 'SW Data'!$A:$A, E$8, 'SW Data'!$E:$E, $C$1, 'SW Data'!$B:$B, $A38, 'SW Data'!$D:$D, $C$2), IF($C$3="Part Time", SUMIFS('SW Data'!$H:$H, 'SW Data'!$A:$A, E$8, 'SW Data'!$E:$E, $C$1, 'SW Data'!$B:$B, $A38, 'SW Data'!$D:$D, $C$2), SUMIFS('SW Data'!$I:$I, 'SW Data'!$A:$A, E$8, 'SW Data'!$E:$E, $C$1, 'SW Data'!$B:$B, $A38, 'SW Data'!$D:$D, $C$2))))),
 0)</f>
        <v>72.59</v>
      </c>
      <c r="F38" s="54">
        <f>IF(AND($C$1&lt;&gt;"", $C$2&lt;&gt;"", $C$3&lt;&gt;""),
 IF($C$1="All Fieldwork Services Teams",
  IF($C$2="All Social Workers",
   IF($C$3="Full Time", SUMIFS('SW Data'!$F:$F, 'SW Data'!$A:$A, F$8, 'SW Data'!$B:$B, $A38), IF($C$3="Part Time", SUMIFS('SW Data'!$H:$H, 'SW Data'!$A:$A, F$8, 'SW Data'!$B:$B, $A38),SUMIFS('SW Data'!$I:$I, 'SW Data'!$A:$A, F$8, 'SW Data'!$B:$B, $A38))),
   IF($C$3="Full Time", SUMIFS('SW Data'!$F:$F, 'SW Data'!$A:$A, F$8, 'SW Data'!$B:$B, $A38, 'SW Data'!$D:$D, $C$2), IF($C$3="Part Time", SUMIFS('SW Data'!$H:$H, 'SW Data'!$A:$A, F$8, 'SW Data'!$B:$B, $A38, 'SW Data'!$D:$D, $C$2), SUMIFS('SW Data'!$I:$I, 'SW Data'!$A:$A, F$8, 'SW Data'!$B:$B, $A38, 'SW Data'!$D:$D, $C$2)))),
  IF($C$2="All Social Workers",
   IF($C$3="Full Time", SUMIFS('SW Data'!$F:$F, 'SW Data'!$A:$A, F$8, 'SW Data'!$E:$E, $C$1, 'SW Data'!$B:$B, $A38), IF($C$3="Part Time", SUMIFS('SW Data'!$H:$H, 'SW Data'!$A:$A, F$8, 'SW Data'!$E:$E, $C$1, 'SW Data'!$B:$B, $A38), SUMIFS('SW Data'!$I:$I, 'SW Data'!$A:$A, F$8, 'SW Data'!$E:$E, $C$1, 'SW Data'!$B:$B, $A38))),
   IF($C$3="Full Time", SUMIFS('SW Data'!$F:$F, 'SW Data'!$A:$A, F$8, 'SW Data'!$E:$E, $C$1, 'SW Data'!$B:$B, $A38, 'SW Data'!$D:$D, $C$2), IF($C$3="Part Time", SUMIFS('SW Data'!$H:$H, 'SW Data'!$A:$A, F$8, 'SW Data'!$E:$E, $C$1, 'SW Data'!$B:$B, $A38, 'SW Data'!$D:$D, $C$2), SUMIFS('SW Data'!$I:$I, 'SW Data'!$A:$A, F$8, 'SW Data'!$E:$E, $C$1, 'SW Data'!$B:$B, $A38, 'SW Data'!$D:$D, $C$2))))),
 0)</f>
        <v>72.261311109999994</v>
      </c>
      <c r="G38" s="54">
        <f>IF(AND($C$1&lt;&gt;"", $C$2&lt;&gt;"", $C$3&lt;&gt;""),
 IF($C$1="All Fieldwork Services Teams",
  IF($C$2="All Social Workers",
   IF($C$3="Full Time", SUMIFS('SW Data'!$F:$F, 'SW Data'!$A:$A, G$8, 'SW Data'!$B:$B, $A38), IF($C$3="Part Time", SUMIFS('SW Data'!$H:$H, 'SW Data'!$A:$A, G$8, 'SW Data'!$B:$B, $A38),SUMIFS('SW Data'!$I:$I, 'SW Data'!$A:$A, G$8, 'SW Data'!$B:$B, $A38))),
   IF($C$3="Full Time", SUMIFS('SW Data'!$F:$F, 'SW Data'!$A:$A, G$8, 'SW Data'!$B:$B, $A38, 'SW Data'!$D:$D, $C$2), IF($C$3="Part Time", SUMIFS('SW Data'!$H:$H, 'SW Data'!$A:$A, G$8, 'SW Data'!$B:$B, $A38, 'SW Data'!$D:$D, $C$2), SUMIFS('SW Data'!$I:$I, 'SW Data'!$A:$A, G$8, 'SW Data'!$B:$B, $A38, 'SW Data'!$D:$D, $C$2)))),
  IF($C$2="All Social Workers",
   IF($C$3="Full Time", SUMIFS('SW Data'!$F:$F, 'SW Data'!$A:$A, G$8, 'SW Data'!$E:$E, $C$1, 'SW Data'!$B:$B, $A38), IF($C$3="Part Time", SUMIFS('SW Data'!$H:$H, 'SW Data'!$A:$A, G$8, 'SW Data'!$E:$E, $C$1, 'SW Data'!$B:$B, $A38), SUMIFS('SW Data'!$I:$I, 'SW Data'!$A:$A, G$8, 'SW Data'!$E:$E, $C$1, 'SW Data'!$B:$B, $A38))),
   IF($C$3="Full Time", SUMIFS('SW Data'!$F:$F, 'SW Data'!$A:$A, G$8, 'SW Data'!$E:$E, $C$1, 'SW Data'!$B:$B, $A38, 'SW Data'!$D:$D, $C$2), IF($C$3="Part Time", SUMIFS('SW Data'!$H:$H, 'SW Data'!$A:$A, G$8, 'SW Data'!$E:$E, $C$1, 'SW Data'!$B:$B, $A38, 'SW Data'!$D:$D, $C$2), SUMIFS('SW Data'!$I:$I, 'SW Data'!$A:$A, G$8, 'SW Data'!$E:$E, $C$1, 'SW Data'!$B:$B, $A38, 'SW Data'!$D:$D, $C$2))))),
 0)</f>
        <v>61.807600000000001</v>
      </c>
      <c r="H38" s="54">
        <f>IF(AND($C$1&lt;&gt;"", $C$2&lt;&gt;"", $C$3&lt;&gt;""),
 IF($C$1="All Fieldwork Services Teams",
  IF($C$2="All Social Workers",
   IF($C$3="Full Time", SUMIFS('SW Data'!$F:$F, 'SW Data'!$A:$A, H$8, 'SW Data'!$B:$B, $A38), IF($C$3="Part Time", SUMIFS('SW Data'!$H:$H, 'SW Data'!$A:$A, H$8, 'SW Data'!$B:$B, $A38),SUMIFS('SW Data'!$I:$I, 'SW Data'!$A:$A, H$8, 'SW Data'!$B:$B, $A38))),
   IF($C$3="Full Time", SUMIFS('SW Data'!$F:$F, 'SW Data'!$A:$A, H$8, 'SW Data'!$B:$B, $A38, 'SW Data'!$D:$D, $C$2), IF($C$3="Part Time", SUMIFS('SW Data'!$H:$H, 'SW Data'!$A:$A, H$8, 'SW Data'!$B:$B, $A38, 'SW Data'!$D:$D, $C$2), SUMIFS('SW Data'!$I:$I, 'SW Data'!$A:$A, H$8, 'SW Data'!$B:$B, $A38, 'SW Data'!$D:$D, $C$2)))),
  IF($C$2="All Social Workers",
   IF($C$3="Full Time", SUMIFS('SW Data'!$F:$F, 'SW Data'!$A:$A, H$8, 'SW Data'!$E:$E, $C$1, 'SW Data'!$B:$B, $A38), IF($C$3="Part Time", SUMIFS('SW Data'!$H:$H, 'SW Data'!$A:$A, H$8, 'SW Data'!$E:$E, $C$1, 'SW Data'!$B:$B, $A38), SUMIFS('SW Data'!$I:$I, 'SW Data'!$A:$A, H$8, 'SW Data'!$E:$E, $C$1, 'SW Data'!$B:$B, $A38))),
   IF($C$3="Full Time", SUMIFS('SW Data'!$F:$F, 'SW Data'!$A:$A, H$8, 'SW Data'!$E:$E, $C$1, 'SW Data'!$B:$B, $A38, 'SW Data'!$D:$D, $C$2), IF($C$3="Part Time", SUMIFS('SW Data'!$H:$H, 'SW Data'!$A:$A, H$8, 'SW Data'!$E:$E, $C$1, 'SW Data'!$B:$B, $A38, 'SW Data'!$D:$D, $C$2), SUMIFS('SW Data'!$I:$I, 'SW Data'!$A:$A, H$8, 'SW Data'!$E:$E, $C$1, 'SW Data'!$B:$B, $A38, 'SW Data'!$D:$D, $C$2))))),
 0)</f>
        <v>62.22</v>
      </c>
      <c r="I38" s="54">
        <f>IF(AND($C$1&lt;&gt;"", $C$2&lt;&gt;"", $C$3&lt;&gt;""),
 IF($C$1="All Fieldwork Services Teams",
  IF($C$2="All Social Workers",
   IF($C$3="Full Time", SUMIFS('SW Data'!$F:$F, 'SW Data'!$A:$A, I$8, 'SW Data'!$B:$B, $A38), IF($C$3="Part Time", SUMIFS('SW Data'!$H:$H, 'SW Data'!$A:$A, I$8, 'SW Data'!$B:$B, $A38),SUMIFS('SW Data'!$I:$I, 'SW Data'!$A:$A, I$8, 'SW Data'!$B:$B, $A38))),
   IF($C$3="Full Time", SUMIFS('SW Data'!$F:$F, 'SW Data'!$A:$A, I$8, 'SW Data'!$B:$B, $A38, 'SW Data'!$D:$D, $C$2), IF($C$3="Part Time", SUMIFS('SW Data'!$H:$H, 'SW Data'!$A:$A, I$8, 'SW Data'!$B:$B, $A38, 'SW Data'!$D:$D, $C$2), SUMIFS('SW Data'!$I:$I, 'SW Data'!$A:$A, I$8, 'SW Data'!$B:$B, $A38, 'SW Data'!$D:$D, $C$2)))),
  IF($C$2="All Social Workers",
   IF($C$3="Full Time", SUMIFS('SW Data'!$F:$F, 'SW Data'!$A:$A, I$8, 'SW Data'!$E:$E, $C$1, 'SW Data'!$B:$B, $A38), IF($C$3="Part Time", SUMIFS('SW Data'!$H:$H, 'SW Data'!$A:$A, I$8, 'SW Data'!$E:$E, $C$1, 'SW Data'!$B:$B, $A38), SUMIFS('SW Data'!$I:$I, 'SW Data'!$A:$A, I$8, 'SW Data'!$E:$E, $C$1, 'SW Data'!$B:$B, $A38))),
   IF($C$3="Full Time", SUMIFS('SW Data'!$F:$F, 'SW Data'!$A:$A, I$8, 'SW Data'!$E:$E, $C$1, 'SW Data'!$B:$B, $A38, 'SW Data'!$D:$D, $C$2), IF($C$3="Part Time", SUMIFS('SW Data'!$H:$H, 'SW Data'!$A:$A, I$8, 'SW Data'!$E:$E, $C$1, 'SW Data'!$B:$B, $A38, 'SW Data'!$D:$D, $C$2), SUMIFS('SW Data'!$I:$I, 'SW Data'!$A:$A, I$8, 'SW Data'!$E:$E, $C$1, 'SW Data'!$B:$B, $A38, 'SW Data'!$D:$D, $C$2))))),
 0)</f>
        <v>62</v>
      </c>
      <c r="J38" s="54">
        <f>IF(AND($C$1&lt;&gt;"", $C$2&lt;&gt;"", $C$3&lt;&gt;""),
 IF($C$1="All Fieldwork Services Teams",
  IF($C$2="All Social Workers",
   IF($C$3="Full Time", SUMIFS('SW Data'!$F:$F, 'SW Data'!$A:$A, J$8, 'SW Data'!$B:$B, $A38), IF($C$3="Part Time", SUMIFS('SW Data'!$H:$H, 'SW Data'!$A:$A, J$8, 'SW Data'!$B:$B, $A38),SUMIFS('SW Data'!$I:$I, 'SW Data'!$A:$A, J$8, 'SW Data'!$B:$B, $A38))),
   IF($C$3="Full Time", SUMIFS('SW Data'!$F:$F, 'SW Data'!$A:$A, J$8, 'SW Data'!$B:$B, $A38, 'SW Data'!$D:$D, $C$2), IF($C$3="Part Time", SUMIFS('SW Data'!$H:$H, 'SW Data'!$A:$A, J$8, 'SW Data'!$B:$B, $A38, 'SW Data'!$D:$D, $C$2), SUMIFS('SW Data'!$I:$I, 'SW Data'!$A:$A, J$8, 'SW Data'!$B:$B, $A38, 'SW Data'!$D:$D, $C$2)))),
  IF($C$2="All Social Workers",
   IF($C$3="Full Time", SUMIFS('SW Data'!$F:$F, 'SW Data'!$A:$A, J$8, 'SW Data'!$E:$E, $C$1, 'SW Data'!$B:$B, $A38), IF($C$3="Part Time", SUMIFS('SW Data'!$H:$H, 'SW Data'!$A:$A, J$8, 'SW Data'!$E:$E, $C$1, 'SW Data'!$B:$B, $A38), SUMIFS('SW Data'!$I:$I, 'SW Data'!$A:$A, J$8, 'SW Data'!$E:$E, $C$1, 'SW Data'!$B:$B, $A38))),
   IF($C$3="Full Time", SUMIFS('SW Data'!$F:$F, 'SW Data'!$A:$A, J$8, 'SW Data'!$E:$E, $C$1, 'SW Data'!$B:$B, $A38, 'SW Data'!$D:$D, $C$2), IF($C$3="Part Time", SUMIFS('SW Data'!$H:$H, 'SW Data'!$A:$A, J$8, 'SW Data'!$E:$E, $C$1, 'SW Data'!$B:$B, $A38, 'SW Data'!$D:$D, $C$2), SUMIFS('SW Data'!$I:$I, 'SW Data'!$A:$A, J$8, 'SW Data'!$E:$E, $C$1, 'SW Data'!$B:$B, $A38, 'SW Data'!$D:$D, $C$2))))),
 0)</f>
        <v>66.09</v>
      </c>
      <c r="K38" s="54">
        <f>IF(AND($C$1&lt;&gt;"", $C$2&lt;&gt;"", $C$3&lt;&gt;""),
 IF($C$1="All Fieldwork Services Teams",
  IF($C$2="All Social Workers",
   IF($C$3="Full Time", SUMIFS('SW Data'!$F:$F, 'SW Data'!$A:$A, K$8, 'SW Data'!$B:$B, $A38), IF($C$3="Part Time", SUMIFS('SW Data'!$H:$H, 'SW Data'!$A:$A, K$8, 'SW Data'!$B:$B, $A38),SUMIFS('SW Data'!$I:$I, 'SW Data'!$A:$A, K$8, 'SW Data'!$B:$B, $A38))),
   IF($C$3="Full Time", SUMIFS('SW Data'!$F:$F, 'SW Data'!$A:$A, K$8, 'SW Data'!$B:$B, $A38, 'SW Data'!$D:$D, $C$2), IF($C$3="Part Time", SUMIFS('SW Data'!$H:$H, 'SW Data'!$A:$A, K$8, 'SW Data'!$B:$B, $A38, 'SW Data'!$D:$D, $C$2), SUMIFS('SW Data'!$I:$I, 'SW Data'!$A:$A, K$8, 'SW Data'!$B:$B, $A38, 'SW Data'!$D:$D, $C$2)))),
  IF($C$2="All Social Workers",
   IF($C$3="Full Time", SUMIFS('SW Data'!$F:$F, 'SW Data'!$A:$A, K$8, 'SW Data'!$E:$E, $C$1, 'SW Data'!$B:$B, $A38), IF($C$3="Part Time", SUMIFS('SW Data'!$H:$H, 'SW Data'!$A:$A, K$8, 'SW Data'!$E:$E, $C$1, 'SW Data'!$B:$B, $A38), SUMIFS('SW Data'!$I:$I, 'SW Data'!$A:$A, K$8, 'SW Data'!$E:$E, $C$1, 'SW Data'!$B:$B, $A38))),
   IF($C$3="Full Time", SUMIFS('SW Data'!$F:$F, 'SW Data'!$A:$A, K$8, 'SW Data'!$E:$E, $C$1, 'SW Data'!$B:$B, $A38, 'SW Data'!$D:$D, $C$2), IF($C$3="Part Time", SUMIFS('SW Data'!$H:$H, 'SW Data'!$A:$A, K$8, 'SW Data'!$E:$E, $C$1, 'SW Data'!$B:$B, $A38, 'SW Data'!$D:$D, $C$2), SUMIFS('SW Data'!$I:$I, 'SW Data'!$A:$A, K$8, 'SW Data'!$E:$E, $C$1, 'SW Data'!$B:$B, $A38, 'SW Data'!$D:$D, $C$2))))),
 0)</f>
        <v>66.030000000000015</v>
      </c>
      <c r="L38" s="55"/>
    </row>
    <row r="39" spans="1:12" x14ac:dyDescent="0.25">
      <c r="A39" s="53" t="s">
        <v>46</v>
      </c>
      <c r="B39" s="54">
        <f>IF(AND($C$1&lt;&gt;"", $C$2&lt;&gt;"", $C$3&lt;&gt;""),
 IF($C$1="All Fieldwork Services Teams",
  IF($C$2="All Social Workers",
   IF($C$3="Full Time", SUMIFS('SW Data'!$F:$F, 'SW Data'!$A:$A, B$8, 'SW Data'!$B:$B, $A39), IF($C$3="Part Time", SUMIFS('SW Data'!$H:$H, 'SW Data'!$A:$A, B$8, 'SW Data'!$B:$B, $A39),SUMIFS('SW Data'!$I:$I, 'SW Data'!$A:$A, B$8, 'SW Data'!$B:$B, $A39))),
   IF($C$3="Full Time", SUMIFS('SW Data'!$F:$F, 'SW Data'!$A:$A, B$8, 'SW Data'!$B:$B, $A39, 'SW Data'!$D:$D, $C$2), IF($C$3="Part Time", SUMIFS('SW Data'!$H:$H, 'SW Data'!$A:$A, B$8, 'SW Data'!$B:$B, $A39, 'SW Data'!$D:$D, $C$2), SUMIFS('SW Data'!$I:$I, 'SW Data'!$A:$A, B$8, 'SW Data'!$B:$B, $A39, 'SW Data'!$D:$D, $C$2)))),
  IF($C$2="All Social Workers",
   IF($C$3="Full Time", SUMIFS('SW Data'!$F:$F, 'SW Data'!$A:$A, B$8, 'SW Data'!$E:$E, $C$1, 'SW Data'!$B:$B, $A39), IF($C$3="Part Time", SUMIFS('SW Data'!$H:$H, 'SW Data'!$A:$A, B$8, 'SW Data'!$E:$E, $C$1, 'SW Data'!$B:$B, $A39), SUMIFS('SW Data'!$I:$I, 'SW Data'!$A:$A, B$8, 'SW Data'!$E:$E, $C$1, 'SW Data'!$B:$B, $A39))),
   IF($C$3="Full Time", SUMIFS('SW Data'!$F:$F, 'SW Data'!$A:$A, B$8, 'SW Data'!$E:$E, $C$1, 'SW Data'!$B:$B, $A39, 'SW Data'!$D:$D, $C$2), IF($C$3="Part Time", SUMIFS('SW Data'!$H:$H, 'SW Data'!$A:$A, B$8, 'SW Data'!$E:$E, $C$1, 'SW Data'!$B:$B, $A39, 'SW Data'!$D:$D, $C$2), SUMIFS('SW Data'!$I:$I, 'SW Data'!$A:$A, B$8, 'SW Data'!$E:$E, $C$1, 'SW Data'!$B:$B, $A39, 'SW Data'!$D:$D, $C$2))))),
 0)</f>
        <v>118.30999999999999</v>
      </c>
      <c r="C39" s="54">
        <f>IF(AND($C$1&lt;&gt;"", $C$2&lt;&gt;"", $C$3&lt;&gt;""),
 IF($C$1="All Fieldwork Services Teams",
  IF($C$2="All Social Workers",
   IF($C$3="Full Time", SUMIFS('SW Data'!$F:$F, 'SW Data'!$A:$A, C$8, 'SW Data'!$B:$B, $A39), IF($C$3="Part Time", SUMIFS('SW Data'!$H:$H, 'SW Data'!$A:$A, C$8, 'SW Data'!$B:$B, $A39),SUMIFS('SW Data'!$I:$I, 'SW Data'!$A:$A, C$8, 'SW Data'!$B:$B, $A39))),
   IF($C$3="Full Time", SUMIFS('SW Data'!$F:$F, 'SW Data'!$A:$A, C$8, 'SW Data'!$B:$B, $A39, 'SW Data'!$D:$D, $C$2), IF($C$3="Part Time", SUMIFS('SW Data'!$H:$H, 'SW Data'!$A:$A, C$8, 'SW Data'!$B:$B, $A39, 'SW Data'!$D:$D, $C$2), SUMIFS('SW Data'!$I:$I, 'SW Data'!$A:$A, C$8, 'SW Data'!$B:$B, $A39, 'SW Data'!$D:$D, $C$2)))),
  IF($C$2="All Social Workers",
   IF($C$3="Full Time", SUMIFS('SW Data'!$F:$F, 'SW Data'!$A:$A, C$8, 'SW Data'!$E:$E, $C$1, 'SW Data'!$B:$B, $A39), IF($C$3="Part Time", SUMIFS('SW Data'!$H:$H, 'SW Data'!$A:$A, C$8, 'SW Data'!$E:$E, $C$1, 'SW Data'!$B:$B, $A39), SUMIFS('SW Data'!$I:$I, 'SW Data'!$A:$A, C$8, 'SW Data'!$E:$E, $C$1, 'SW Data'!$B:$B, $A39))),
   IF($C$3="Full Time", SUMIFS('SW Data'!$F:$F, 'SW Data'!$A:$A, C$8, 'SW Data'!$E:$E, $C$1, 'SW Data'!$B:$B, $A39, 'SW Data'!$D:$D, $C$2), IF($C$3="Part Time", SUMIFS('SW Data'!$H:$H, 'SW Data'!$A:$A, C$8, 'SW Data'!$E:$E, $C$1, 'SW Data'!$B:$B, $A39, 'SW Data'!$D:$D, $C$2), SUMIFS('SW Data'!$I:$I, 'SW Data'!$A:$A, C$8, 'SW Data'!$E:$E, $C$1, 'SW Data'!$B:$B, $A39, 'SW Data'!$D:$D, $C$2))))),
 0)</f>
        <v>113.27000000000001</v>
      </c>
      <c r="D39" s="54">
        <f>IF(AND($C$1&lt;&gt;"", $C$2&lt;&gt;"", $C$3&lt;&gt;""),
 IF($C$1="All Fieldwork Services Teams",
  IF($C$2="All Social Workers",
   IF($C$3="Full Time", SUMIFS('SW Data'!$F:$F, 'SW Data'!$A:$A, D$8, 'SW Data'!$B:$B, $A39), IF($C$3="Part Time", SUMIFS('SW Data'!$H:$H, 'SW Data'!$A:$A, D$8, 'SW Data'!$B:$B, $A39),SUMIFS('SW Data'!$I:$I, 'SW Data'!$A:$A, D$8, 'SW Data'!$B:$B, $A39))),
   IF($C$3="Full Time", SUMIFS('SW Data'!$F:$F, 'SW Data'!$A:$A, D$8, 'SW Data'!$B:$B, $A39, 'SW Data'!$D:$D, $C$2), IF($C$3="Part Time", SUMIFS('SW Data'!$H:$H, 'SW Data'!$A:$A, D$8, 'SW Data'!$B:$B, $A39, 'SW Data'!$D:$D, $C$2), SUMIFS('SW Data'!$I:$I, 'SW Data'!$A:$A, D$8, 'SW Data'!$B:$B, $A39, 'SW Data'!$D:$D, $C$2)))),
  IF($C$2="All Social Workers",
   IF($C$3="Full Time", SUMIFS('SW Data'!$F:$F, 'SW Data'!$A:$A, D$8, 'SW Data'!$E:$E, $C$1, 'SW Data'!$B:$B, $A39), IF($C$3="Part Time", SUMIFS('SW Data'!$H:$H, 'SW Data'!$A:$A, D$8, 'SW Data'!$E:$E, $C$1, 'SW Data'!$B:$B, $A39), SUMIFS('SW Data'!$I:$I, 'SW Data'!$A:$A, D$8, 'SW Data'!$E:$E, $C$1, 'SW Data'!$B:$B, $A39))),
   IF($C$3="Full Time", SUMIFS('SW Data'!$F:$F, 'SW Data'!$A:$A, D$8, 'SW Data'!$E:$E, $C$1, 'SW Data'!$B:$B, $A39, 'SW Data'!$D:$D, $C$2), IF($C$3="Part Time", SUMIFS('SW Data'!$H:$H, 'SW Data'!$A:$A, D$8, 'SW Data'!$E:$E, $C$1, 'SW Data'!$B:$B, $A39, 'SW Data'!$D:$D, $C$2), SUMIFS('SW Data'!$I:$I, 'SW Data'!$A:$A, D$8, 'SW Data'!$E:$E, $C$1, 'SW Data'!$B:$B, $A39, 'SW Data'!$D:$D, $C$2))))),
 0)</f>
        <v>108.02999999999999</v>
      </c>
      <c r="E39" s="54">
        <f>IF(AND($C$1&lt;&gt;"", $C$2&lt;&gt;"", $C$3&lt;&gt;""),
 IF($C$1="All Fieldwork Services Teams",
  IF($C$2="All Social Workers",
   IF($C$3="Full Time", SUMIFS('SW Data'!$F:$F, 'SW Data'!$A:$A, E$8, 'SW Data'!$B:$B, $A39), IF($C$3="Part Time", SUMIFS('SW Data'!$H:$H, 'SW Data'!$A:$A, E$8, 'SW Data'!$B:$B, $A39),SUMIFS('SW Data'!$I:$I, 'SW Data'!$A:$A, E$8, 'SW Data'!$B:$B, $A39))),
   IF($C$3="Full Time", SUMIFS('SW Data'!$F:$F, 'SW Data'!$A:$A, E$8, 'SW Data'!$B:$B, $A39, 'SW Data'!$D:$D, $C$2), IF($C$3="Part Time", SUMIFS('SW Data'!$H:$H, 'SW Data'!$A:$A, E$8, 'SW Data'!$B:$B, $A39, 'SW Data'!$D:$D, $C$2), SUMIFS('SW Data'!$I:$I, 'SW Data'!$A:$A, E$8, 'SW Data'!$B:$B, $A39, 'SW Data'!$D:$D, $C$2)))),
  IF($C$2="All Social Workers",
   IF($C$3="Full Time", SUMIFS('SW Data'!$F:$F, 'SW Data'!$A:$A, E$8, 'SW Data'!$E:$E, $C$1, 'SW Data'!$B:$B, $A39), IF($C$3="Part Time", SUMIFS('SW Data'!$H:$H, 'SW Data'!$A:$A, E$8, 'SW Data'!$E:$E, $C$1, 'SW Data'!$B:$B, $A39), SUMIFS('SW Data'!$I:$I, 'SW Data'!$A:$A, E$8, 'SW Data'!$E:$E, $C$1, 'SW Data'!$B:$B, $A39))),
   IF($C$3="Full Time", SUMIFS('SW Data'!$F:$F, 'SW Data'!$A:$A, E$8, 'SW Data'!$E:$E, $C$1, 'SW Data'!$B:$B, $A39, 'SW Data'!$D:$D, $C$2), IF($C$3="Part Time", SUMIFS('SW Data'!$H:$H, 'SW Data'!$A:$A, E$8, 'SW Data'!$E:$E, $C$1, 'SW Data'!$B:$B, $A39, 'SW Data'!$D:$D, $C$2), SUMIFS('SW Data'!$I:$I, 'SW Data'!$A:$A, E$8, 'SW Data'!$E:$E, $C$1, 'SW Data'!$B:$B, $A39, 'SW Data'!$D:$D, $C$2))))),
 0)</f>
        <v>105.88</v>
      </c>
      <c r="F39" s="54">
        <f>IF(AND($C$1&lt;&gt;"", $C$2&lt;&gt;"", $C$3&lt;&gt;""),
 IF($C$1="All Fieldwork Services Teams",
  IF($C$2="All Social Workers",
   IF($C$3="Full Time", SUMIFS('SW Data'!$F:$F, 'SW Data'!$A:$A, F$8, 'SW Data'!$B:$B, $A39), IF($C$3="Part Time", SUMIFS('SW Data'!$H:$H, 'SW Data'!$A:$A, F$8, 'SW Data'!$B:$B, $A39),SUMIFS('SW Data'!$I:$I, 'SW Data'!$A:$A, F$8, 'SW Data'!$B:$B, $A39))),
   IF($C$3="Full Time", SUMIFS('SW Data'!$F:$F, 'SW Data'!$A:$A, F$8, 'SW Data'!$B:$B, $A39, 'SW Data'!$D:$D, $C$2), IF($C$3="Part Time", SUMIFS('SW Data'!$H:$H, 'SW Data'!$A:$A, F$8, 'SW Data'!$B:$B, $A39, 'SW Data'!$D:$D, $C$2), SUMIFS('SW Data'!$I:$I, 'SW Data'!$A:$A, F$8, 'SW Data'!$B:$B, $A39, 'SW Data'!$D:$D, $C$2)))),
  IF($C$2="All Social Workers",
   IF($C$3="Full Time", SUMIFS('SW Data'!$F:$F, 'SW Data'!$A:$A, F$8, 'SW Data'!$E:$E, $C$1, 'SW Data'!$B:$B, $A39), IF($C$3="Part Time", SUMIFS('SW Data'!$H:$H, 'SW Data'!$A:$A, F$8, 'SW Data'!$E:$E, $C$1, 'SW Data'!$B:$B, $A39), SUMIFS('SW Data'!$I:$I, 'SW Data'!$A:$A, F$8, 'SW Data'!$E:$E, $C$1, 'SW Data'!$B:$B, $A39))),
   IF($C$3="Full Time", SUMIFS('SW Data'!$F:$F, 'SW Data'!$A:$A, F$8, 'SW Data'!$E:$E, $C$1, 'SW Data'!$B:$B, $A39, 'SW Data'!$D:$D, $C$2), IF($C$3="Part Time", SUMIFS('SW Data'!$H:$H, 'SW Data'!$A:$A, F$8, 'SW Data'!$E:$E, $C$1, 'SW Data'!$B:$B, $A39, 'SW Data'!$D:$D, $C$2), SUMIFS('SW Data'!$I:$I, 'SW Data'!$A:$A, F$8, 'SW Data'!$E:$E, $C$1, 'SW Data'!$B:$B, $A39, 'SW Data'!$D:$D, $C$2))))),
 0)</f>
        <v>113.17571427999999</v>
      </c>
      <c r="G39" s="54">
        <f>IF(AND($C$1&lt;&gt;"", $C$2&lt;&gt;"", $C$3&lt;&gt;""),
 IF($C$1="All Fieldwork Services Teams",
  IF($C$2="All Social Workers",
   IF($C$3="Full Time", SUMIFS('SW Data'!$F:$F, 'SW Data'!$A:$A, G$8, 'SW Data'!$B:$B, $A39), IF($C$3="Part Time", SUMIFS('SW Data'!$H:$H, 'SW Data'!$A:$A, G$8, 'SW Data'!$B:$B, $A39),SUMIFS('SW Data'!$I:$I, 'SW Data'!$A:$A, G$8, 'SW Data'!$B:$B, $A39))),
   IF($C$3="Full Time", SUMIFS('SW Data'!$F:$F, 'SW Data'!$A:$A, G$8, 'SW Data'!$B:$B, $A39, 'SW Data'!$D:$D, $C$2), IF($C$3="Part Time", SUMIFS('SW Data'!$H:$H, 'SW Data'!$A:$A, G$8, 'SW Data'!$B:$B, $A39, 'SW Data'!$D:$D, $C$2), SUMIFS('SW Data'!$I:$I, 'SW Data'!$A:$A, G$8, 'SW Data'!$B:$B, $A39, 'SW Data'!$D:$D, $C$2)))),
  IF($C$2="All Social Workers",
   IF($C$3="Full Time", SUMIFS('SW Data'!$F:$F, 'SW Data'!$A:$A, G$8, 'SW Data'!$E:$E, $C$1, 'SW Data'!$B:$B, $A39), IF($C$3="Part Time", SUMIFS('SW Data'!$H:$H, 'SW Data'!$A:$A, G$8, 'SW Data'!$E:$E, $C$1, 'SW Data'!$B:$B, $A39), SUMIFS('SW Data'!$I:$I, 'SW Data'!$A:$A, G$8, 'SW Data'!$E:$E, $C$1, 'SW Data'!$B:$B, $A39))),
   IF($C$3="Full Time", SUMIFS('SW Data'!$F:$F, 'SW Data'!$A:$A, G$8, 'SW Data'!$E:$E, $C$1, 'SW Data'!$B:$B, $A39, 'SW Data'!$D:$D, $C$2), IF($C$3="Part Time", SUMIFS('SW Data'!$H:$H, 'SW Data'!$A:$A, G$8, 'SW Data'!$E:$E, $C$1, 'SW Data'!$B:$B, $A39, 'SW Data'!$D:$D, $C$2), SUMIFS('SW Data'!$I:$I, 'SW Data'!$A:$A, G$8, 'SW Data'!$E:$E, $C$1, 'SW Data'!$B:$B, $A39, 'SW Data'!$D:$D, $C$2))))),
 0)</f>
        <v>115.228285724</v>
      </c>
      <c r="H39" s="54">
        <f>IF(AND($C$1&lt;&gt;"", $C$2&lt;&gt;"", $C$3&lt;&gt;""),
 IF($C$1="All Fieldwork Services Teams",
  IF($C$2="All Social Workers",
   IF($C$3="Full Time", SUMIFS('SW Data'!$F:$F, 'SW Data'!$A:$A, H$8, 'SW Data'!$B:$B, $A39), IF($C$3="Part Time", SUMIFS('SW Data'!$H:$H, 'SW Data'!$A:$A, H$8, 'SW Data'!$B:$B, $A39),SUMIFS('SW Data'!$I:$I, 'SW Data'!$A:$A, H$8, 'SW Data'!$B:$B, $A39))),
   IF($C$3="Full Time", SUMIFS('SW Data'!$F:$F, 'SW Data'!$A:$A, H$8, 'SW Data'!$B:$B, $A39, 'SW Data'!$D:$D, $C$2), IF($C$3="Part Time", SUMIFS('SW Data'!$H:$H, 'SW Data'!$A:$A, H$8, 'SW Data'!$B:$B, $A39, 'SW Data'!$D:$D, $C$2), SUMIFS('SW Data'!$I:$I, 'SW Data'!$A:$A, H$8, 'SW Data'!$B:$B, $A39, 'SW Data'!$D:$D, $C$2)))),
  IF($C$2="All Social Workers",
   IF($C$3="Full Time", SUMIFS('SW Data'!$F:$F, 'SW Data'!$A:$A, H$8, 'SW Data'!$E:$E, $C$1, 'SW Data'!$B:$B, $A39), IF($C$3="Part Time", SUMIFS('SW Data'!$H:$H, 'SW Data'!$A:$A, H$8, 'SW Data'!$E:$E, $C$1, 'SW Data'!$B:$B, $A39), SUMIFS('SW Data'!$I:$I, 'SW Data'!$A:$A, H$8, 'SW Data'!$E:$E, $C$1, 'SW Data'!$B:$B, $A39))),
   IF($C$3="Full Time", SUMIFS('SW Data'!$F:$F, 'SW Data'!$A:$A, H$8, 'SW Data'!$E:$E, $C$1, 'SW Data'!$B:$B, $A39, 'SW Data'!$D:$D, $C$2), IF($C$3="Part Time", SUMIFS('SW Data'!$H:$H, 'SW Data'!$A:$A, H$8, 'SW Data'!$E:$E, $C$1, 'SW Data'!$B:$B, $A39, 'SW Data'!$D:$D, $C$2), SUMIFS('SW Data'!$I:$I, 'SW Data'!$A:$A, H$8, 'SW Data'!$E:$E, $C$1, 'SW Data'!$B:$B, $A39, 'SW Data'!$D:$D, $C$2))))),
 0)</f>
        <v>118.42999999999999</v>
      </c>
      <c r="I39" s="54">
        <f>IF(AND($C$1&lt;&gt;"", $C$2&lt;&gt;"", $C$3&lt;&gt;""),
 IF($C$1="All Fieldwork Services Teams",
  IF($C$2="All Social Workers",
   IF($C$3="Full Time", SUMIFS('SW Data'!$F:$F, 'SW Data'!$A:$A, I$8, 'SW Data'!$B:$B, $A39), IF($C$3="Part Time", SUMIFS('SW Data'!$H:$H, 'SW Data'!$A:$A, I$8, 'SW Data'!$B:$B, $A39),SUMIFS('SW Data'!$I:$I, 'SW Data'!$A:$A, I$8, 'SW Data'!$B:$B, $A39))),
   IF($C$3="Full Time", SUMIFS('SW Data'!$F:$F, 'SW Data'!$A:$A, I$8, 'SW Data'!$B:$B, $A39, 'SW Data'!$D:$D, $C$2), IF($C$3="Part Time", SUMIFS('SW Data'!$H:$H, 'SW Data'!$A:$A, I$8, 'SW Data'!$B:$B, $A39, 'SW Data'!$D:$D, $C$2), SUMIFS('SW Data'!$I:$I, 'SW Data'!$A:$A, I$8, 'SW Data'!$B:$B, $A39, 'SW Data'!$D:$D, $C$2)))),
  IF($C$2="All Social Workers",
   IF($C$3="Full Time", SUMIFS('SW Data'!$F:$F, 'SW Data'!$A:$A, I$8, 'SW Data'!$E:$E, $C$1, 'SW Data'!$B:$B, $A39), IF($C$3="Part Time", SUMIFS('SW Data'!$H:$H, 'SW Data'!$A:$A, I$8, 'SW Data'!$E:$E, $C$1, 'SW Data'!$B:$B, $A39), SUMIFS('SW Data'!$I:$I, 'SW Data'!$A:$A, I$8, 'SW Data'!$E:$E, $C$1, 'SW Data'!$B:$B, $A39))),
   IF($C$3="Full Time", SUMIFS('SW Data'!$F:$F, 'SW Data'!$A:$A, I$8, 'SW Data'!$E:$E, $C$1, 'SW Data'!$B:$B, $A39, 'SW Data'!$D:$D, $C$2), IF($C$3="Part Time", SUMIFS('SW Data'!$H:$H, 'SW Data'!$A:$A, I$8, 'SW Data'!$E:$E, $C$1, 'SW Data'!$B:$B, $A39, 'SW Data'!$D:$D, $C$2), SUMIFS('SW Data'!$I:$I, 'SW Data'!$A:$A, I$8, 'SW Data'!$E:$E, $C$1, 'SW Data'!$B:$B, $A39, 'SW Data'!$D:$D, $C$2))))),
 0)</f>
        <v>118.94</v>
      </c>
      <c r="J39" s="54">
        <f>IF(AND($C$1&lt;&gt;"", $C$2&lt;&gt;"", $C$3&lt;&gt;""),
 IF($C$1="All Fieldwork Services Teams",
  IF($C$2="All Social Workers",
   IF($C$3="Full Time", SUMIFS('SW Data'!$F:$F, 'SW Data'!$A:$A, J$8, 'SW Data'!$B:$B, $A39), IF($C$3="Part Time", SUMIFS('SW Data'!$H:$H, 'SW Data'!$A:$A, J$8, 'SW Data'!$B:$B, $A39),SUMIFS('SW Data'!$I:$I, 'SW Data'!$A:$A, J$8, 'SW Data'!$B:$B, $A39))),
   IF($C$3="Full Time", SUMIFS('SW Data'!$F:$F, 'SW Data'!$A:$A, J$8, 'SW Data'!$B:$B, $A39, 'SW Data'!$D:$D, $C$2), IF($C$3="Part Time", SUMIFS('SW Data'!$H:$H, 'SW Data'!$A:$A, J$8, 'SW Data'!$B:$B, $A39, 'SW Data'!$D:$D, $C$2), SUMIFS('SW Data'!$I:$I, 'SW Data'!$A:$A, J$8, 'SW Data'!$B:$B, $A39, 'SW Data'!$D:$D, $C$2)))),
  IF($C$2="All Social Workers",
   IF($C$3="Full Time", SUMIFS('SW Data'!$F:$F, 'SW Data'!$A:$A, J$8, 'SW Data'!$E:$E, $C$1, 'SW Data'!$B:$B, $A39), IF($C$3="Part Time", SUMIFS('SW Data'!$H:$H, 'SW Data'!$A:$A, J$8, 'SW Data'!$E:$E, $C$1, 'SW Data'!$B:$B, $A39), SUMIFS('SW Data'!$I:$I, 'SW Data'!$A:$A, J$8, 'SW Data'!$E:$E, $C$1, 'SW Data'!$B:$B, $A39))),
   IF($C$3="Full Time", SUMIFS('SW Data'!$F:$F, 'SW Data'!$A:$A, J$8, 'SW Data'!$E:$E, $C$1, 'SW Data'!$B:$B, $A39, 'SW Data'!$D:$D, $C$2), IF($C$3="Part Time", SUMIFS('SW Data'!$H:$H, 'SW Data'!$A:$A, J$8, 'SW Data'!$E:$E, $C$1, 'SW Data'!$B:$B, $A39, 'SW Data'!$D:$D, $C$2), SUMIFS('SW Data'!$I:$I, 'SW Data'!$A:$A, J$8, 'SW Data'!$E:$E, $C$1, 'SW Data'!$B:$B, $A39, 'SW Data'!$D:$D, $C$2))))),
 0)</f>
        <v>121.16999999999999</v>
      </c>
      <c r="K39" s="54">
        <f>IF(AND($C$1&lt;&gt;"", $C$2&lt;&gt;"", $C$3&lt;&gt;""),
 IF($C$1="All Fieldwork Services Teams",
  IF($C$2="All Social Workers",
   IF($C$3="Full Time", SUMIFS('SW Data'!$F:$F, 'SW Data'!$A:$A, K$8, 'SW Data'!$B:$B, $A39), IF($C$3="Part Time", SUMIFS('SW Data'!$H:$H, 'SW Data'!$A:$A, K$8, 'SW Data'!$B:$B, $A39),SUMIFS('SW Data'!$I:$I, 'SW Data'!$A:$A, K$8, 'SW Data'!$B:$B, $A39))),
   IF($C$3="Full Time", SUMIFS('SW Data'!$F:$F, 'SW Data'!$A:$A, K$8, 'SW Data'!$B:$B, $A39, 'SW Data'!$D:$D, $C$2), IF($C$3="Part Time", SUMIFS('SW Data'!$H:$H, 'SW Data'!$A:$A, K$8, 'SW Data'!$B:$B, $A39, 'SW Data'!$D:$D, $C$2), SUMIFS('SW Data'!$I:$I, 'SW Data'!$A:$A, K$8, 'SW Data'!$B:$B, $A39, 'SW Data'!$D:$D, $C$2)))),
  IF($C$2="All Social Workers",
   IF($C$3="Full Time", SUMIFS('SW Data'!$F:$F, 'SW Data'!$A:$A, K$8, 'SW Data'!$E:$E, $C$1, 'SW Data'!$B:$B, $A39), IF($C$3="Part Time", SUMIFS('SW Data'!$H:$H, 'SW Data'!$A:$A, K$8, 'SW Data'!$E:$E, $C$1, 'SW Data'!$B:$B, $A39), SUMIFS('SW Data'!$I:$I, 'SW Data'!$A:$A, K$8, 'SW Data'!$E:$E, $C$1, 'SW Data'!$B:$B, $A39))),
   IF($C$3="Full Time", SUMIFS('SW Data'!$F:$F, 'SW Data'!$A:$A, K$8, 'SW Data'!$E:$E, $C$1, 'SW Data'!$B:$B, $A39, 'SW Data'!$D:$D, $C$2), IF($C$3="Part Time", SUMIFS('SW Data'!$H:$H, 'SW Data'!$A:$A, K$8, 'SW Data'!$E:$E, $C$1, 'SW Data'!$B:$B, $A39, 'SW Data'!$D:$D, $C$2), SUMIFS('SW Data'!$I:$I, 'SW Data'!$A:$A, K$8, 'SW Data'!$E:$E, $C$1, 'SW Data'!$B:$B, $A39, 'SW Data'!$D:$D, $C$2))))),
 0)</f>
        <v>120.83</v>
      </c>
      <c r="L39" s="55"/>
    </row>
    <row r="40" spans="1:12" x14ac:dyDescent="0.25">
      <c r="A40" s="56" t="s">
        <v>47</v>
      </c>
      <c r="B40" s="57">
        <f>IF(AND($C$1&lt;&gt;"", $C$2&lt;&gt;"", $C$3&lt;&gt;""),
 IF($C$1="All Fieldwork Services Teams",
  IF($C$2="All Social Workers",
   IF($C$3="Full Time", SUMIFS('SW Data'!$F:$F, 'SW Data'!$A:$A, B$8, 'SW Data'!$B:$B, $A40), IF($C$3="Part Time", SUMIFS('SW Data'!$H:$H, 'SW Data'!$A:$A, B$8, 'SW Data'!$B:$B, $A40),SUMIFS('SW Data'!$I:$I, 'SW Data'!$A:$A, B$8, 'SW Data'!$B:$B, $A40))),
   IF($C$3="Full Time", SUMIFS('SW Data'!$F:$F, 'SW Data'!$A:$A, B$8, 'SW Data'!$B:$B, $A40, 'SW Data'!$D:$D, $C$2), IF($C$3="Part Time", SUMIFS('SW Data'!$H:$H, 'SW Data'!$A:$A, B$8, 'SW Data'!$B:$B, $A40, 'SW Data'!$D:$D, $C$2), SUMIFS('SW Data'!$I:$I, 'SW Data'!$A:$A, B$8, 'SW Data'!$B:$B, $A40, 'SW Data'!$D:$D, $C$2)))),
  IF($C$2="All Social Workers",
   IF($C$3="Full Time", SUMIFS('SW Data'!$F:$F, 'SW Data'!$A:$A, B$8, 'SW Data'!$E:$E, $C$1, 'SW Data'!$B:$B, $A40), IF($C$3="Part Time", SUMIFS('SW Data'!$H:$H, 'SW Data'!$A:$A, B$8, 'SW Data'!$E:$E, $C$1, 'SW Data'!$B:$B, $A40), SUMIFS('SW Data'!$I:$I, 'SW Data'!$A:$A, B$8, 'SW Data'!$E:$E, $C$1, 'SW Data'!$B:$B, $A40))),
   IF($C$3="Full Time", SUMIFS('SW Data'!$F:$F, 'SW Data'!$A:$A, B$8, 'SW Data'!$E:$E, $C$1, 'SW Data'!$B:$B, $A40, 'SW Data'!$D:$D, $C$2), IF($C$3="Part Time", SUMIFS('SW Data'!$H:$H, 'SW Data'!$A:$A, B$8, 'SW Data'!$E:$E, $C$1, 'SW Data'!$B:$B, $A40, 'SW Data'!$D:$D, $C$2), SUMIFS('SW Data'!$I:$I, 'SW Data'!$A:$A, B$8, 'SW Data'!$E:$E, $C$1, 'SW Data'!$B:$B, $A40, 'SW Data'!$D:$D, $C$2))))),
 0)</f>
        <v>171.92</v>
      </c>
      <c r="C40" s="57">
        <f>IF(AND($C$1&lt;&gt;"", $C$2&lt;&gt;"", $C$3&lt;&gt;""),
 IF($C$1="All Fieldwork Services Teams",
  IF($C$2="All Social Workers",
   IF($C$3="Full Time", SUMIFS('SW Data'!$F:$F, 'SW Data'!$A:$A, C$8, 'SW Data'!$B:$B, $A40), IF($C$3="Part Time", SUMIFS('SW Data'!$H:$H, 'SW Data'!$A:$A, C$8, 'SW Data'!$B:$B, $A40),SUMIFS('SW Data'!$I:$I, 'SW Data'!$A:$A, C$8, 'SW Data'!$B:$B, $A40))),
   IF($C$3="Full Time", SUMIFS('SW Data'!$F:$F, 'SW Data'!$A:$A, C$8, 'SW Data'!$B:$B, $A40, 'SW Data'!$D:$D, $C$2), IF($C$3="Part Time", SUMIFS('SW Data'!$H:$H, 'SW Data'!$A:$A, C$8, 'SW Data'!$B:$B, $A40, 'SW Data'!$D:$D, $C$2), SUMIFS('SW Data'!$I:$I, 'SW Data'!$A:$A, C$8, 'SW Data'!$B:$B, $A40, 'SW Data'!$D:$D, $C$2)))),
  IF($C$2="All Social Workers",
   IF($C$3="Full Time", SUMIFS('SW Data'!$F:$F, 'SW Data'!$A:$A, C$8, 'SW Data'!$E:$E, $C$1, 'SW Data'!$B:$B, $A40), IF($C$3="Part Time", SUMIFS('SW Data'!$H:$H, 'SW Data'!$A:$A, C$8, 'SW Data'!$E:$E, $C$1, 'SW Data'!$B:$B, $A40), SUMIFS('SW Data'!$I:$I, 'SW Data'!$A:$A, C$8, 'SW Data'!$E:$E, $C$1, 'SW Data'!$B:$B, $A40))),
   IF($C$3="Full Time", SUMIFS('SW Data'!$F:$F, 'SW Data'!$A:$A, C$8, 'SW Data'!$E:$E, $C$1, 'SW Data'!$B:$B, $A40, 'SW Data'!$D:$D, $C$2), IF($C$3="Part Time", SUMIFS('SW Data'!$H:$H, 'SW Data'!$A:$A, C$8, 'SW Data'!$E:$E, $C$1, 'SW Data'!$B:$B, $A40, 'SW Data'!$D:$D, $C$2), SUMIFS('SW Data'!$I:$I, 'SW Data'!$A:$A, C$8, 'SW Data'!$E:$E, $C$1, 'SW Data'!$B:$B, $A40, 'SW Data'!$D:$D, $C$2))))),
 0)</f>
        <v>172.17</v>
      </c>
      <c r="D40" s="57">
        <f>IF(AND($C$1&lt;&gt;"", $C$2&lt;&gt;"", $C$3&lt;&gt;""),
 IF($C$1="All Fieldwork Services Teams",
  IF($C$2="All Social Workers",
   IF($C$3="Full Time", SUMIFS('SW Data'!$F:$F, 'SW Data'!$A:$A, D$8, 'SW Data'!$B:$B, $A40), IF($C$3="Part Time", SUMIFS('SW Data'!$H:$H, 'SW Data'!$A:$A, D$8, 'SW Data'!$B:$B, $A40),SUMIFS('SW Data'!$I:$I, 'SW Data'!$A:$A, D$8, 'SW Data'!$B:$B, $A40))),
   IF($C$3="Full Time", SUMIFS('SW Data'!$F:$F, 'SW Data'!$A:$A, D$8, 'SW Data'!$B:$B, $A40, 'SW Data'!$D:$D, $C$2), IF($C$3="Part Time", SUMIFS('SW Data'!$H:$H, 'SW Data'!$A:$A, D$8, 'SW Data'!$B:$B, $A40, 'SW Data'!$D:$D, $C$2), SUMIFS('SW Data'!$I:$I, 'SW Data'!$A:$A, D$8, 'SW Data'!$B:$B, $A40, 'SW Data'!$D:$D, $C$2)))),
  IF($C$2="All Social Workers",
   IF($C$3="Full Time", SUMIFS('SW Data'!$F:$F, 'SW Data'!$A:$A, D$8, 'SW Data'!$E:$E, $C$1, 'SW Data'!$B:$B, $A40), IF($C$3="Part Time", SUMIFS('SW Data'!$H:$H, 'SW Data'!$A:$A, D$8, 'SW Data'!$E:$E, $C$1, 'SW Data'!$B:$B, $A40), SUMIFS('SW Data'!$I:$I, 'SW Data'!$A:$A, D$8, 'SW Data'!$E:$E, $C$1, 'SW Data'!$B:$B, $A40))),
   IF($C$3="Full Time", SUMIFS('SW Data'!$F:$F, 'SW Data'!$A:$A, D$8, 'SW Data'!$E:$E, $C$1, 'SW Data'!$B:$B, $A40, 'SW Data'!$D:$D, $C$2), IF($C$3="Part Time", SUMIFS('SW Data'!$H:$H, 'SW Data'!$A:$A, D$8, 'SW Data'!$E:$E, $C$1, 'SW Data'!$B:$B, $A40, 'SW Data'!$D:$D, $C$2), SUMIFS('SW Data'!$I:$I, 'SW Data'!$A:$A, D$8, 'SW Data'!$E:$E, $C$1, 'SW Data'!$B:$B, $A40, 'SW Data'!$D:$D, $C$2))))),
 0)</f>
        <v>180.03</v>
      </c>
      <c r="E40" s="57">
        <f>IF(AND($C$1&lt;&gt;"", $C$2&lt;&gt;"", $C$3&lt;&gt;""),
 IF($C$1="All Fieldwork Services Teams",
  IF($C$2="All Social Workers",
   IF($C$3="Full Time", SUMIFS('SW Data'!$F:$F, 'SW Data'!$A:$A, E$8, 'SW Data'!$B:$B, $A40), IF($C$3="Part Time", SUMIFS('SW Data'!$H:$H, 'SW Data'!$A:$A, E$8, 'SW Data'!$B:$B, $A40),SUMIFS('SW Data'!$I:$I, 'SW Data'!$A:$A, E$8, 'SW Data'!$B:$B, $A40))),
   IF($C$3="Full Time", SUMIFS('SW Data'!$F:$F, 'SW Data'!$A:$A, E$8, 'SW Data'!$B:$B, $A40, 'SW Data'!$D:$D, $C$2), IF($C$3="Part Time", SUMIFS('SW Data'!$H:$H, 'SW Data'!$A:$A, E$8, 'SW Data'!$B:$B, $A40, 'SW Data'!$D:$D, $C$2), SUMIFS('SW Data'!$I:$I, 'SW Data'!$A:$A, E$8, 'SW Data'!$B:$B, $A40, 'SW Data'!$D:$D, $C$2)))),
  IF($C$2="All Social Workers",
   IF($C$3="Full Time", SUMIFS('SW Data'!$F:$F, 'SW Data'!$A:$A, E$8, 'SW Data'!$E:$E, $C$1, 'SW Data'!$B:$B, $A40), IF($C$3="Part Time", SUMIFS('SW Data'!$H:$H, 'SW Data'!$A:$A, E$8, 'SW Data'!$E:$E, $C$1, 'SW Data'!$B:$B, $A40), SUMIFS('SW Data'!$I:$I, 'SW Data'!$A:$A, E$8, 'SW Data'!$E:$E, $C$1, 'SW Data'!$B:$B, $A40))),
   IF($C$3="Full Time", SUMIFS('SW Data'!$F:$F, 'SW Data'!$A:$A, E$8, 'SW Data'!$E:$E, $C$1, 'SW Data'!$B:$B, $A40, 'SW Data'!$D:$D, $C$2), IF($C$3="Part Time", SUMIFS('SW Data'!$H:$H, 'SW Data'!$A:$A, E$8, 'SW Data'!$E:$E, $C$1, 'SW Data'!$B:$B, $A40, 'SW Data'!$D:$D, $C$2), SUMIFS('SW Data'!$I:$I, 'SW Data'!$A:$A, E$8, 'SW Data'!$E:$E, $C$1, 'SW Data'!$B:$B, $A40, 'SW Data'!$D:$D, $C$2))))),
 0)</f>
        <v>140.91000000000003</v>
      </c>
      <c r="F40" s="57">
        <f>IF(AND($C$1&lt;&gt;"", $C$2&lt;&gt;"", $C$3&lt;&gt;""),
 IF($C$1="All Fieldwork Services Teams",
  IF($C$2="All Social Workers",
   IF($C$3="Full Time", SUMIFS('SW Data'!$F:$F, 'SW Data'!$A:$A, F$8, 'SW Data'!$B:$B, $A40), IF($C$3="Part Time", SUMIFS('SW Data'!$H:$H, 'SW Data'!$A:$A, F$8, 'SW Data'!$B:$B, $A40),SUMIFS('SW Data'!$I:$I, 'SW Data'!$A:$A, F$8, 'SW Data'!$B:$B, $A40))),
   IF($C$3="Full Time", SUMIFS('SW Data'!$F:$F, 'SW Data'!$A:$A, F$8, 'SW Data'!$B:$B, $A40, 'SW Data'!$D:$D, $C$2), IF($C$3="Part Time", SUMIFS('SW Data'!$H:$H, 'SW Data'!$A:$A, F$8, 'SW Data'!$B:$B, $A40, 'SW Data'!$D:$D, $C$2), SUMIFS('SW Data'!$I:$I, 'SW Data'!$A:$A, F$8, 'SW Data'!$B:$B, $A40, 'SW Data'!$D:$D, $C$2)))),
  IF($C$2="All Social Workers",
   IF($C$3="Full Time", SUMIFS('SW Data'!$F:$F, 'SW Data'!$A:$A, F$8, 'SW Data'!$E:$E, $C$1, 'SW Data'!$B:$B, $A40), IF($C$3="Part Time", SUMIFS('SW Data'!$H:$H, 'SW Data'!$A:$A, F$8, 'SW Data'!$E:$E, $C$1, 'SW Data'!$B:$B, $A40), SUMIFS('SW Data'!$I:$I, 'SW Data'!$A:$A, F$8, 'SW Data'!$E:$E, $C$1, 'SW Data'!$B:$B, $A40))),
   IF($C$3="Full Time", SUMIFS('SW Data'!$F:$F, 'SW Data'!$A:$A, F$8, 'SW Data'!$E:$E, $C$1, 'SW Data'!$B:$B, $A40, 'SW Data'!$D:$D, $C$2), IF($C$3="Part Time", SUMIFS('SW Data'!$H:$H, 'SW Data'!$A:$A, F$8, 'SW Data'!$E:$E, $C$1, 'SW Data'!$B:$B, $A40, 'SW Data'!$D:$D, $C$2), SUMIFS('SW Data'!$I:$I, 'SW Data'!$A:$A, F$8, 'SW Data'!$E:$E, $C$1, 'SW Data'!$B:$B, $A40, 'SW Data'!$D:$D, $C$2))))),
 0)</f>
        <v>153.84250000999998</v>
      </c>
      <c r="G40" s="57">
        <f>IF(AND($C$1&lt;&gt;"", $C$2&lt;&gt;"", $C$3&lt;&gt;""),
 IF($C$1="All Fieldwork Services Teams",
  IF($C$2="All Social Workers",
   IF($C$3="Full Time", SUMIFS('SW Data'!$F:$F, 'SW Data'!$A:$A, G$8, 'SW Data'!$B:$B, $A40), IF($C$3="Part Time", SUMIFS('SW Data'!$H:$H, 'SW Data'!$A:$A, G$8, 'SW Data'!$B:$B, $A40),SUMIFS('SW Data'!$I:$I, 'SW Data'!$A:$A, G$8, 'SW Data'!$B:$B, $A40))),
   IF($C$3="Full Time", SUMIFS('SW Data'!$F:$F, 'SW Data'!$A:$A, G$8, 'SW Data'!$B:$B, $A40, 'SW Data'!$D:$D, $C$2), IF($C$3="Part Time", SUMIFS('SW Data'!$H:$H, 'SW Data'!$A:$A, G$8, 'SW Data'!$B:$B, $A40, 'SW Data'!$D:$D, $C$2), SUMIFS('SW Data'!$I:$I, 'SW Data'!$A:$A, G$8, 'SW Data'!$B:$B, $A40, 'SW Data'!$D:$D, $C$2)))),
  IF($C$2="All Social Workers",
   IF($C$3="Full Time", SUMIFS('SW Data'!$F:$F, 'SW Data'!$A:$A, G$8, 'SW Data'!$E:$E, $C$1, 'SW Data'!$B:$B, $A40), IF($C$3="Part Time", SUMIFS('SW Data'!$H:$H, 'SW Data'!$A:$A, G$8, 'SW Data'!$E:$E, $C$1, 'SW Data'!$B:$B, $A40), SUMIFS('SW Data'!$I:$I, 'SW Data'!$A:$A, G$8, 'SW Data'!$E:$E, $C$1, 'SW Data'!$B:$B, $A40))),
   IF($C$3="Full Time", SUMIFS('SW Data'!$F:$F, 'SW Data'!$A:$A, G$8, 'SW Data'!$E:$E, $C$1, 'SW Data'!$B:$B, $A40, 'SW Data'!$D:$D, $C$2), IF($C$3="Part Time", SUMIFS('SW Data'!$H:$H, 'SW Data'!$A:$A, G$8, 'SW Data'!$E:$E, $C$1, 'SW Data'!$B:$B, $A40, 'SW Data'!$D:$D, $C$2), SUMIFS('SW Data'!$I:$I, 'SW Data'!$A:$A, G$8, 'SW Data'!$E:$E, $C$1, 'SW Data'!$B:$B, $A40, 'SW Data'!$D:$D, $C$2))))),
 0)</f>
        <v>165.74805555699999</v>
      </c>
      <c r="H40" s="57">
        <f>IF(AND($C$1&lt;&gt;"", $C$2&lt;&gt;"", $C$3&lt;&gt;""),
 IF($C$1="All Fieldwork Services Teams",
  IF($C$2="All Social Workers",
   IF($C$3="Full Time", SUMIFS('SW Data'!$F:$F, 'SW Data'!$A:$A, H$8, 'SW Data'!$B:$B, $A40), IF($C$3="Part Time", SUMIFS('SW Data'!$H:$H, 'SW Data'!$A:$A, H$8, 'SW Data'!$B:$B, $A40),SUMIFS('SW Data'!$I:$I, 'SW Data'!$A:$A, H$8, 'SW Data'!$B:$B, $A40))),
   IF($C$3="Full Time", SUMIFS('SW Data'!$F:$F, 'SW Data'!$A:$A, H$8, 'SW Data'!$B:$B, $A40, 'SW Data'!$D:$D, $C$2), IF($C$3="Part Time", SUMIFS('SW Data'!$H:$H, 'SW Data'!$A:$A, H$8, 'SW Data'!$B:$B, $A40, 'SW Data'!$D:$D, $C$2), SUMIFS('SW Data'!$I:$I, 'SW Data'!$A:$A, H$8, 'SW Data'!$B:$B, $A40, 'SW Data'!$D:$D, $C$2)))),
  IF($C$2="All Social Workers",
   IF($C$3="Full Time", SUMIFS('SW Data'!$F:$F, 'SW Data'!$A:$A, H$8, 'SW Data'!$E:$E, $C$1, 'SW Data'!$B:$B, $A40), IF($C$3="Part Time", SUMIFS('SW Data'!$H:$H, 'SW Data'!$A:$A, H$8, 'SW Data'!$E:$E, $C$1, 'SW Data'!$B:$B, $A40), SUMIFS('SW Data'!$I:$I, 'SW Data'!$A:$A, H$8, 'SW Data'!$E:$E, $C$1, 'SW Data'!$B:$B, $A40))),
   IF($C$3="Full Time", SUMIFS('SW Data'!$F:$F, 'SW Data'!$A:$A, H$8, 'SW Data'!$E:$E, $C$1, 'SW Data'!$B:$B, $A40, 'SW Data'!$D:$D, $C$2), IF($C$3="Part Time", SUMIFS('SW Data'!$H:$H, 'SW Data'!$A:$A, H$8, 'SW Data'!$E:$E, $C$1, 'SW Data'!$B:$B, $A40, 'SW Data'!$D:$D, $C$2), SUMIFS('SW Data'!$I:$I, 'SW Data'!$A:$A, H$8, 'SW Data'!$E:$E, $C$1, 'SW Data'!$B:$B, $A40, 'SW Data'!$D:$D, $C$2))))),
 0)</f>
        <v>166.57</v>
      </c>
      <c r="I40" s="57">
        <f>IF(AND($C$1&lt;&gt;"", $C$2&lt;&gt;"", $C$3&lt;&gt;""),
 IF($C$1="All Fieldwork Services Teams",
  IF($C$2="All Social Workers",
   IF($C$3="Full Time", SUMIFS('SW Data'!$F:$F, 'SW Data'!$A:$A, I$8, 'SW Data'!$B:$B, $A40), IF($C$3="Part Time", SUMIFS('SW Data'!$H:$H, 'SW Data'!$A:$A, I$8, 'SW Data'!$B:$B, $A40),SUMIFS('SW Data'!$I:$I, 'SW Data'!$A:$A, I$8, 'SW Data'!$B:$B, $A40))),
   IF($C$3="Full Time", SUMIFS('SW Data'!$F:$F, 'SW Data'!$A:$A, I$8, 'SW Data'!$B:$B, $A40, 'SW Data'!$D:$D, $C$2), IF($C$3="Part Time", SUMIFS('SW Data'!$H:$H, 'SW Data'!$A:$A, I$8, 'SW Data'!$B:$B, $A40, 'SW Data'!$D:$D, $C$2), SUMIFS('SW Data'!$I:$I, 'SW Data'!$A:$A, I$8, 'SW Data'!$B:$B, $A40, 'SW Data'!$D:$D, $C$2)))),
  IF($C$2="All Social Workers",
   IF($C$3="Full Time", SUMIFS('SW Data'!$F:$F, 'SW Data'!$A:$A, I$8, 'SW Data'!$E:$E, $C$1, 'SW Data'!$B:$B, $A40), IF($C$3="Part Time", SUMIFS('SW Data'!$H:$H, 'SW Data'!$A:$A, I$8, 'SW Data'!$E:$E, $C$1, 'SW Data'!$B:$B, $A40), SUMIFS('SW Data'!$I:$I, 'SW Data'!$A:$A, I$8, 'SW Data'!$E:$E, $C$1, 'SW Data'!$B:$B, $A40))),
   IF($C$3="Full Time", SUMIFS('SW Data'!$F:$F, 'SW Data'!$A:$A, I$8, 'SW Data'!$E:$E, $C$1, 'SW Data'!$B:$B, $A40, 'SW Data'!$D:$D, $C$2), IF($C$3="Part Time", SUMIFS('SW Data'!$H:$H, 'SW Data'!$A:$A, I$8, 'SW Data'!$E:$E, $C$1, 'SW Data'!$B:$B, $A40, 'SW Data'!$D:$D, $C$2), SUMIFS('SW Data'!$I:$I, 'SW Data'!$A:$A, I$8, 'SW Data'!$E:$E, $C$1, 'SW Data'!$B:$B, $A40, 'SW Data'!$D:$D, $C$2))))),
 0)</f>
        <v>167.89</v>
      </c>
      <c r="J40" s="57">
        <f>IF(AND($C$1&lt;&gt;"", $C$2&lt;&gt;"", $C$3&lt;&gt;""),
 IF($C$1="All Fieldwork Services Teams",
  IF($C$2="All Social Workers",
   IF($C$3="Full Time", SUMIFS('SW Data'!$F:$F, 'SW Data'!$A:$A, J$8, 'SW Data'!$B:$B, $A40), IF($C$3="Part Time", SUMIFS('SW Data'!$H:$H, 'SW Data'!$A:$A, J$8, 'SW Data'!$B:$B, $A40),SUMIFS('SW Data'!$I:$I, 'SW Data'!$A:$A, J$8, 'SW Data'!$B:$B, $A40))),
   IF($C$3="Full Time", SUMIFS('SW Data'!$F:$F, 'SW Data'!$A:$A, J$8, 'SW Data'!$B:$B, $A40, 'SW Data'!$D:$D, $C$2), IF($C$3="Part Time", SUMIFS('SW Data'!$H:$H, 'SW Data'!$A:$A, J$8, 'SW Data'!$B:$B, $A40, 'SW Data'!$D:$D, $C$2), SUMIFS('SW Data'!$I:$I, 'SW Data'!$A:$A, J$8, 'SW Data'!$B:$B, $A40, 'SW Data'!$D:$D, $C$2)))),
  IF($C$2="All Social Workers",
   IF($C$3="Full Time", SUMIFS('SW Data'!$F:$F, 'SW Data'!$A:$A, J$8, 'SW Data'!$E:$E, $C$1, 'SW Data'!$B:$B, $A40), IF($C$3="Part Time", SUMIFS('SW Data'!$H:$H, 'SW Data'!$A:$A, J$8, 'SW Data'!$E:$E, $C$1, 'SW Data'!$B:$B, $A40), SUMIFS('SW Data'!$I:$I, 'SW Data'!$A:$A, J$8, 'SW Data'!$E:$E, $C$1, 'SW Data'!$B:$B, $A40))),
   IF($C$3="Full Time", SUMIFS('SW Data'!$F:$F, 'SW Data'!$A:$A, J$8, 'SW Data'!$E:$E, $C$1, 'SW Data'!$B:$B, $A40, 'SW Data'!$D:$D, $C$2), IF($C$3="Part Time", SUMIFS('SW Data'!$H:$H, 'SW Data'!$A:$A, J$8, 'SW Data'!$E:$E, $C$1, 'SW Data'!$B:$B, $A40, 'SW Data'!$D:$D, $C$2), SUMIFS('SW Data'!$I:$I, 'SW Data'!$A:$A, J$8, 'SW Data'!$E:$E, $C$1, 'SW Data'!$B:$B, $A40, 'SW Data'!$D:$D, $C$2))))),
 0)</f>
        <v>171.47</v>
      </c>
      <c r="K40" s="57">
        <f>IF(AND($C$1&lt;&gt;"", $C$2&lt;&gt;"", $C$3&lt;&gt;""),
 IF($C$1="All Fieldwork Services Teams",
  IF($C$2="All Social Workers",
   IF($C$3="Full Time", SUMIFS('SW Data'!$F:$F, 'SW Data'!$A:$A, K$8, 'SW Data'!$B:$B, $A40), IF($C$3="Part Time", SUMIFS('SW Data'!$H:$H, 'SW Data'!$A:$A, K$8, 'SW Data'!$B:$B, $A40),SUMIFS('SW Data'!$I:$I, 'SW Data'!$A:$A, K$8, 'SW Data'!$B:$B, $A40))),
   IF($C$3="Full Time", SUMIFS('SW Data'!$F:$F, 'SW Data'!$A:$A, K$8, 'SW Data'!$B:$B, $A40, 'SW Data'!$D:$D, $C$2), IF($C$3="Part Time", SUMIFS('SW Data'!$H:$H, 'SW Data'!$A:$A, K$8, 'SW Data'!$B:$B, $A40, 'SW Data'!$D:$D, $C$2), SUMIFS('SW Data'!$I:$I, 'SW Data'!$A:$A, K$8, 'SW Data'!$B:$B, $A40, 'SW Data'!$D:$D, $C$2)))),
  IF($C$2="All Social Workers",
   IF($C$3="Full Time", SUMIFS('SW Data'!$F:$F, 'SW Data'!$A:$A, K$8, 'SW Data'!$E:$E, $C$1, 'SW Data'!$B:$B, $A40), IF($C$3="Part Time", SUMIFS('SW Data'!$H:$H, 'SW Data'!$A:$A, K$8, 'SW Data'!$E:$E, $C$1, 'SW Data'!$B:$B, $A40), SUMIFS('SW Data'!$I:$I, 'SW Data'!$A:$A, K$8, 'SW Data'!$E:$E, $C$1, 'SW Data'!$B:$B, $A40))),
   IF($C$3="Full Time", SUMIFS('SW Data'!$F:$F, 'SW Data'!$A:$A, K$8, 'SW Data'!$E:$E, $C$1, 'SW Data'!$B:$B, $A40, 'SW Data'!$D:$D, $C$2), IF($C$3="Part Time", SUMIFS('SW Data'!$H:$H, 'SW Data'!$A:$A, K$8, 'SW Data'!$E:$E, $C$1, 'SW Data'!$B:$B, $A40, 'SW Data'!$D:$D, $C$2), SUMIFS('SW Data'!$I:$I, 'SW Data'!$A:$A, K$8, 'SW Data'!$E:$E, $C$1, 'SW Data'!$B:$B, $A40, 'SW Data'!$D:$D, $C$2))))),
 0)</f>
        <v>161.89000000000001</v>
      </c>
      <c r="L40" s="58"/>
    </row>
    <row r="41" spans="1:12" ht="15.75" thickBot="1" x14ac:dyDescent="0.3">
      <c r="A41" s="16" t="s">
        <v>0</v>
      </c>
      <c r="B41" s="31">
        <f t="shared" ref="B41:I41" si="0">SUM(B9:B40)</f>
        <v>5072.1200000000017</v>
      </c>
      <c r="C41" s="31">
        <f t="shared" si="0"/>
        <v>5234.7299999999996</v>
      </c>
      <c r="D41" s="31">
        <f t="shared" si="0"/>
        <v>5200.7299999999996</v>
      </c>
      <c r="E41" s="31">
        <f t="shared" si="0"/>
        <v>5220.21</v>
      </c>
      <c r="F41" s="31">
        <f t="shared" si="0"/>
        <v>5182.750745205999</v>
      </c>
      <c r="G41" s="31">
        <f t="shared" si="0"/>
        <v>5366.8704660010008</v>
      </c>
      <c r="H41" s="31">
        <f t="shared" si="0"/>
        <v>5368.9799999999987</v>
      </c>
      <c r="I41" s="31">
        <f t="shared" si="0"/>
        <v>5429.09</v>
      </c>
      <c r="J41" s="31">
        <f t="shared" ref="J41:K41" si="1">SUM(J9:J40)</f>
        <v>5283.3200000000006</v>
      </c>
      <c r="K41" s="31">
        <f t="shared" si="1"/>
        <v>5343.8999999999987</v>
      </c>
      <c r="L41" s="31"/>
    </row>
    <row r="42" spans="1:12" ht="15.75" thickTop="1" x14ac:dyDescent="0.25">
      <c r="A42" s="25"/>
      <c r="B42" s="25"/>
      <c r="C42" s="25"/>
      <c r="D42" s="25"/>
      <c r="E42" s="25"/>
      <c r="F42" s="25"/>
      <c r="G42" s="25"/>
      <c r="H42" s="25"/>
      <c r="I42" s="25"/>
      <c r="J42" s="25"/>
      <c r="K42" s="25"/>
      <c r="L42" s="25"/>
    </row>
  </sheetData>
  <mergeCells count="9">
    <mergeCell ref="A7:A8"/>
    <mergeCell ref="A1:B1"/>
    <mergeCell ref="C1:G1"/>
    <mergeCell ref="A2:B2"/>
    <mergeCell ref="C2:G2"/>
    <mergeCell ref="A3:B3"/>
    <mergeCell ref="C3:G3"/>
    <mergeCell ref="B7:L7"/>
    <mergeCell ref="A5:L5"/>
  </mergeCells>
  <dataValidations count="3">
    <dataValidation type="list" allowBlank="1" showInputMessage="1" showErrorMessage="1" sqref="C3:G3">
      <formula1>Modes_of_working</formula1>
    </dataValidation>
    <dataValidation type="list" allowBlank="1" showInputMessage="1" showErrorMessage="1" sqref="C2:G2">
      <formula1>Postnames</formula1>
    </dataValidation>
    <dataValidation type="list" allowBlank="1" showInputMessage="1" showErrorMessage="1" sqref="C1:G1">
      <formula1>Subsectors</formula1>
    </dataValidation>
  </dataValidations>
  <pageMargins left="0.7" right="0.7" top="0.75" bottom="0.75" header="0.3" footer="0.3"/>
  <pageSetup paperSize="9" scale="67" orientation="portrait" verticalDpi="0"/>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'WTE of Social Workers'!B9:K9</xm:f>
              <xm:sqref>L9</xm:sqref>
            </x14:sparkline>
            <x14:sparkline>
              <xm:f>'WTE of Social Workers'!B10:K10</xm:f>
              <xm:sqref>L10</xm:sqref>
            </x14:sparkline>
            <x14:sparkline>
              <xm:f>'WTE of Social Workers'!B11:K11</xm:f>
              <xm:sqref>L11</xm:sqref>
            </x14:sparkline>
            <x14:sparkline>
              <xm:f>'WTE of Social Workers'!B12:K12</xm:f>
              <xm:sqref>L12</xm:sqref>
            </x14:sparkline>
            <x14:sparkline>
              <xm:f>'WTE of Social Workers'!B13:K13</xm:f>
              <xm:sqref>L13</xm:sqref>
            </x14:sparkline>
            <x14:sparkline>
              <xm:f>'WTE of Social Workers'!B14:K14</xm:f>
              <xm:sqref>L14</xm:sqref>
            </x14:sparkline>
            <x14:sparkline>
              <xm:f>'WTE of Social Workers'!B15:K15</xm:f>
              <xm:sqref>L15</xm:sqref>
            </x14:sparkline>
            <x14:sparkline>
              <xm:f>'WTE of Social Workers'!B16:K16</xm:f>
              <xm:sqref>L16</xm:sqref>
            </x14:sparkline>
            <x14:sparkline>
              <xm:f>'WTE of Social Workers'!B17:K17</xm:f>
              <xm:sqref>L17</xm:sqref>
            </x14:sparkline>
            <x14:sparkline>
              <xm:f>'WTE of Social Workers'!B18:K18</xm:f>
              <xm:sqref>L18</xm:sqref>
            </x14:sparkline>
            <x14:sparkline>
              <xm:f>'WTE of Social Workers'!B19:K19</xm:f>
              <xm:sqref>L19</xm:sqref>
            </x14:sparkline>
            <x14:sparkline>
              <xm:f>'WTE of Social Workers'!B20:K20</xm:f>
              <xm:sqref>L20</xm:sqref>
            </x14:sparkline>
            <x14:sparkline>
              <xm:f>'WTE of Social Workers'!B21:K21</xm:f>
              <xm:sqref>L21</xm:sqref>
            </x14:sparkline>
            <x14:sparkline>
              <xm:f>'WTE of Social Workers'!B22:K22</xm:f>
              <xm:sqref>L22</xm:sqref>
            </x14:sparkline>
            <x14:sparkline>
              <xm:f>'WTE of Social Workers'!B23:K23</xm:f>
              <xm:sqref>L23</xm:sqref>
            </x14:sparkline>
            <x14:sparkline>
              <xm:f>'WTE of Social Workers'!B24:K24</xm:f>
              <xm:sqref>L24</xm:sqref>
            </x14:sparkline>
            <x14:sparkline>
              <xm:f>'WTE of Social Workers'!B25:K25</xm:f>
              <xm:sqref>L25</xm:sqref>
            </x14:sparkline>
            <x14:sparkline>
              <xm:f>'WTE of Social Workers'!B26:K26</xm:f>
              <xm:sqref>L26</xm:sqref>
            </x14:sparkline>
            <x14:sparkline>
              <xm:f>'WTE of Social Workers'!B27:K27</xm:f>
              <xm:sqref>L27</xm:sqref>
            </x14:sparkline>
            <x14:sparkline>
              <xm:f>'WTE of Social Workers'!B28:K28</xm:f>
              <xm:sqref>L28</xm:sqref>
            </x14:sparkline>
            <x14:sparkline>
              <xm:f>'WTE of Social Workers'!B29:K29</xm:f>
              <xm:sqref>L29</xm:sqref>
            </x14:sparkline>
            <x14:sparkline>
              <xm:f>'WTE of Social Workers'!B30:K30</xm:f>
              <xm:sqref>L30</xm:sqref>
            </x14:sparkline>
            <x14:sparkline>
              <xm:f>'WTE of Social Workers'!B31:K31</xm:f>
              <xm:sqref>L31</xm:sqref>
            </x14:sparkline>
            <x14:sparkline>
              <xm:f>'WTE of Social Workers'!B32:K32</xm:f>
              <xm:sqref>L32</xm:sqref>
            </x14:sparkline>
            <x14:sparkline>
              <xm:f>'WTE of Social Workers'!B33:K33</xm:f>
              <xm:sqref>L33</xm:sqref>
            </x14:sparkline>
            <x14:sparkline>
              <xm:f>'WTE of Social Workers'!B34:K34</xm:f>
              <xm:sqref>L34</xm:sqref>
            </x14:sparkline>
            <x14:sparkline>
              <xm:f>'WTE of Social Workers'!B35:K35</xm:f>
              <xm:sqref>L35</xm:sqref>
            </x14:sparkline>
            <x14:sparkline>
              <xm:f>'WTE of Social Workers'!B36:K36</xm:f>
              <xm:sqref>L36</xm:sqref>
            </x14:sparkline>
            <x14:sparkline>
              <xm:f>'WTE of Social Workers'!B37:K37</xm:f>
              <xm:sqref>L37</xm:sqref>
            </x14:sparkline>
            <x14:sparkline>
              <xm:f>'WTE of Social Workers'!B38:K38</xm:f>
              <xm:sqref>L38</xm:sqref>
            </x14:sparkline>
            <x14:sparkline>
              <xm:f>'WTE of Social Workers'!B39:K39</xm:f>
              <xm:sqref>L39</xm:sqref>
            </x14:sparkline>
            <x14:sparkline>
              <xm:f>'WTE of Social Workers'!B40:K40</xm:f>
              <xm:sqref>L40</xm:sqref>
            </x14:sparkline>
            <x14:sparkline>
              <xm:f>'WTE of Social Workers'!B41:K41</xm:f>
              <xm:sqref>L41</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U401"/>
  <sheetViews>
    <sheetView showGridLines="0" zoomScaleNormal="100" workbookViewId="0">
      <selection activeCell="C1" sqref="C1:G1"/>
    </sheetView>
  </sheetViews>
  <sheetFormatPr defaultRowHeight="15" x14ac:dyDescent="0.25"/>
  <cols>
    <col min="1" max="1" width="21.5703125" customWidth="1"/>
    <col min="2" max="14" width="10" customWidth="1"/>
    <col min="20" max="20" width="20.140625" bestFit="1" customWidth="1"/>
  </cols>
  <sheetData>
    <row r="1" spans="1:21" x14ac:dyDescent="0.25">
      <c r="A1" s="102" t="s">
        <v>79</v>
      </c>
      <c r="B1" s="103"/>
      <c r="C1" s="98" t="s">
        <v>52</v>
      </c>
      <c r="D1" s="99"/>
      <c r="E1" s="99"/>
      <c r="F1" s="99"/>
      <c r="G1" s="99"/>
      <c r="H1" s="40" t="str">
        <f>IF($C$1="Fieldwork Service (Generic)", "generic fieldwork services", IF($C$1 = "All Fieldwork Services Teams",  "fieldwork services", SUBSTITUTE(SUBSTITUTE(LOWER($C$1), "service (", "services for "),")", "")))</f>
        <v>fieldwork services</v>
      </c>
      <c r="I1" s="40" t="str">
        <f>IF($C$1="Fieldwork Service (Children)","children (ages 0-17)",IF(OR($C$1="Fieldwork Service (Adults)",$C$1="Fieldwork Service (Offenders)"),"adults (aged 18 and over)", "population"))</f>
        <v>population</v>
      </c>
      <c r="J1" s="40"/>
      <c r="K1" s="40"/>
    </row>
    <row r="2" spans="1:21" x14ac:dyDescent="0.25">
      <c r="A2" s="102" t="s">
        <v>80</v>
      </c>
      <c r="B2" s="103"/>
      <c r="C2" s="98" t="s">
        <v>82</v>
      </c>
      <c r="D2" s="103"/>
      <c r="E2" s="103"/>
      <c r="F2" s="103"/>
      <c r="G2" s="103"/>
      <c r="H2" s="40" t="str">
        <f>IF(OR(C2="Senior Social Workers", C2="Main Grade Social Workers"), LOWER(C2)&amp; " ", "social workers ")</f>
        <v xml:space="preserve">social workers </v>
      </c>
    </row>
    <row r="3" spans="1:21" x14ac:dyDescent="0.25">
      <c r="A3" s="102" t="s">
        <v>81</v>
      </c>
      <c r="B3" s="103"/>
      <c r="C3" s="98" t="s">
        <v>74</v>
      </c>
      <c r="D3" s="103"/>
      <c r="E3" s="103"/>
      <c r="F3" s="103"/>
      <c r="G3" s="103"/>
      <c r="H3" s="40" t="str">
        <f>IF(OR(C3="Full Time", C3="Part Time"), LOWER(C3)&amp; " ", "")</f>
        <v/>
      </c>
    </row>
    <row r="5" spans="1:21" ht="30" customHeight="1" x14ac:dyDescent="0.25">
      <c r="A5" s="106" t="str">
        <f>IF(AND(C1&lt;&gt;"", C2&lt;&gt;"", C3&lt;&gt;""), "Whole time equivalent(WTE) rates for "&amp; H3 &amp; H2 &amp; "in " &amp; H1 &amp; " per 100,000 " &amp; I1,"")</f>
        <v>Whole time equivalent(WTE) rates for social workers in fieldwork services per 100,000 population</v>
      </c>
      <c r="B5" s="107"/>
      <c r="C5" s="107"/>
      <c r="D5" s="107"/>
      <c r="E5" s="107"/>
      <c r="F5" s="107"/>
      <c r="G5" s="107"/>
      <c r="H5" s="107"/>
      <c r="I5" s="107"/>
      <c r="J5" s="107"/>
      <c r="K5" s="107"/>
      <c r="L5" s="107"/>
      <c r="M5" s="82"/>
      <c r="N5" s="82"/>
    </row>
    <row r="7" spans="1:21" x14ac:dyDescent="0.25">
      <c r="A7" s="100" t="s">
        <v>48</v>
      </c>
      <c r="B7" s="104" t="s">
        <v>57</v>
      </c>
      <c r="C7" s="105"/>
      <c r="D7" s="105"/>
      <c r="E7" s="105"/>
      <c r="F7" s="105"/>
      <c r="G7" s="105"/>
      <c r="H7" s="105"/>
      <c r="I7" s="105"/>
      <c r="J7" s="105"/>
      <c r="K7" s="105"/>
      <c r="L7" s="105"/>
    </row>
    <row r="8" spans="1:21" x14ac:dyDescent="0.25">
      <c r="A8" s="101"/>
      <c r="B8" s="32">
        <v>2008</v>
      </c>
      <c r="C8" s="32">
        <v>2009</v>
      </c>
      <c r="D8" s="32">
        <v>2010</v>
      </c>
      <c r="E8" s="32">
        <v>2011</v>
      </c>
      <c r="F8" s="32">
        <v>2012</v>
      </c>
      <c r="G8" s="32">
        <v>2013</v>
      </c>
      <c r="H8" s="32">
        <v>2014</v>
      </c>
      <c r="I8" s="32">
        <v>2015</v>
      </c>
      <c r="J8" s="32">
        <v>2016</v>
      </c>
      <c r="K8" s="32">
        <v>2017</v>
      </c>
      <c r="L8" s="35" t="s">
        <v>51</v>
      </c>
    </row>
    <row r="9" spans="1:21" x14ac:dyDescent="0.25">
      <c r="A9" s="50" t="s">
        <v>17</v>
      </c>
      <c r="B9" s="59">
        <f>ROUND((IF(AND($C$1&lt;&gt;"", $C$2&lt;&gt;"", $C$3&lt;&gt;""),
 IF($C$1="All Fieldwork Services Teams",
  IF($C$2="All Social Workers",
   IF($C$3="Full Time", SUMIFS('SW Data'!$F:$F, 'SW Data'!$A:$A, B$8, 'SW Data'!$B:$B, $A9), IF($C$3="Part Time", SUMIFS('SW Data'!$H:$H, 'SW Data'!$A:$A, B$8, 'SW Data'!$B:$B, $A9),SUMIFS('SW Data'!$I:$I, 'SW Data'!$A:$A, B$8, 'SW Data'!$B:$B, $A9))),
   IF($C$3="Full Time", SUMIFS('SW Data'!$F:$F, 'SW Data'!$A:$A, B$8, 'SW Data'!$B:$B, $A9, 'SW Data'!$D:$D, $C$2), IF($C$3="Part Time", SUMIFS('SW Data'!$H:$H, 'SW Data'!$A:$A, B$8, 'SW Data'!$B:$B, $A9, 'SW Data'!$D:$D, $C$2), SUMIFS('SW Data'!$I:$I, 'SW Data'!$A:$A, B$8, 'SW Data'!$B:$B, $A9, 'SW Data'!$D:$D, $C$2)))),
  IF($C$2="All Social Workers",
   IF($C$3="Full Time", SUMIFS('SW Data'!$F:$F, 'SW Data'!$A:$A, B$8, 'SW Data'!$E:$E, $C$1, 'SW Data'!$B:$B, $A9), IF($C$3="Part Time", SUMIFS('SW Data'!$H:$H, 'SW Data'!$A:$A, B$8, 'SW Data'!$E:$E, $C$1, 'SW Data'!$B:$B, $A9), SUMIFS('SW Data'!$I:$I, 'SW Data'!$A:$A, B$8, 'SW Data'!$E:$E, $C$1, 'SW Data'!$B:$B, $A9))),
   IF($C$3="Full Time", SUMIFS('SW Data'!$F:$F, 'SW Data'!$A:$A, B$8, 'SW Data'!$E:$E, $C$1, 'SW Data'!$B:$B, $A9, 'SW Data'!$D:$D, $C$2), IF($C$3="Part Time", SUMIFS('SW Data'!$H:$H, 'SW Data'!$A:$A, B$8, 'SW Data'!$E:$E, $C$1, 'SW Data'!$B:$B, $A9, 'SW Data'!$D:$D, $C$2), SUMIFS('SW Data'!$I:$I, 'SW Data'!$A:$A, B$8, 'SW Data'!$E:$E, $C$1, 'SW Data'!$B:$B, $A9, 'SW Data'!$D:$D, $C$2))))),
 0)/IF($C$1="Fieldwork Service (Children)", VLOOKUP($A9,'Population MYE'!$A$43:$K$76,MATCH(B$8,'Population MYE'!$A$43:$K$43, FALSE),FALSE), IF(OR($C$1="Fieldwork Service (Adults)",$C$1="Fieldwork Service (Offenders)"),VLOOKUP($A9,'Population MYE'!$A$81:$K$114,MATCH(B$8,'Population MYE'!$A$81:$K$81, FALSE),FALSE),VLOOKUP($A9,'Population MYE'!$A$5:$K$38,MATCH(B$8,'Population MYE'!$A$5:$K$5, FALSE),FALSE))))*100000, 1)</f>
        <v>109.6</v>
      </c>
      <c r="C9" s="59">
        <f>ROUND((IF(AND($C$1&lt;&gt;"", $C$2&lt;&gt;"", $C$3&lt;&gt;""),
 IF($C$1="All Fieldwork Services Teams",
  IF($C$2="All Social Workers",
   IF($C$3="Full Time", SUMIFS('SW Data'!$F:$F, 'SW Data'!$A:$A, C$8, 'SW Data'!$B:$B, $A9), IF($C$3="Part Time", SUMIFS('SW Data'!$H:$H, 'SW Data'!$A:$A, C$8, 'SW Data'!$B:$B, $A9),SUMIFS('SW Data'!$I:$I, 'SW Data'!$A:$A, C$8, 'SW Data'!$B:$B, $A9))),
   IF($C$3="Full Time", SUMIFS('SW Data'!$F:$F, 'SW Data'!$A:$A, C$8, 'SW Data'!$B:$B, $A9, 'SW Data'!$D:$D, $C$2), IF($C$3="Part Time", SUMIFS('SW Data'!$H:$H, 'SW Data'!$A:$A, C$8, 'SW Data'!$B:$B, $A9, 'SW Data'!$D:$D, $C$2), SUMIFS('SW Data'!$I:$I, 'SW Data'!$A:$A, C$8, 'SW Data'!$B:$B, $A9, 'SW Data'!$D:$D, $C$2)))),
  IF($C$2="All Social Workers",
   IF($C$3="Full Time", SUMIFS('SW Data'!$F:$F, 'SW Data'!$A:$A, C$8, 'SW Data'!$E:$E, $C$1, 'SW Data'!$B:$B, $A9), IF($C$3="Part Time", SUMIFS('SW Data'!$H:$H, 'SW Data'!$A:$A, C$8, 'SW Data'!$E:$E, $C$1, 'SW Data'!$B:$B, $A9), SUMIFS('SW Data'!$I:$I, 'SW Data'!$A:$A, C$8, 'SW Data'!$E:$E, $C$1, 'SW Data'!$B:$B, $A9))),
   IF($C$3="Full Time", SUMIFS('SW Data'!$F:$F, 'SW Data'!$A:$A, C$8, 'SW Data'!$E:$E, $C$1, 'SW Data'!$B:$B, $A9, 'SW Data'!$D:$D, $C$2), IF($C$3="Part Time", SUMIFS('SW Data'!$H:$H, 'SW Data'!$A:$A, C$8, 'SW Data'!$E:$E, $C$1, 'SW Data'!$B:$B, $A9, 'SW Data'!$D:$D, $C$2), SUMIFS('SW Data'!$I:$I, 'SW Data'!$A:$A, C$8, 'SW Data'!$E:$E, $C$1, 'SW Data'!$B:$B, $A9, 'SW Data'!$D:$D, $C$2))))),
 0)/IF($C$1="Fieldwork Service (Children)", VLOOKUP($A9,'Population MYE'!$A$43:$K$76,MATCH(C$8,'Population MYE'!$A$43:$K$43, FALSE),FALSE), IF(OR($C$1="Fieldwork Service (Adults)",$C$1="Fieldwork Service (Offenders)"),VLOOKUP($A9,'Population MYE'!$A$81:$K$114,MATCH(C$8,'Population MYE'!$A$81:$K$81, FALSE),FALSE),VLOOKUP($A9,'Population MYE'!$A$5:$K$38,MATCH(C$8,'Population MYE'!$A$5:$K$5, FALSE),FALSE))))*100000, 1)</f>
        <v>109.9</v>
      </c>
      <c r="D9" s="59">
        <f>ROUND((IF(AND($C$1&lt;&gt;"", $C$2&lt;&gt;"", $C$3&lt;&gt;""),
 IF($C$1="All Fieldwork Services Teams",
  IF($C$2="All Social Workers",
   IF($C$3="Full Time", SUMIFS('SW Data'!$F:$F, 'SW Data'!$A:$A, D$8, 'SW Data'!$B:$B, $A9), IF($C$3="Part Time", SUMIFS('SW Data'!$H:$H, 'SW Data'!$A:$A, D$8, 'SW Data'!$B:$B, $A9),SUMIFS('SW Data'!$I:$I, 'SW Data'!$A:$A, D$8, 'SW Data'!$B:$B, $A9))),
   IF($C$3="Full Time", SUMIFS('SW Data'!$F:$F, 'SW Data'!$A:$A, D$8, 'SW Data'!$B:$B, $A9, 'SW Data'!$D:$D, $C$2), IF($C$3="Part Time", SUMIFS('SW Data'!$H:$H, 'SW Data'!$A:$A, D$8, 'SW Data'!$B:$B, $A9, 'SW Data'!$D:$D, $C$2), SUMIFS('SW Data'!$I:$I, 'SW Data'!$A:$A, D$8, 'SW Data'!$B:$B, $A9, 'SW Data'!$D:$D, $C$2)))),
  IF($C$2="All Social Workers",
   IF($C$3="Full Time", SUMIFS('SW Data'!$F:$F, 'SW Data'!$A:$A, D$8, 'SW Data'!$E:$E, $C$1, 'SW Data'!$B:$B, $A9), IF($C$3="Part Time", SUMIFS('SW Data'!$H:$H, 'SW Data'!$A:$A, D$8, 'SW Data'!$E:$E, $C$1, 'SW Data'!$B:$B, $A9), SUMIFS('SW Data'!$I:$I, 'SW Data'!$A:$A, D$8, 'SW Data'!$E:$E, $C$1, 'SW Data'!$B:$B, $A9))),
   IF($C$3="Full Time", SUMIFS('SW Data'!$F:$F, 'SW Data'!$A:$A, D$8, 'SW Data'!$E:$E, $C$1, 'SW Data'!$B:$B, $A9, 'SW Data'!$D:$D, $C$2), IF($C$3="Part Time", SUMIFS('SW Data'!$H:$H, 'SW Data'!$A:$A, D$8, 'SW Data'!$E:$E, $C$1, 'SW Data'!$B:$B, $A9, 'SW Data'!$D:$D, $C$2), SUMIFS('SW Data'!$I:$I, 'SW Data'!$A:$A, D$8, 'SW Data'!$E:$E, $C$1, 'SW Data'!$B:$B, $A9, 'SW Data'!$D:$D, $C$2))))),
 0)/IF($C$1="Fieldwork Service (Children)", VLOOKUP($A9,'Population MYE'!$A$43:$K$76,MATCH(D$8,'Population MYE'!$A$43:$K$43, FALSE),FALSE), IF(OR($C$1="Fieldwork Service (Adults)",$C$1="Fieldwork Service (Offenders)"),VLOOKUP($A9,'Population MYE'!$A$81:$K$114,MATCH(D$8,'Population MYE'!$A$81:$K$81, FALSE),FALSE),VLOOKUP($A9,'Population MYE'!$A$5:$K$38,MATCH(D$8,'Population MYE'!$A$5:$K$5, FALSE),FALSE))))*100000, 1)</f>
        <v>109.5</v>
      </c>
      <c r="E9" s="59">
        <f>ROUND((IF(AND($C$1&lt;&gt;"", $C$2&lt;&gt;"", $C$3&lt;&gt;""),
 IF($C$1="All Fieldwork Services Teams",
  IF($C$2="All Social Workers",
   IF($C$3="Full Time", SUMIFS('SW Data'!$F:$F, 'SW Data'!$A:$A, E$8, 'SW Data'!$B:$B, $A9), IF($C$3="Part Time", SUMIFS('SW Data'!$H:$H, 'SW Data'!$A:$A, E$8, 'SW Data'!$B:$B, $A9),SUMIFS('SW Data'!$I:$I, 'SW Data'!$A:$A, E$8, 'SW Data'!$B:$B, $A9))),
   IF($C$3="Full Time", SUMIFS('SW Data'!$F:$F, 'SW Data'!$A:$A, E$8, 'SW Data'!$B:$B, $A9, 'SW Data'!$D:$D, $C$2), IF($C$3="Part Time", SUMIFS('SW Data'!$H:$H, 'SW Data'!$A:$A, E$8, 'SW Data'!$B:$B, $A9, 'SW Data'!$D:$D, $C$2), SUMIFS('SW Data'!$I:$I, 'SW Data'!$A:$A, E$8, 'SW Data'!$B:$B, $A9, 'SW Data'!$D:$D, $C$2)))),
  IF($C$2="All Social Workers",
   IF($C$3="Full Time", SUMIFS('SW Data'!$F:$F, 'SW Data'!$A:$A, E$8, 'SW Data'!$E:$E, $C$1, 'SW Data'!$B:$B, $A9), IF($C$3="Part Time", SUMIFS('SW Data'!$H:$H, 'SW Data'!$A:$A, E$8, 'SW Data'!$E:$E, $C$1, 'SW Data'!$B:$B, $A9), SUMIFS('SW Data'!$I:$I, 'SW Data'!$A:$A, E$8, 'SW Data'!$E:$E, $C$1, 'SW Data'!$B:$B, $A9))),
   IF($C$3="Full Time", SUMIFS('SW Data'!$F:$F, 'SW Data'!$A:$A, E$8, 'SW Data'!$E:$E, $C$1, 'SW Data'!$B:$B, $A9, 'SW Data'!$D:$D, $C$2), IF($C$3="Part Time", SUMIFS('SW Data'!$H:$H, 'SW Data'!$A:$A, E$8, 'SW Data'!$E:$E, $C$1, 'SW Data'!$B:$B, $A9, 'SW Data'!$D:$D, $C$2), SUMIFS('SW Data'!$I:$I, 'SW Data'!$A:$A, E$8, 'SW Data'!$E:$E, $C$1, 'SW Data'!$B:$B, $A9, 'SW Data'!$D:$D, $C$2))))),
 0)/IF($C$1="Fieldwork Service (Children)", VLOOKUP($A9,'Population MYE'!$A$43:$K$76,MATCH(E$8,'Population MYE'!$A$43:$K$43, FALSE),FALSE), IF(OR($C$1="Fieldwork Service (Adults)",$C$1="Fieldwork Service (Offenders)"),VLOOKUP($A9,'Population MYE'!$A$81:$K$114,MATCH(E$8,'Population MYE'!$A$81:$K$81, FALSE),FALSE),VLOOKUP($A9,'Population MYE'!$A$5:$K$38,MATCH(E$8,'Population MYE'!$A$5:$K$5, FALSE),FALSE))))*100000, 1)</f>
        <v>110.1</v>
      </c>
      <c r="F9" s="59">
        <f>ROUND((IF(AND($C$1&lt;&gt;"", $C$2&lt;&gt;"", $C$3&lt;&gt;""),
 IF($C$1="All Fieldwork Services Teams",
  IF($C$2="All Social Workers",
   IF($C$3="Full Time", SUMIFS('SW Data'!$F:$F, 'SW Data'!$A:$A, F$8, 'SW Data'!$B:$B, $A9), IF($C$3="Part Time", SUMIFS('SW Data'!$H:$H, 'SW Data'!$A:$A, F$8, 'SW Data'!$B:$B, $A9),SUMIFS('SW Data'!$I:$I, 'SW Data'!$A:$A, F$8, 'SW Data'!$B:$B, $A9))),
   IF($C$3="Full Time", SUMIFS('SW Data'!$F:$F, 'SW Data'!$A:$A, F$8, 'SW Data'!$B:$B, $A9, 'SW Data'!$D:$D, $C$2), IF($C$3="Part Time", SUMIFS('SW Data'!$H:$H, 'SW Data'!$A:$A, F$8, 'SW Data'!$B:$B, $A9, 'SW Data'!$D:$D, $C$2), SUMIFS('SW Data'!$I:$I, 'SW Data'!$A:$A, F$8, 'SW Data'!$B:$B, $A9, 'SW Data'!$D:$D, $C$2)))),
  IF($C$2="All Social Workers",
   IF($C$3="Full Time", SUMIFS('SW Data'!$F:$F, 'SW Data'!$A:$A, F$8, 'SW Data'!$E:$E, $C$1, 'SW Data'!$B:$B, $A9), IF($C$3="Part Time", SUMIFS('SW Data'!$H:$H, 'SW Data'!$A:$A, F$8, 'SW Data'!$E:$E, $C$1, 'SW Data'!$B:$B, $A9), SUMIFS('SW Data'!$I:$I, 'SW Data'!$A:$A, F$8, 'SW Data'!$E:$E, $C$1, 'SW Data'!$B:$B, $A9))),
   IF($C$3="Full Time", SUMIFS('SW Data'!$F:$F, 'SW Data'!$A:$A, F$8, 'SW Data'!$E:$E, $C$1, 'SW Data'!$B:$B, $A9, 'SW Data'!$D:$D, $C$2), IF($C$3="Part Time", SUMIFS('SW Data'!$H:$H, 'SW Data'!$A:$A, F$8, 'SW Data'!$E:$E, $C$1, 'SW Data'!$B:$B, $A9, 'SW Data'!$D:$D, $C$2), SUMIFS('SW Data'!$I:$I, 'SW Data'!$A:$A, F$8, 'SW Data'!$E:$E, $C$1, 'SW Data'!$B:$B, $A9, 'SW Data'!$D:$D, $C$2))))),
 0)/IF($C$1="Fieldwork Service (Children)", VLOOKUP($A9,'Population MYE'!$A$43:$K$76,MATCH(F$8,'Population MYE'!$A$43:$K$43, FALSE),FALSE), IF(OR($C$1="Fieldwork Service (Adults)",$C$1="Fieldwork Service (Offenders)"),VLOOKUP($A9,'Population MYE'!$A$81:$K$114,MATCH(F$8,'Population MYE'!$A$81:$K$81, FALSE),FALSE),VLOOKUP($A9,'Population MYE'!$A$5:$K$38,MATCH(F$8,'Population MYE'!$A$5:$K$5, FALSE),FALSE))))*100000, 1)</f>
        <v>118.9</v>
      </c>
      <c r="G9" s="59">
        <f>ROUND((IF(AND($C$1&lt;&gt;"", $C$2&lt;&gt;"", $C$3&lt;&gt;""),
 IF($C$1="All Fieldwork Services Teams",
  IF($C$2="All Social Workers",
   IF($C$3="Full Time", SUMIFS('SW Data'!$F:$F, 'SW Data'!$A:$A, G$8, 'SW Data'!$B:$B, $A9), IF($C$3="Part Time", SUMIFS('SW Data'!$H:$H, 'SW Data'!$A:$A, G$8, 'SW Data'!$B:$B, $A9),SUMIFS('SW Data'!$I:$I, 'SW Data'!$A:$A, G$8, 'SW Data'!$B:$B, $A9))),
   IF($C$3="Full Time", SUMIFS('SW Data'!$F:$F, 'SW Data'!$A:$A, G$8, 'SW Data'!$B:$B, $A9, 'SW Data'!$D:$D, $C$2), IF($C$3="Part Time", SUMIFS('SW Data'!$H:$H, 'SW Data'!$A:$A, G$8, 'SW Data'!$B:$B, $A9, 'SW Data'!$D:$D, $C$2), SUMIFS('SW Data'!$I:$I, 'SW Data'!$A:$A, G$8, 'SW Data'!$B:$B, $A9, 'SW Data'!$D:$D, $C$2)))),
  IF($C$2="All Social Workers",
   IF($C$3="Full Time", SUMIFS('SW Data'!$F:$F, 'SW Data'!$A:$A, G$8, 'SW Data'!$E:$E, $C$1, 'SW Data'!$B:$B, $A9), IF($C$3="Part Time", SUMIFS('SW Data'!$H:$H, 'SW Data'!$A:$A, G$8, 'SW Data'!$E:$E, $C$1, 'SW Data'!$B:$B, $A9), SUMIFS('SW Data'!$I:$I, 'SW Data'!$A:$A, G$8, 'SW Data'!$E:$E, $C$1, 'SW Data'!$B:$B, $A9))),
   IF($C$3="Full Time", SUMIFS('SW Data'!$F:$F, 'SW Data'!$A:$A, G$8, 'SW Data'!$E:$E, $C$1, 'SW Data'!$B:$B, $A9, 'SW Data'!$D:$D, $C$2), IF($C$3="Part Time", SUMIFS('SW Data'!$H:$H, 'SW Data'!$A:$A, G$8, 'SW Data'!$E:$E, $C$1, 'SW Data'!$B:$B, $A9, 'SW Data'!$D:$D, $C$2), SUMIFS('SW Data'!$I:$I, 'SW Data'!$A:$A, G$8, 'SW Data'!$E:$E, $C$1, 'SW Data'!$B:$B, $A9, 'SW Data'!$D:$D, $C$2))))),
 0)/IF($C$1="Fieldwork Service (Children)", VLOOKUP($A9,'Population MYE'!$A$43:$K$76,MATCH(G$8,'Population MYE'!$A$43:$K$43, FALSE),FALSE), IF(OR($C$1="Fieldwork Service (Adults)",$C$1="Fieldwork Service (Offenders)"),VLOOKUP($A9,'Population MYE'!$A$81:$K$114,MATCH(G$8,'Population MYE'!$A$81:$K$81, FALSE),FALSE),VLOOKUP($A9,'Population MYE'!$A$5:$K$38,MATCH(G$8,'Population MYE'!$A$5:$K$5, FALSE),FALSE))))*100000, 1)</f>
        <v>103.7</v>
      </c>
      <c r="H9" s="59">
        <f>ROUND((IF(AND($C$1&lt;&gt;"", $C$2&lt;&gt;"", $C$3&lt;&gt;""),
 IF($C$1="All Fieldwork Services Teams",
  IF($C$2="All Social Workers",
   IF($C$3="Full Time", SUMIFS('SW Data'!$F:$F, 'SW Data'!$A:$A, H$8, 'SW Data'!$B:$B, $A9), IF($C$3="Part Time", SUMIFS('SW Data'!$H:$H, 'SW Data'!$A:$A, H$8, 'SW Data'!$B:$B, $A9),SUMIFS('SW Data'!$I:$I, 'SW Data'!$A:$A, H$8, 'SW Data'!$B:$B, $A9))),
   IF($C$3="Full Time", SUMIFS('SW Data'!$F:$F, 'SW Data'!$A:$A, H$8, 'SW Data'!$B:$B, $A9, 'SW Data'!$D:$D, $C$2), IF($C$3="Part Time", SUMIFS('SW Data'!$H:$H, 'SW Data'!$A:$A, H$8, 'SW Data'!$B:$B, $A9, 'SW Data'!$D:$D, $C$2), SUMIFS('SW Data'!$I:$I, 'SW Data'!$A:$A, H$8, 'SW Data'!$B:$B, $A9, 'SW Data'!$D:$D, $C$2)))),
  IF($C$2="All Social Workers",
   IF($C$3="Full Time", SUMIFS('SW Data'!$F:$F, 'SW Data'!$A:$A, H$8, 'SW Data'!$E:$E, $C$1, 'SW Data'!$B:$B, $A9), IF($C$3="Part Time", SUMIFS('SW Data'!$H:$H, 'SW Data'!$A:$A, H$8, 'SW Data'!$E:$E, $C$1, 'SW Data'!$B:$B, $A9), SUMIFS('SW Data'!$I:$I, 'SW Data'!$A:$A, H$8, 'SW Data'!$E:$E, $C$1, 'SW Data'!$B:$B, $A9))),
   IF($C$3="Full Time", SUMIFS('SW Data'!$F:$F, 'SW Data'!$A:$A, H$8, 'SW Data'!$E:$E, $C$1, 'SW Data'!$B:$B, $A9, 'SW Data'!$D:$D, $C$2), IF($C$3="Part Time", SUMIFS('SW Data'!$H:$H, 'SW Data'!$A:$A, H$8, 'SW Data'!$E:$E, $C$1, 'SW Data'!$B:$B, $A9, 'SW Data'!$D:$D, $C$2), SUMIFS('SW Data'!$I:$I, 'SW Data'!$A:$A, H$8, 'SW Data'!$E:$E, $C$1, 'SW Data'!$B:$B, $A9, 'SW Data'!$D:$D, $C$2))))),
 0)/IF($C$1="Fieldwork Service (Children)", VLOOKUP($A9,'Population MYE'!$A$43:$K$76,MATCH(H$8,'Population MYE'!$A$43:$K$43, FALSE),FALSE), IF(OR($C$1="Fieldwork Service (Adults)",$C$1="Fieldwork Service (Offenders)"),VLOOKUP($A9,'Population MYE'!$A$81:$K$114,MATCH(H$8,'Population MYE'!$A$81:$K$81, FALSE),FALSE),VLOOKUP($A9,'Population MYE'!$A$5:$K$38,MATCH(H$8,'Population MYE'!$A$5:$K$5, FALSE),FALSE))))*100000, 1)</f>
        <v>105.7</v>
      </c>
      <c r="I9" s="59">
        <f>ROUND((IF(AND($C$1&lt;&gt;"", $C$2&lt;&gt;"", $C$3&lt;&gt;""),
 IF($C$1="All Fieldwork Services Teams",
  IF($C$2="All Social Workers",
   IF($C$3="Full Time", SUMIFS('SW Data'!$F:$F, 'SW Data'!$A:$A, I$8, 'SW Data'!$B:$B, $A9), IF($C$3="Part Time", SUMIFS('SW Data'!$H:$H, 'SW Data'!$A:$A, I$8, 'SW Data'!$B:$B, $A9),SUMIFS('SW Data'!$I:$I, 'SW Data'!$A:$A, I$8, 'SW Data'!$B:$B, $A9))),
   IF($C$3="Full Time", SUMIFS('SW Data'!$F:$F, 'SW Data'!$A:$A, I$8, 'SW Data'!$B:$B, $A9, 'SW Data'!$D:$D, $C$2), IF($C$3="Part Time", SUMIFS('SW Data'!$H:$H, 'SW Data'!$A:$A, I$8, 'SW Data'!$B:$B, $A9, 'SW Data'!$D:$D, $C$2), SUMIFS('SW Data'!$I:$I, 'SW Data'!$A:$A, I$8, 'SW Data'!$B:$B, $A9, 'SW Data'!$D:$D, $C$2)))),
  IF($C$2="All Social Workers",
   IF($C$3="Full Time", SUMIFS('SW Data'!$F:$F, 'SW Data'!$A:$A, I$8, 'SW Data'!$E:$E, $C$1, 'SW Data'!$B:$B, $A9), IF($C$3="Part Time", SUMIFS('SW Data'!$H:$H, 'SW Data'!$A:$A, I$8, 'SW Data'!$E:$E, $C$1, 'SW Data'!$B:$B, $A9), SUMIFS('SW Data'!$I:$I, 'SW Data'!$A:$A, I$8, 'SW Data'!$E:$E, $C$1, 'SW Data'!$B:$B, $A9))),
   IF($C$3="Full Time", SUMIFS('SW Data'!$F:$F, 'SW Data'!$A:$A, I$8, 'SW Data'!$E:$E, $C$1, 'SW Data'!$B:$B, $A9, 'SW Data'!$D:$D, $C$2), IF($C$3="Part Time", SUMIFS('SW Data'!$H:$H, 'SW Data'!$A:$A, I$8, 'SW Data'!$E:$E, $C$1, 'SW Data'!$B:$B, $A9, 'SW Data'!$D:$D, $C$2), SUMIFS('SW Data'!$I:$I, 'SW Data'!$A:$A, I$8, 'SW Data'!$E:$E, $C$1, 'SW Data'!$B:$B, $A9, 'SW Data'!$D:$D, $C$2))))),
 0)/IF($C$1="Fieldwork Service (Children)", VLOOKUP($A9,'Population MYE'!$A$43:$K$76,MATCH(I$8,'Population MYE'!$A$43:$K$43, FALSE),FALSE), IF(OR($C$1="Fieldwork Service (Adults)",$C$1="Fieldwork Service (Offenders)"),VLOOKUP($A9,'Population MYE'!$A$81:$K$114,MATCH(I$8,'Population MYE'!$A$81:$K$81, FALSE),FALSE),VLOOKUP($A9,'Population MYE'!$A$5:$K$38,MATCH(I$8,'Population MYE'!$A$5:$K$5, FALSE),FALSE))))*100000, 1)</f>
        <v>100.4</v>
      </c>
      <c r="J9" s="59">
        <f>ROUND((IF(AND($C$1&lt;&gt;"", $C$2&lt;&gt;"", $C$3&lt;&gt;""),
 IF($C$1="All Fieldwork Services Teams",
  IF($C$2="All Social Workers",
   IF($C$3="Full Time", SUMIFS('SW Data'!$F:$F, 'SW Data'!$A:$A, J$8, 'SW Data'!$B:$B, $A9), IF($C$3="Part Time", SUMIFS('SW Data'!$H:$H, 'SW Data'!$A:$A, J$8, 'SW Data'!$B:$B, $A9),SUMIFS('SW Data'!$I:$I, 'SW Data'!$A:$A, J$8, 'SW Data'!$B:$B, $A9))),
   IF($C$3="Full Time", SUMIFS('SW Data'!$F:$F, 'SW Data'!$A:$A, J$8, 'SW Data'!$B:$B, $A9, 'SW Data'!$D:$D, $C$2), IF($C$3="Part Time", SUMIFS('SW Data'!$H:$H, 'SW Data'!$A:$A, J$8, 'SW Data'!$B:$B, $A9, 'SW Data'!$D:$D, $C$2), SUMIFS('SW Data'!$I:$I, 'SW Data'!$A:$A, J$8, 'SW Data'!$B:$B, $A9, 'SW Data'!$D:$D, $C$2)))),
  IF($C$2="All Social Workers",
   IF($C$3="Full Time", SUMIFS('SW Data'!$F:$F, 'SW Data'!$A:$A, J$8, 'SW Data'!$E:$E, $C$1, 'SW Data'!$B:$B, $A9), IF($C$3="Part Time", SUMIFS('SW Data'!$H:$H, 'SW Data'!$A:$A, J$8, 'SW Data'!$E:$E, $C$1, 'SW Data'!$B:$B, $A9), SUMIFS('SW Data'!$I:$I, 'SW Data'!$A:$A, J$8, 'SW Data'!$E:$E, $C$1, 'SW Data'!$B:$B, $A9))),
   IF($C$3="Full Time", SUMIFS('SW Data'!$F:$F, 'SW Data'!$A:$A, J$8, 'SW Data'!$E:$E, $C$1, 'SW Data'!$B:$B, $A9, 'SW Data'!$D:$D, $C$2), IF($C$3="Part Time", SUMIFS('SW Data'!$H:$H, 'SW Data'!$A:$A, J$8, 'SW Data'!$E:$E, $C$1, 'SW Data'!$B:$B, $A9, 'SW Data'!$D:$D, $C$2), SUMIFS('SW Data'!$I:$I, 'SW Data'!$A:$A, J$8, 'SW Data'!$E:$E, $C$1, 'SW Data'!$B:$B, $A9, 'SW Data'!$D:$D, $C$2))))),
 0)/IF($C$1="Fieldwork Service (Children)", VLOOKUP($A9,'Population MYE'!$A$43:$K$76,MATCH(J$8,'Population MYE'!$A$43:$K$43, FALSE),FALSE), IF(OR($C$1="Fieldwork Service (Adults)",$C$1="Fieldwork Service (Offenders)"),VLOOKUP($A9,'Population MYE'!$A$81:$K$114,MATCH(J$8,'Population MYE'!$A$81:$K$81, FALSE),FALSE),VLOOKUP($A9,'Population MYE'!$A$5:$K$38,MATCH(J$8,'Population MYE'!$A$5:$K$5, FALSE),FALSE))))*100000, 1)</f>
        <v>100.9</v>
      </c>
      <c r="K9" s="59">
        <f>ROUND((IF(AND($C$1&lt;&gt;"", $C$2&lt;&gt;"", $C$3&lt;&gt;""),
 IF($C$1="All Fieldwork Services Teams",
  IF($C$2="All Social Workers",
   IF($C$3="Full Time", SUMIFS('SW Data'!$F:$F, 'SW Data'!$A:$A, K$8, 'SW Data'!$B:$B, $A9), IF($C$3="Part Time", SUMIFS('SW Data'!$H:$H, 'SW Data'!$A:$A, K$8, 'SW Data'!$B:$B, $A9),SUMIFS('SW Data'!$I:$I, 'SW Data'!$A:$A, K$8, 'SW Data'!$B:$B, $A9))),
   IF($C$3="Full Time", SUMIFS('SW Data'!$F:$F, 'SW Data'!$A:$A, K$8, 'SW Data'!$B:$B, $A9, 'SW Data'!$D:$D, $C$2), IF($C$3="Part Time", SUMIFS('SW Data'!$H:$H, 'SW Data'!$A:$A, K$8, 'SW Data'!$B:$B, $A9, 'SW Data'!$D:$D, $C$2), SUMIFS('SW Data'!$I:$I, 'SW Data'!$A:$A, K$8, 'SW Data'!$B:$B, $A9, 'SW Data'!$D:$D, $C$2)))),
  IF($C$2="All Social Workers",
   IF($C$3="Full Time", SUMIFS('SW Data'!$F:$F, 'SW Data'!$A:$A, K$8, 'SW Data'!$E:$E, $C$1, 'SW Data'!$B:$B, $A9), IF($C$3="Part Time", SUMIFS('SW Data'!$H:$H, 'SW Data'!$A:$A, K$8, 'SW Data'!$E:$E, $C$1, 'SW Data'!$B:$B, $A9), SUMIFS('SW Data'!$I:$I, 'SW Data'!$A:$A, K$8, 'SW Data'!$E:$E, $C$1, 'SW Data'!$B:$B, $A9))),
   IF($C$3="Full Time", SUMIFS('SW Data'!$F:$F, 'SW Data'!$A:$A, K$8, 'SW Data'!$E:$E, $C$1, 'SW Data'!$B:$B, $A9, 'SW Data'!$D:$D, $C$2), IF($C$3="Part Time", SUMIFS('SW Data'!$H:$H, 'SW Data'!$A:$A, K$8, 'SW Data'!$E:$E, $C$1, 'SW Data'!$B:$B, $A9, 'SW Data'!$D:$D, $C$2), SUMIFS('SW Data'!$I:$I, 'SW Data'!$A:$A, K$8, 'SW Data'!$E:$E, $C$1, 'SW Data'!$B:$B, $A9, 'SW Data'!$D:$D, $C$2))))),
 0)/IF($C$1="Fieldwork Service (Children)", VLOOKUP($A9,'Population MYE'!$A$43:$K$76,MATCH(K$8,'Population MYE'!$A$43:$K$43, FALSE),FALSE), IF(OR($C$1="Fieldwork Service (Adults)",$C$1="Fieldwork Service (Offenders)"),VLOOKUP($A9,'Population MYE'!$A$81:$K$114,MATCH(K$8,'Population MYE'!$A$81:$K$81, FALSE),FALSE),VLOOKUP($A9,'Population MYE'!$A$5:$K$38,MATCH(K$8,'Population MYE'!$A$5:$K$5, FALSE),FALSE))))*100000, 1)</f>
        <v>101.1</v>
      </c>
      <c r="L9" s="52"/>
      <c r="U9" s="74"/>
    </row>
    <row r="10" spans="1:21" x14ac:dyDescent="0.25">
      <c r="A10" s="53" t="s">
        <v>18</v>
      </c>
      <c r="B10" s="83">
        <f>ROUND((IF(AND($C$1&lt;&gt;"", $C$2&lt;&gt;"", $C$3&lt;&gt;""),
 IF($C$1="All Fieldwork Services Teams",
  IF($C$2="All Social Workers",
   IF($C$3="Full Time", SUMIFS('SW Data'!$F:$F, 'SW Data'!$A:$A, B$8, 'SW Data'!$B:$B, $A10), IF($C$3="Part Time", SUMIFS('SW Data'!$H:$H, 'SW Data'!$A:$A, B$8, 'SW Data'!$B:$B, $A10),SUMIFS('SW Data'!$I:$I, 'SW Data'!$A:$A, B$8, 'SW Data'!$B:$B, $A10))),
   IF($C$3="Full Time", SUMIFS('SW Data'!$F:$F, 'SW Data'!$A:$A, B$8, 'SW Data'!$B:$B, $A10, 'SW Data'!$D:$D, $C$2), IF($C$3="Part Time", SUMIFS('SW Data'!$H:$H, 'SW Data'!$A:$A, B$8, 'SW Data'!$B:$B, $A10, 'SW Data'!$D:$D, $C$2), SUMIFS('SW Data'!$I:$I, 'SW Data'!$A:$A, B$8, 'SW Data'!$B:$B, $A10, 'SW Data'!$D:$D, $C$2)))),
  IF($C$2="All Social Workers",
   IF($C$3="Full Time", SUMIFS('SW Data'!$F:$F, 'SW Data'!$A:$A, B$8, 'SW Data'!$E:$E, $C$1, 'SW Data'!$B:$B, $A10), IF($C$3="Part Time", SUMIFS('SW Data'!$H:$H, 'SW Data'!$A:$A, B$8, 'SW Data'!$E:$E, $C$1, 'SW Data'!$B:$B, $A10), SUMIFS('SW Data'!$I:$I, 'SW Data'!$A:$A, B$8, 'SW Data'!$E:$E, $C$1, 'SW Data'!$B:$B, $A10))),
   IF($C$3="Full Time", SUMIFS('SW Data'!$F:$F, 'SW Data'!$A:$A, B$8, 'SW Data'!$E:$E, $C$1, 'SW Data'!$B:$B, $A10, 'SW Data'!$D:$D, $C$2), IF($C$3="Part Time", SUMIFS('SW Data'!$H:$H, 'SW Data'!$A:$A, B$8, 'SW Data'!$E:$E, $C$1, 'SW Data'!$B:$B, $A10, 'SW Data'!$D:$D, $C$2), SUMIFS('SW Data'!$I:$I, 'SW Data'!$A:$A, B$8, 'SW Data'!$E:$E, $C$1, 'SW Data'!$B:$B, $A10, 'SW Data'!$D:$D, $C$2))))),
 0)/IF($C$1="Fieldwork Service (Children)", VLOOKUP($A10,'Population MYE'!$A$43:$K$76,MATCH(B$8,'Population MYE'!$A$43:$K$43, FALSE),FALSE), IF(OR($C$1="Fieldwork Service (Adults)",$C$1="Fieldwork Service (Offenders)"),VLOOKUP($A10,'Population MYE'!$A$81:$K$114,MATCH(B$8,'Population MYE'!$A$81:$K$81, FALSE),FALSE),VLOOKUP($A10,'Population MYE'!$A$5:$K$38,MATCH(B$8,'Population MYE'!$A$5:$K$5, FALSE),FALSE))))*100000, 1)</f>
        <v>87.4</v>
      </c>
      <c r="C10" s="83">
        <f>ROUND((IF(AND($C$1&lt;&gt;"", $C$2&lt;&gt;"", $C$3&lt;&gt;""),
 IF($C$1="All Fieldwork Services Teams",
  IF($C$2="All Social Workers",
   IF($C$3="Full Time", SUMIFS('SW Data'!$F:$F, 'SW Data'!$A:$A, C$8, 'SW Data'!$B:$B, $A10), IF($C$3="Part Time", SUMIFS('SW Data'!$H:$H, 'SW Data'!$A:$A, C$8, 'SW Data'!$B:$B, $A10),SUMIFS('SW Data'!$I:$I, 'SW Data'!$A:$A, C$8, 'SW Data'!$B:$B, $A10))),
   IF($C$3="Full Time", SUMIFS('SW Data'!$F:$F, 'SW Data'!$A:$A, C$8, 'SW Data'!$B:$B, $A10, 'SW Data'!$D:$D, $C$2), IF($C$3="Part Time", SUMIFS('SW Data'!$H:$H, 'SW Data'!$A:$A, C$8, 'SW Data'!$B:$B, $A10, 'SW Data'!$D:$D, $C$2), SUMIFS('SW Data'!$I:$I, 'SW Data'!$A:$A, C$8, 'SW Data'!$B:$B, $A10, 'SW Data'!$D:$D, $C$2)))),
  IF($C$2="All Social Workers",
   IF($C$3="Full Time", SUMIFS('SW Data'!$F:$F, 'SW Data'!$A:$A, C$8, 'SW Data'!$E:$E, $C$1, 'SW Data'!$B:$B, $A10), IF($C$3="Part Time", SUMIFS('SW Data'!$H:$H, 'SW Data'!$A:$A, C$8, 'SW Data'!$E:$E, $C$1, 'SW Data'!$B:$B, $A10), SUMIFS('SW Data'!$I:$I, 'SW Data'!$A:$A, C$8, 'SW Data'!$E:$E, $C$1, 'SW Data'!$B:$B, $A10))),
   IF($C$3="Full Time", SUMIFS('SW Data'!$F:$F, 'SW Data'!$A:$A, C$8, 'SW Data'!$E:$E, $C$1, 'SW Data'!$B:$B, $A10, 'SW Data'!$D:$D, $C$2), IF($C$3="Part Time", SUMIFS('SW Data'!$H:$H, 'SW Data'!$A:$A, C$8, 'SW Data'!$E:$E, $C$1, 'SW Data'!$B:$B, $A10, 'SW Data'!$D:$D, $C$2), SUMIFS('SW Data'!$I:$I, 'SW Data'!$A:$A, C$8, 'SW Data'!$E:$E, $C$1, 'SW Data'!$B:$B, $A10, 'SW Data'!$D:$D, $C$2))))),
 0)/IF($C$1="Fieldwork Service (Children)", VLOOKUP($A10,'Population MYE'!$A$43:$K$76,MATCH(C$8,'Population MYE'!$A$43:$K$43, FALSE),FALSE), IF(OR($C$1="Fieldwork Service (Adults)",$C$1="Fieldwork Service (Offenders)"),VLOOKUP($A10,'Population MYE'!$A$81:$K$114,MATCH(C$8,'Population MYE'!$A$81:$K$81, FALSE),FALSE),VLOOKUP($A10,'Population MYE'!$A$5:$K$38,MATCH(C$8,'Population MYE'!$A$5:$K$5, FALSE),FALSE))))*100000, 1)</f>
        <v>90.6</v>
      </c>
      <c r="D10" s="83">
        <f>ROUND((IF(AND($C$1&lt;&gt;"", $C$2&lt;&gt;"", $C$3&lt;&gt;""),
 IF($C$1="All Fieldwork Services Teams",
  IF($C$2="All Social Workers",
   IF($C$3="Full Time", SUMIFS('SW Data'!$F:$F, 'SW Data'!$A:$A, D$8, 'SW Data'!$B:$B, $A10), IF($C$3="Part Time", SUMIFS('SW Data'!$H:$H, 'SW Data'!$A:$A, D$8, 'SW Data'!$B:$B, $A10),SUMIFS('SW Data'!$I:$I, 'SW Data'!$A:$A, D$8, 'SW Data'!$B:$B, $A10))),
   IF($C$3="Full Time", SUMIFS('SW Data'!$F:$F, 'SW Data'!$A:$A, D$8, 'SW Data'!$B:$B, $A10, 'SW Data'!$D:$D, $C$2), IF($C$3="Part Time", SUMIFS('SW Data'!$H:$H, 'SW Data'!$A:$A, D$8, 'SW Data'!$B:$B, $A10, 'SW Data'!$D:$D, $C$2), SUMIFS('SW Data'!$I:$I, 'SW Data'!$A:$A, D$8, 'SW Data'!$B:$B, $A10, 'SW Data'!$D:$D, $C$2)))),
  IF($C$2="All Social Workers",
   IF($C$3="Full Time", SUMIFS('SW Data'!$F:$F, 'SW Data'!$A:$A, D$8, 'SW Data'!$E:$E, $C$1, 'SW Data'!$B:$B, $A10), IF($C$3="Part Time", SUMIFS('SW Data'!$H:$H, 'SW Data'!$A:$A, D$8, 'SW Data'!$E:$E, $C$1, 'SW Data'!$B:$B, $A10), SUMIFS('SW Data'!$I:$I, 'SW Data'!$A:$A, D$8, 'SW Data'!$E:$E, $C$1, 'SW Data'!$B:$B, $A10))),
   IF($C$3="Full Time", SUMIFS('SW Data'!$F:$F, 'SW Data'!$A:$A, D$8, 'SW Data'!$E:$E, $C$1, 'SW Data'!$B:$B, $A10, 'SW Data'!$D:$D, $C$2), IF($C$3="Part Time", SUMIFS('SW Data'!$H:$H, 'SW Data'!$A:$A, D$8, 'SW Data'!$E:$E, $C$1, 'SW Data'!$B:$B, $A10, 'SW Data'!$D:$D, $C$2), SUMIFS('SW Data'!$I:$I, 'SW Data'!$A:$A, D$8, 'SW Data'!$E:$E, $C$1, 'SW Data'!$B:$B, $A10, 'SW Data'!$D:$D, $C$2))))),
 0)/IF($C$1="Fieldwork Service (Children)", VLOOKUP($A10,'Population MYE'!$A$43:$K$76,MATCH(D$8,'Population MYE'!$A$43:$K$43, FALSE),FALSE), IF(OR($C$1="Fieldwork Service (Adults)",$C$1="Fieldwork Service (Offenders)"),VLOOKUP($A10,'Population MYE'!$A$81:$K$114,MATCH(D$8,'Population MYE'!$A$81:$K$81, FALSE),FALSE),VLOOKUP($A10,'Population MYE'!$A$5:$K$38,MATCH(D$8,'Population MYE'!$A$5:$K$5, FALSE),FALSE))))*100000, 1)</f>
        <v>89.9</v>
      </c>
      <c r="E10" s="83">
        <f>ROUND((IF(AND($C$1&lt;&gt;"", $C$2&lt;&gt;"", $C$3&lt;&gt;""),
 IF($C$1="All Fieldwork Services Teams",
  IF($C$2="All Social Workers",
   IF($C$3="Full Time", SUMIFS('SW Data'!$F:$F, 'SW Data'!$A:$A, E$8, 'SW Data'!$B:$B, $A10), IF($C$3="Part Time", SUMIFS('SW Data'!$H:$H, 'SW Data'!$A:$A, E$8, 'SW Data'!$B:$B, $A10),SUMIFS('SW Data'!$I:$I, 'SW Data'!$A:$A, E$8, 'SW Data'!$B:$B, $A10))),
   IF($C$3="Full Time", SUMIFS('SW Data'!$F:$F, 'SW Data'!$A:$A, E$8, 'SW Data'!$B:$B, $A10, 'SW Data'!$D:$D, $C$2), IF($C$3="Part Time", SUMIFS('SW Data'!$H:$H, 'SW Data'!$A:$A, E$8, 'SW Data'!$B:$B, $A10, 'SW Data'!$D:$D, $C$2), SUMIFS('SW Data'!$I:$I, 'SW Data'!$A:$A, E$8, 'SW Data'!$B:$B, $A10, 'SW Data'!$D:$D, $C$2)))),
  IF($C$2="All Social Workers",
   IF($C$3="Full Time", SUMIFS('SW Data'!$F:$F, 'SW Data'!$A:$A, E$8, 'SW Data'!$E:$E, $C$1, 'SW Data'!$B:$B, $A10), IF($C$3="Part Time", SUMIFS('SW Data'!$H:$H, 'SW Data'!$A:$A, E$8, 'SW Data'!$E:$E, $C$1, 'SW Data'!$B:$B, $A10), SUMIFS('SW Data'!$I:$I, 'SW Data'!$A:$A, E$8, 'SW Data'!$E:$E, $C$1, 'SW Data'!$B:$B, $A10))),
   IF($C$3="Full Time", SUMIFS('SW Data'!$F:$F, 'SW Data'!$A:$A, E$8, 'SW Data'!$E:$E, $C$1, 'SW Data'!$B:$B, $A10, 'SW Data'!$D:$D, $C$2), IF($C$3="Part Time", SUMIFS('SW Data'!$H:$H, 'SW Data'!$A:$A, E$8, 'SW Data'!$E:$E, $C$1, 'SW Data'!$B:$B, $A10, 'SW Data'!$D:$D, $C$2), SUMIFS('SW Data'!$I:$I, 'SW Data'!$A:$A, E$8, 'SW Data'!$E:$E, $C$1, 'SW Data'!$B:$B, $A10, 'SW Data'!$D:$D, $C$2))))),
 0)/IF($C$1="Fieldwork Service (Children)", VLOOKUP($A10,'Population MYE'!$A$43:$K$76,MATCH(E$8,'Population MYE'!$A$43:$K$43, FALSE),FALSE), IF(OR($C$1="Fieldwork Service (Adults)",$C$1="Fieldwork Service (Offenders)"),VLOOKUP($A10,'Population MYE'!$A$81:$K$114,MATCH(E$8,'Population MYE'!$A$81:$K$81, FALSE),FALSE),VLOOKUP($A10,'Population MYE'!$A$5:$K$38,MATCH(E$8,'Population MYE'!$A$5:$K$5, FALSE),FALSE))))*100000, 1)</f>
        <v>84.4</v>
      </c>
      <c r="F10" s="83">
        <f>ROUND((IF(AND($C$1&lt;&gt;"", $C$2&lt;&gt;"", $C$3&lt;&gt;""),
 IF($C$1="All Fieldwork Services Teams",
  IF($C$2="All Social Workers",
   IF($C$3="Full Time", SUMIFS('SW Data'!$F:$F, 'SW Data'!$A:$A, F$8, 'SW Data'!$B:$B, $A10), IF($C$3="Part Time", SUMIFS('SW Data'!$H:$H, 'SW Data'!$A:$A, F$8, 'SW Data'!$B:$B, $A10),SUMIFS('SW Data'!$I:$I, 'SW Data'!$A:$A, F$8, 'SW Data'!$B:$B, $A10))),
   IF($C$3="Full Time", SUMIFS('SW Data'!$F:$F, 'SW Data'!$A:$A, F$8, 'SW Data'!$B:$B, $A10, 'SW Data'!$D:$D, $C$2), IF($C$3="Part Time", SUMIFS('SW Data'!$H:$H, 'SW Data'!$A:$A, F$8, 'SW Data'!$B:$B, $A10, 'SW Data'!$D:$D, $C$2), SUMIFS('SW Data'!$I:$I, 'SW Data'!$A:$A, F$8, 'SW Data'!$B:$B, $A10, 'SW Data'!$D:$D, $C$2)))),
  IF($C$2="All Social Workers",
   IF($C$3="Full Time", SUMIFS('SW Data'!$F:$F, 'SW Data'!$A:$A, F$8, 'SW Data'!$E:$E, $C$1, 'SW Data'!$B:$B, $A10), IF($C$3="Part Time", SUMIFS('SW Data'!$H:$H, 'SW Data'!$A:$A, F$8, 'SW Data'!$E:$E, $C$1, 'SW Data'!$B:$B, $A10), SUMIFS('SW Data'!$I:$I, 'SW Data'!$A:$A, F$8, 'SW Data'!$E:$E, $C$1, 'SW Data'!$B:$B, $A10))),
   IF($C$3="Full Time", SUMIFS('SW Data'!$F:$F, 'SW Data'!$A:$A, F$8, 'SW Data'!$E:$E, $C$1, 'SW Data'!$B:$B, $A10, 'SW Data'!$D:$D, $C$2), IF($C$3="Part Time", SUMIFS('SW Data'!$H:$H, 'SW Data'!$A:$A, F$8, 'SW Data'!$E:$E, $C$1, 'SW Data'!$B:$B, $A10, 'SW Data'!$D:$D, $C$2), SUMIFS('SW Data'!$I:$I, 'SW Data'!$A:$A, F$8, 'SW Data'!$E:$E, $C$1, 'SW Data'!$B:$B, $A10, 'SW Data'!$D:$D, $C$2))))),
 0)/IF($C$1="Fieldwork Service (Children)", VLOOKUP($A10,'Population MYE'!$A$43:$K$76,MATCH(F$8,'Population MYE'!$A$43:$K$43, FALSE),FALSE), IF(OR($C$1="Fieldwork Service (Adults)",$C$1="Fieldwork Service (Offenders)"),VLOOKUP($A10,'Population MYE'!$A$81:$K$114,MATCH(F$8,'Population MYE'!$A$81:$K$81, FALSE),FALSE),VLOOKUP($A10,'Population MYE'!$A$5:$K$38,MATCH(F$8,'Population MYE'!$A$5:$K$5, FALSE),FALSE))))*100000, 1)</f>
        <v>89.2</v>
      </c>
      <c r="G10" s="83">
        <f>ROUND((IF(AND($C$1&lt;&gt;"", $C$2&lt;&gt;"", $C$3&lt;&gt;""),
 IF($C$1="All Fieldwork Services Teams",
  IF($C$2="All Social Workers",
   IF($C$3="Full Time", SUMIFS('SW Data'!$F:$F, 'SW Data'!$A:$A, G$8, 'SW Data'!$B:$B, $A10), IF($C$3="Part Time", SUMIFS('SW Data'!$H:$H, 'SW Data'!$A:$A, G$8, 'SW Data'!$B:$B, $A10),SUMIFS('SW Data'!$I:$I, 'SW Data'!$A:$A, G$8, 'SW Data'!$B:$B, $A10))),
   IF($C$3="Full Time", SUMIFS('SW Data'!$F:$F, 'SW Data'!$A:$A, G$8, 'SW Data'!$B:$B, $A10, 'SW Data'!$D:$D, $C$2), IF($C$3="Part Time", SUMIFS('SW Data'!$H:$H, 'SW Data'!$A:$A, G$8, 'SW Data'!$B:$B, $A10, 'SW Data'!$D:$D, $C$2), SUMIFS('SW Data'!$I:$I, 'SW Data'!$A:$A, G$8, 'SW Data'!$B:$B, $A10, 'SW Data'!$D:$D, $C$2)))),
  IF($C$2="All Social Workers",
   IF($C$3="Full Time", SUMIFS('SW Data'!$F:$F, 'SW Data'!$A:$A, G$8, 'SW Data'!$E:$E, $C$1, 'SW Data'!$B:$B, $A10), IF($C$3="Part Time", SUMIFS('SW Data'!$H:$H, 'SW Data'!$A:$A, G$8, 'SW Data'!$E:$E, $C$1, 'SW Data'!$B:$B, $A10), SUMIFS('SW Data'!$I:$I, 'SW Data'!$A:$A, G$8, 'SW Data'!$E:$E, $C$1, 'SW Data'!$B:$B, $A10))),
   IF($C$3="Full Time", SUMIFS('SW Data'!$F:$F, 'SW Data'!$A:$A, G$8, 'SW Data'!$E:$E, $C$1, 'SW Data'!$B:$B, $A10, 'SW Data'!$D:$D, $C$2), IF($C$3="Part Time", SUMIFS('SW Data'!$H:$H, 'SW Data'!$A:$A, G$8, 'SW Data'!$E:$E, $C$1, 'SW Data'!$B:$B, $A10, 'SW Data'!$D:$D, $C$2), SUMIFS('SW Data'!$I:$I, 'SW Data'!$A:$A, G$8, 'SW Data'!$E:$E, $C$1, 'SW Data'!$B:$B, $A10, 'SW Data'!$D:$D, $C$2))))),
 0)/IF($C$1="Fieldwork Service (Children)", VLOOKUP($A10,'Population MYE'!$A$43:$K$76,MATCH(G$8,'Population MYE'!$A$43:$K$43, FALSE),FALSE), IF(OR($C$1="Fieldwork Service (Adults)",$C$1="Fieldwork Service (Offenders)"),VLOOKUP($A10,'Population MYE'!$A$81:$K$114,MATCH(G$8,'Population MYE'!$A$81:$K$81, FALSE),FALSE),VLOOKUP($A10,'Population MYE'!$A$5:$K$38,MATCH(G$8,'Population MYE'!$A$5:$K$5, FALSE),FALSE))))*100000, 1)</f>
        <v>93.1</v>
      </c>
      <c r="H10" s="83">
        <f>ROUND((IF(AND($C$1&lt;&gt;"", $C$2&lt;&gt;"", $C$3&lt;&gt;""),
 IF($C$1="All Fieldwork Services Teams",
  IF($C$2="All Social Workers",
   IF($C$3="Full Time", SUMIFS('SW Data'!$F:$F, 'SW Data'!$A:$A, H$8, 'SW Data'!$B:$B, $A10), IF($C$3="Part Time", SUMIFS('SW Data'!$H:$H, 'SW Data'!$A:$A, H$8, 'SW Data'!$B:$B, $A10),SUMIFS('SW Data'!$I:$I, 'SW Data'!$A:$A, H$8, 'SW Data'!$B:$B, $A10))),
   IF($C$3="Full Time", SUMIFS('SW Data'!$F:$F, 'SW Data'!$A:$A, H$8, 'SW Data'!$B:$B, $A10, 'SW Data'!$D:$D, $C$2), IF($C$3="Part Time", SUMIFS('SW Data'!$H:$H, 'SW Data'!$A:$A, H$8, 'SW Data'!$B:$B, $A10, 'SW Data'!$D:$D, $C$2), SUMIFS('SW Data'!$I:$I, 'SW Data'!$A:$A, H$8, 'SW Data'!$B:$B, $A10, 'SW Data'!$D:$D, $C$2)))),
  IF($C$2="All Social Workers",
   IF($C$3="Full Time", SUMIFS('SW Data'!$F:$F, 'SW Data'!$A:$A, H$8, 'SW Data'!$E:$E, $C$1, 'SW Data'!$B:$B, $A10), IF($C$3="Part Time", SUMIFS('SW Data'!$H:$H, 'SW Data'!$A:$A, H$8, 'SW Data'!$E:$E, $C$1, 'SW Data'!$B:$B, $A10), SUMIFS('SW Data'!$I:$I, 'SW Data'!$A:$A, H$8, 'SW Data'!$E:$E, $C$1, 'SW Data'!$B:$B, $A10))),
   IF($C$3="Full Time", SUMIFS('SW Data'!$F:$F, 'SW Data'!$A:$A, H$8, 'SW Data'!$E:$E, $C$1, 'SW Data'!$B:$B, $A10, 'SW Data'!$D:$D, $C$2), IF($C$3="Part Time", SUMIFS('SW Data'!$H:$H, 'SW Data'!$A:$A, H$8, 'SW Data'!$E:$E, $C$1, 'SW Data'!$B:$B, $A10, 'SW Data'!$D:$D, $C$2), SUMIFS('SW Data'!$I:$I, 'SW Data'!$A:$A, H$8, 'SW Data'!$E:$E, $C$1, 'SW Data'!$B:$B, $A10, 'SW Data'!$D:$D, $C$2))))),
 0)/IF($C$1="Fieldwork Service (Children)", VLOOKUP($A10,'Population MYE'!$A$43:$K$76,MATCH(H$8,'Population MYE'!$A$43:$K$43, FALSE),FALSE), IF(OR($C$1="Fieldwork Service (Adults)",$C$1="Fieldwork Service (Offenders)"),VLOOKUP($A10,'Population MYE'!$A$81:$K$114,MATCH(H$8,'Population MYE'!$A$81:$K$81, FALSE),FALSE),VLOOKUP($A10,'Population MYE'!$A$5:$K$38,MATCH(H$8,'Population MYE'!$A$5:$K$5, FALSE),FALSE))))*100000, 1)</f>
        <v>95.9</v>
      </c>
      <c r="I10" s="83">
        <f>ROUND((IF(AND($C$1&lt;&gt;"", $C$2&lt;&gt;"", $C$3&lt;&gt;""),
 IF($C$1="All Fieldwork Services Teams",
  IF($C$2="All Social Workers",
   IF($C$3="Full Time", SUMIFS('SW Data'!$F:$F, 'SW Data'!$A:$A, I$8, 'SW Data'!$B:$B, $A10), IF($C$3="Part Time", SUMIFS('SW Data'!$H:$H, 'SW Data'!$A:$A, I$8, 'SW Data'!$B:$B, $A10),SUMIFS('SW Data'!$I:$I, 'SW Data'!$A:$A, I$8, 'SW Data'!$B:$B, $A10))),
   IF($C$3="Full Time", SUMIFS('SW Data'!$F:$F, 'SW Data'!$A:$A, I$8, 'SW Data'!$B:$B, $A10, 'SW Data'!$D:$D, $C$2), IF($C$3="Part Time", SUMIFS('SW Data'!$H:$H, 'SW Data'!$A:$A, I$8, 'SW Data'!$B:$B, $A10, 'SW Data'!$D:$D, $C$2), SUMIFS('SW Data'!$I:$I, 'SW Data'!$A:$A, I$8, 'SW Data'!$B:$B, $A10, 'SW Data'!$D:$D, $C$2)))),
  IF($C$2="All Social Workers",
   IF($C$3="Full Time", SUMIFS('SW Data'!$F:$F, 'SW Data'!$A:$A, I$8, 'SW Data'!$E:$E, $C$1, 'SW Data'!$B:$B, $A10), IF($C$3="Part Time", SUMIFS('SW Data'!$H:$H, 'SW Data'!$A:$A, I$8, 'SW Data'!$E:$E, $C$1, 'SW Data'!$B:$B, $A10), SUMIFS('SW Data'!$I:$I, 'SW Data'!$A:$A, I$8, 'SW Data'!$E:$E, $C$1, 'SW Data'!$B:$B, $A10))),
   IF($C$3="Full Time", SUMIFS('SW Data'!$F:$F, 'SW Data'!$A:$A, I$8, 'SW Data'!$E:$E, $C$1, 'SW Data'!$B:$B, $A10, 'SW Data'!$D:$D, $C$2), IF($C$3="Part Time", SUMIFS('SW Data'!$H:$H, 'SW Data'!$A:$A, I$8, 'SW Data'!$E:$E, $C$1, 'SW Data'!$B:$B, $A10, 'SW Data'!$D:$D, $C$2), SUMIFS('SW Data'!$I:$I, 'SW Data'!$A:$A, I$8, 'SW Data'!$E:$E, $C$1, 'SW Data'!$B:$B, $A10, 'SW Data'!$D:$D, $C$2))))),
 0)/IF($C$1="Fieldwork Service (Children)", VLOOKUP($A10,'Population MYE'!$A$43:$K$76,MATCH(I$8,'Population MYE'!$A$43:$K$43, FALSE),FALSE), IF(OR($C$1="Fieldwork Service (Adults)",$C$1="Fieldwork Service (Offenders)"),VLOOKUP($A10,'Population MYE'!$A$81:$K$114,MATCH(I$8,'Population MYE'!$A$81:$K$81, FALSE),FALSE),VLOOKUP($A10,'Population MYE'!$A$5:$K$38,MATCH(I$8,'Population MYE'!$A$5:$K$5, FALSE),FALSE))))*100000, 1)</f>
        <v>100.7</v>
      </c>
      <c r="J10" s="83">
        <f>ROUND((IF(AND($C$1&lt;&gt;"", $C$2&lt;&gt;"", $C$3&lt;&gt;""),
 IF($C$1="All Fieldwork Services Teams",
  IF($C$2="All Social Workers",
   IF($C$3="Full Time", SUMIFS('SW Data'!$F:$F, 'SW Data'!$A:$A, J$8, 'SW Data'!$B:$B, $A10), IF($C$3="Part Time", SUMIFS('SW Data'!$H:$H, 'SW Data'!$A:$A, J$8, 'SW Data'!$B:$B, $A10),SUMIFS('SW Data'!$I:$I, 'SW Data'!$A:$A, J$8, 'SW Data'!$B:$B, $A10))),
   IF($C$3="Full Time", SUMIFS('SW Data'!$F:$F, 'SW Data'!$A:$A, J$8, 'SW Data'!$B:$B, $A10, 'SW Data'!$D:$D, $C$2), IF($C$3="Part Time", SUMIFS('SW Data'!$H:$H, 'SW Data'!$A:$A, J$8, 'SW Data'!$B:$B, $A10, 'SW Data'!$D:$D, $C$2), SUMIFS('SW Data'!$I:$I, 'SW Data'!$A:$A, J$8, 'SW Data'!$B:$B, $A10, 'SW Data'!$D:$D, $C$2)))),
  IF($C$2="All Social Workers",
   IF($C$3="Full Time", SUMIFS('SW Data'!$F:$F, 'SW Data'!$A:$A, J$8, 'SW Data'!$E:$E, $C$1, 'SW Data'!$B:$B, $A10), IF($C$3="Part Time", SUMIFS('SW Data'!$H:$H, 'SW Data'!$A:$A, J$8, 'SW Data'!$E:$E, $C$1, 'SW Data'!$B:$B, $A10), SUMIFS('SW Data'!$I:$I, 'SW Data'!$A:$A, J$8, 'SW Data'!$E:$E, $C$1, 'SW Data'!$B:$B, $A10))),
   IF($C$3="Full Time", SUMIFS('SW Data'!$F:$F, 'SW Data'!$A:$A, J$8, 'SW Data'!$E:$E, $C$1, 'SW Data'!$B:$B, $A10, 'SW Data'!$D:$D, $C$2), IF($C$3="Part Time", SUMIFS('SW Data'!$H:$H, 'SW Data'!$A:$A, J$8, 'SW Data'!$E:$E, $C$1, 'SW Data'!$B:$B, $A10, 'SW Data'!$D:$D, $C$2), SUMIFS('SW Data'!$I:$I, 'SW Data'!$A:$A, J$8, 'SW Data'!$E:$E, $C$1, 'SW Data'!$B:$B, $A10, 'SW Data'!$D:$D, $C$2))))),
 0)/IF($C$1="Fieldwork Service (Children)", VLOOKUP($A10,'Population MYE'!$A$43:$K$76,MATCH(J$8,'Population MYE'!$A$43:$K$43, FALSE),FALSE), IF(OR($C$1="Fieldwork Service (Adults)",$C$1="Fieldwork Service (Offenders)"),VLOOKUP($A10,'Population MYE'!$A$81:$K$114,MATCH(J$8,'Population MYE'!$A$81:$K$81, FALSE),FALSE),VLOOKUP($A10,'Population MYE'!$A$5:$K$38,MATCH(J$8,'Population MYE'!$A$5:$K$5, FALSE),FALSE))))*100000, 1)</f>
        <v>72.8</v>
      </c>
      <c r="K10" s="83">
        <f>ROUND((IF(AND($C$1&lt;&gt;"", $C$2&lt;&gt;"", $C$3&lt;&gt;""),
 IF($C$1="All Fieldwork Services Teams",
  IF($C$2="All Social Workers",
   IF($C$3="Full Time", SUMIFS('SW Data'!$F:$F, 'SW Data'!$A:$A, K$8, 'SW Data'!$B:$B, $A10), IF($C$3="Part Time", SUMIFS('SW Data'!$H:$H, 'SW Data'!$A:$A, K$8, 'SW Data'!$B:$B, $A10),SUMIFS('SW Data'!$I:$I, 'SW Data'!$A:$A, K$8, 'SW Data'!$B:$B, $A10))),
   IF($C$3="Full Time", SUMIFS('SW Data'!$F:$F, 'SW Data'!$A:$A, K$8, 'SW Data'!$B:$B, $A10, 'SW Data'!$D:$D, $C$2), IF($C$3="Part Time", SUMIFS('SW Data'!$H:$H, 'SW Data'!$A:$A, K$8, 'SW Data'!$B:$B, $A10, 'SW Data'!$D:$D, $C$2), SUMIFS('SW Data'!$I:$I, 'SW Data'!$A:$A, K$8, 'SW Data'!$B:$B, $A10, 'SW Data'!$D:$D, $C$2)))),
  IF($C$2="All Social Workers",
   IF($C$3="Full Time", SUMIFS('SW Data'!$F:$F, 'SW Data'!$A:$A, K$8, 'SW Data'!$E:$E, $C$1, 'SW Data'!$B:$B, $A10), IF($C$3="Part Time", SUMIFS('SW Data'!$H:$H, 'SW Data'!$A:$A, K$8, 'SW Data'!$E:$E, $C$1, 'SW Data'!$B:$B, $A10), SUMIFS('SW Data'!$I:$I, 'SW Data'!$A:$A, K$8, 'SW Data'!$E:$E, $C$1, 'SW Data'!$B:$B, $A10))),
   IF($C$3="Full Time", SUMIFS('SW Data'!$F:$F, 'SW Data'!$A:$A, K$8, 'SW Data'!$E:$E, $C$1, 'SW Data'!$B:$B, $A10, 'SW Data'!$D:$D, $C$2), IF($C$3="Part Time", SUMIFS('SW Data'!$H:$H, 'SW Data'!$A:$A, K$8, 'SW Data'!$E:$E, $C$1, 'SW Data'!$B:$B, $A10, 'SW Data'!$D:$D, $C$2), SUMIFS('SW Data'!$I:$I, 'SW Data'!$A:$A, K$8, 'SW Data'!$E:$E, $C$1, 'SW Data'!$B:$B, $A10, 'SW Data'!$D:$D, $C$2))))),
 0)/IF($C$1="Fieldwork Service (Children)", VLOOKUP($A10,'Population MYE'!$A$43:$K$76,MATCH(K$8,'Population MYE'!$A$43:$K$43, FALSE),FALSE), IF(OR($C$1="Fieldwork Service (Adults)",$C$1="Fieldwork Service (Offenders)"),VLOOKUP($A10,'Population MYE'!$A$81:$K$114,MATCH(K$8,'Population MYE'!$A$81:$K$81, FALSE),FALSE),VLOOKUP($A10,'Population MYE'!$A$5:$K$38,MATCH(K$8,'Population MYE'!$A$5:$K$5, FALSE),FALSE))))*100000, 1)</f>
        <v>70.5</v>
      </c>
      <c r="L10" s="55"/>
      <c r="U10" s="74"/>
    </row>
    <row r="11" spans="1:21" x14ac:dyDescent="0.25">
      <c r="A11" s="53" t="s">
        <v>19</v>
      </c>
      <c r="B11" s="83">
        <f>ROUND((IF(AND($C$1&lt;&gt;"", $C$2&lt;&gt;"", $C$3&lt;&gt;""),
 IF($C$1="All Fieldwork Services Teams",
  IF($C$2="All Social Workers",
   IF($C$3="Full Time", SUMIFS('SW Data'!$F:$F, 'SW Data'!$A:$A, B$8, 'SW Data'!$B:$B, $A11), IF($C$3="Part Time", SUMIFS('SW Data'!$H:$H, 'SW Data'!$A:$A, B$8, 'SW Data'!$B:$B, $A11),SUMIFS('SW Data'!$I:$I, 'SW Data'!$A:$A, B$8, 'SW Data'!$B:$B, $A11))),
   IF($C$3="Full Time", SUMIFS('SW Data'!$F:$F, 'SW Data'!$A:$A, B$8, 'SW Data'!$B:$B, $A11, 'SW Data'!$D:$D, $C$2), IF($C$3="Part Time", SUMIFS('SW Data'!$H:$H, 'SW Data'!$A:$A, B$8, 'SW Data'!$B:$B, $A11, 'SW Data'!$D:$D, $C$2), SUMIFS('SW Data'!$I:$I, 'SW Data'!$A:$A, B$8, 'SW Data'!$B:$B, $A11, 'SW Data'!$D:$D, $C$2)))),
  IF($C$2="All Social Workers",
   IF($C$3="Full Time", SUMIFS('SW Data'!$F:$F, 'SW Data'!$A:$A, B$8, 'SW Data'!$E:$E, $C$1, 'SW Data'!$B:$B, $A11), IF($C$3="Part Time", SUMIFS('SW Data'!$H:$H, 'SW Data'!$A:$A, B$8, 'SW Data'!$E:$E, $C$1, 'SW Data'!$B:$B, $A11), SUMIFS('SW Data'!$I:$I, 'SW Data'!$A:$A, B$8, 'SW Data'!$E:$E, $C$1, 'SW Data'!$B:$B, $A11))),
   IF($C$3="Full Time", SUMIFS('SW Data'!$F:$F, 'SW Data'!$A:$A, B$8, 'SW Data'!$E:$E, $C$1, 'SW Data'!$B:$B, $A11, 'SW Data'!$D:$D, $C$2), IF($C$3="Part Time", SUMIFS('SW Data'!$H:$H, 'SW Data'!$A:$A, B$8, 'SW Data'!$E:$E, $C$1, 'SW Data'!$B:$B, $A11, 'SW Data'!$D:$D, $C$2), SUMIFS('SW Data'!$I:$I, 'SW Data'!$A:$A, B$8, 'SW Data'!$E:$E, $C$1, 'SW Data'!$B:$B, $A11, 'SW Data'!$D:$D, $C$2))))),
 0)/IF($C$1="Fieldwork Service (Children)", VLOOKUP($A11,'Population MYE'!$A$43:$K$76,MATCH(B$8,'Population MYE'!$A$43:$K$43, FALSE),FALSE), IF(OR($C$1="Fieldwork Service (Adults)",$C$1="Fieldwork Service (Offenders)"),VLOOKUP($A11,'Population MYE'!$A$81:$K$114,MATCH(B$8,'Population MYE'!$A$81:$K$81, FALSE),FALSE),VLOOKUP($A11,'Population MYE'!$A$5:$K$38,MATCH(B$8,'Population MYE'!$A$5:$K$5, FALSE),FALSE))))*100000, 1)</f>
        <v>60.6</v>
      </c>
      <c r="C11" s="83">
        <f>ROUND((IF(AND($C$1&lt;&gt;"", $C$2&lt;&gt;"", $C$3&lt;&gt;""),
 IF($C$1="All Fieldwork Services Teams",
  IF($C$2="All Social Workers",
   IF($C$3="Full Time", SUMIFS('SW Data'!$F:$F, 'SW Data'!$A:$A, C$8, 'SW Data'!$B:$B, $A11), IF($C$3="Part Time", SUMIFS('SW Data'!$H:$H, 'SW Data'!$A:$A, C$8, 'SW Data'!$B:$B, $A11),SUMIFS('SW Data'!$I:$I, 'SW Data'!$A:$A, C$8, 'SW Data'!$B:$B, $A11))),
   IF($C$3="Full Time", SUMIFS('SW Data'!$F:$F, 'SW Data'!$A:$A, C$8, 'SW Data'!$B:$B, $A11, 'SW Data'!$D:$D, $C$2), IF($C$3="Part Time", SUMIFS('SW Data'!$H:$H, 'SW Data'!$A:$A, C$8, 'SW Data'!$B:$B, $A11, 'SW Data'!$D:$D, $C$2), SUMIFS('SW Data'!$I:$I, 'SW Data'!$A:$A, C$8, 'SW Data'!$B:$B, $A11, 'SW Data'!$D:$D, $C$2)))),
  IF($C$2="All Social Workers",
   IF($C$3="Full Time", SUMIFS('SW Data'!$F:$F, 'SW Data'!$A:$A, C$8, 'SW Data'!$E:$E, $C$1, 'SW Data'!$B:$B, $A11), IF($C$3="Part Time", SUMIFS('SW Data'!$H:$H, 'SW Data'!$A:$A, C$8, 'SW Data'!$E:$E, $C$1, 'SW Data'!$B:$B, $A11), SUMIFS('SW Data'!$I:$I, 'SW Data'!$A:$A, C$8, 'SW Data'!$E:$E, $C$1, 'SW Data'!$B:$B, $A11))),
   IF($C$3="Full Time", SUMIFS('SW Data'!$F:$F, 'SW Data'!$A:$A, C$8, 'SW Data'!$E:$E, $C$1, 'SW Data'!$B:$B, $A11, 'SW Data'!$D:$D, $C$2), IF($C$3="Part Time", SUMIFS('SW Data'!$H:$H, 'SW Data'!$A:$A, C$8, 'SW Data'!$E:$E, $C$1, 'SW Data'!$B:$B, $A11, 'SW Data'!$D:$D, $C$2), SUMIFS('SW Data'!$I:$I, 'SW Data'!$A:$A, C$8, 'SW Data'!$E:$E, $C$1, 'SW Data'!$B:$B, $A11, 'SW Data'!$D:$D, $C$2))))),
 0)/IF($C$1="Fieldwork Service (Children)", VLOOKUP($A11,'Population MYE'!$A$43:$K$76,MATCH(C$8,'Population MYE'!$A$43:$K$43, FALSE),FALSE), IF(OR($C$1="Fieldwork Service (Adults)",$C$1="Fieldwork Service (Offenders)"),VLOOKUP($A11,'Population MYE'!$A$81:$K$114,MATCH(C$8,'Population MYE'!$A$81:$K$81, FALSE),FALSE),VLOOKUP($A11,'Population MYE'!$A$5:$K$38,MATCH(C$8,'Population MYE'!$A$5:$K$5, FALSE),FALSE))))*100000, 1)</f>
        <v>70.7</v>
      </c>
      <c r="D11" s="83">
        <f>ROUND((IF(AND($C$1&lt;&gt;"", $C$2&lt;&gt;"", $C$3&lt;&gt;""),
 IF($C$1="All Fieldwork Services Teams",
  IF($C$2="All Social Workers",
   IF($C$3="Full Time", SUMIFS('SW Data'!$F:$F, 'SW Data'!$A:$A, D$8, 'SW Data'!$B:$B, $A11), IF($C$3="Part Time", SUMIFS('SW Data'!$H:$H, 'SW Data'!$A:$A, D$8, 'SW Data'!$B:$B, $A11),SUMIFS('SW Data'!$I:$I, 'SW Data'!$A:$A, D$8, 'SW Data'!$B:$B, $A11))),
   IF($C$3="Full Time", SUMIFS('SW Data'!$F:$F, 'SW Data'!$A:$A, D$8, 'SW Data'!$B:$B, $A11, 'SW Data'!$D:$D, $C$2), IF($C$3="Part Time", SUMIFS('SW Data'!$H:$H, 'SW Data'!$A:$A, D$8, 'SW Data'!$B:$B, $A11, 'SW Data'!$D:$D, $C$2), SUMIFS('SW Data'!$I:$I, 'SW Data'!$A:$A, D$8, 'SW Data'!$B:$B, $A11, 'SW Data'!$D:$D, $C$2)))),
  IF($C$2="All Social Workers",
   IF($C$3="Full Time", SUMIFS('SW Data'!$F:$F, 'SW Data'!$A:$A, D$8, 'SW Data'!$E:$E, $C$1, 'SW Data'!$B:$B, $A11), IF($C$3="Part Time", SUMIFS('SW Data'!$H:$H, 'SW Data'!$A:$A, D$8, 'SW Data'!$E:$E, $C$1, 'SW Data'!$B:$B, $A11), SUMIFS('SW Data'!$I:$I, 'SW Data'!$A:$A, D$8, 'SW Data'!$E:$E, $C$1, 'SW Data'!$B:$B, $A11))),
   IF($C$3="Full Time", SUMIFS('SW Data'!$F:$F, 'SW Data'!$A:$A, D$8, 'SW Data'!$E:$E, $C$1, 'SW Data'!$B:$B, $A11, 'SW Data'!$D:$D, $C$2), IF($C$3="Part Time", SUMIFS('SW Data'!$H:$H, 'SW Data'!$A:$A, D$8, 'SW Data'!$E:$E, $C$1, 'SW Data'!$B:$B, $A11, 'SW Data'!$D:$D, $C$2), SUMIFS('SW Data'!$I:$I, 'SW Data'!$A:$A, D$8, 'SW Data'!$E:$E, $C$1, 'SW Data'!$B:$B, $A11, 'SW Data'!$D:$D, $C$2))))),
 0)/IF($C$1="Fieldwork Service (Children)", VLOOKUP($A11,'Population MYE'!$A$43:$K$76,MATCH(D$8,'Population MYE'!$A$43:$K$43, FALSE),FALSE), IF(OR($C$1="Fieldwork Service (Adults)",$C$1="Fieldwork Service (Offenders)"),VLOOKUP($A11,'Population MYE'!$A$81:$K$114,MATCH(D$8,'Population MYE'!$A$81:$K$81, FALSE),FALSE),VLOOKUP($A11,'Population MYE'!$A$5:$K$38,MATCH(D$8,'Population MYE'!$A$5:$K$5, FALSE),FALSE))))*100000, 1)</f>
        <v>64</v>
      </c>
      <c r="E11" s="83">
        <f>ROUND((IF(AND($C$1&lt;&gt;"", $C$2&lt;&gt;"", $C$3&lt;&gt;""),
 IF($C$1="All Fieldwork Services Teams",
  IF($C$2="All Social Workers",
   IF($C$3="Full Time", SUMIFS('SW Data'!$F:$F, 'SW Data'!$A:$A, E$8, 'SW Data'!$B:$B, $A11), IF($C$3="Part Time", SUMIFS('SW Data'!$H:$H, 'SW Data'!$A:$A, E$8, 'SW Data'!$B:$B, $A11),SUMIFS('SW Data'!$I:$I, 'SW Data'!$A:$A, E$8, 'SW Data'!$B:$B, $A11))),
   IF($C$3="Full Time", SUMIFS('SW Data'!$F:$F, 'SW Data'!$A:$A, E$8, 'SW Data'!$B:$B, $A11, 'SW Data'!$D:$D, $C$2), IF($C$3="Part Time", SUMIFS('SW Data'!$H:$H, 'SW Data'!$A:$A, E$8, 'SW Data'!$B:$B, $A11, 'SW Data'!$D:$D, $C$2), SUMIFS('SW Data'!$I:$I, 'SW Data'!$A:$A, E$8, 'SW Data'!$B:$B, $A11, 'SW Data'!$D:$D, $C$2)))),
  IF($C$2="All Social Workers",
   IF($C$3="Full Time", SUMIFS('SW Data'!$F:$F, 'SW Data'!$A:$A, E$8, 'SW Data'!$E:$E, $C$1, 'SW Data'!$B:$B, $A11), IF($C$3="Part Time", SUMIFS('SW Data'!$H:$H, 'SW Data'!$A:$A, E$8, 'SW Data'!$E:$E, $C$1, 'SW Data'!$B:$B, $A11), SUMIFS('SW Data'!$I:$I, 'SW Data'!$A:$A, E$8, 'SW Data'!$E:$E, $C$1, 'SW Data'!$B:$B, $A11))),
   IF($C$3="Full Time", SUMIFS('SW Data'!$F:$F, 'SW Data'!$A:$A, E$8, 'SW Data'!$E:$E, $C$1, 'SW Data'!$B:$B, $A11, 'SW Data'!$D:$D, $C$2), IF($C$3="Part Time", SUMIFS('SW Data'!$H:$H, 'SW Data'!$A:$A, E$8, 'SW Data'!$E:$E, $C$1, 'SW Data'!$B:$B, $A11, 'SW Data'!$D:$D, $C$2), SUMIFS('SW Data'!$I:$I, 'SW Data'!$A:$A, E$8, 'SW Data'!$E:$E, $C$1, 'SW Data'!$B:$B, $A11, 'SW Data'!$D:$D, $C$2))))),
 0)/IF($C$1="Fieldwork Service (Children)", VLOOKUP($A11,'Population MYE'!$A$43:$K$76,MATCH(E$8,'Population MYE'!$A$43:$K$43, FALSE),FALSE), IF(OR($C$1="Fieldwork Service (Adults)",$C$1="Fieldwork Service (Offenders)"),VLOOKUP($A11,'Population MYE'!$A$81:$K$114,MATCH(E$8,'Population MYE'!$A$81:$K$81, FALSE),FALSE),VLOOKUP($A11,'Population MYE'!$A$5:$K$38,MATCH(E$8,'Population MYE'!$A$5:$K$5, FALSE),FALSE))))*100000, 1)</f>
        <v>67.099999999999994</v>
      </c>
      <c r="F11" s="83">
        <f>ROUND((IF(AND($C$1&lt;&gt;"", $C$2&lt;&gt;"", $C$3&lt;&gt;""),
 IF($C$1="All Fieldwork Services Teams",
  IF($C$2="All Social Workers",
   IF($C$3="Full Time", SUMIFS('SW Data'!$F:$F, 'SW Data'!$A:$A, F$8, 'SW Data'!$B:$B, $A11), IF($C$3="Part Time", SUMIFS('SW Data'!$H:$H, 'SW Data'!$A:$A, F$8, 'SW Data'!$B:$B, $A11),SUMIFS('SW Data'!$I:$I, 'SW Data'!$A:$A, F$8, 'SW Data'!$B:$B, $A11))),
   IF($C$3="Full Time", SUMIFS('SW Data'!$F:$F, 'SW Data'!$A:$A, F$8, 'SW Data'!$B:$B, $A11, 'SW Data'!$D:$D, $C$2), IF($C$3="Part Time", SUMIFS('SW Data'!$H:$H, 'SW Data'!$A:$A, F$8, 'SW Data'!$B:$B, $A11, 'SW Data'!$D:$D, $C$2), SUMIFS('SW Data'!$I:$I, 'SW Data'!$A:$A, F$8, 'SW Data'!$B:$B, $A11, 'SW Data'!$D:$D, $C$2)))),
  IF($C$2="All Social Workers",
   IF($C$3="Full Time", SUMIFS('SW Data'!$F:$F, 'SW Data'!$A:$A, F$8, 'SW Data'!$E:$E, $C$1, 'SW Data'!$B:$B, $A11), IF($C$3="Part Time", SUMIFS('SW Data'!$H:$H, 'SW Data'!$A:$A, F$8, 'SW Data'!$E:$E, $C$1, 'SW Data'!$B:$B, $A11), SUMIFS('SW Data'!$I:$I, 'SW Data'!$A:$A, F$8, 'SW Data'!$E:$E, $C$1, 'SW Data'!$B:$B, $A11))),
   IF($C$3="Full Time", SUMIFS('SW Data'!$F:$F, 'SW Data'!$A:$A, F$8, 'SW Data'!$E:$E, $C$1, 'SW Data'!$B:$B, $A11, 'SW Data'!$D:$D, $C$2), IF($C$3="Part Time", SUMIFS('SW Data'!$H:$H, 'SW Data'!$A:$A, F$8, 'SW Data'!$E:$E, $C$1, 'SW Data'!$B:$B, $A11, 'SW Data'!$D:$D, $C$2), SUMIFS('SW Data'!$I:$I, 'SW Data'!$A:$A, F$8, 'SW Data'!$E:$E, $C$1, 'SW Data'!$B:$B, $A11, 'SW Data'!$D:$D, $C$2))))),
 0)/IF($C$1="Fieldwork Service (Children)", VLOOKUP($A11,'Population MYE'!$A$43:$K$76,MATCH(F$8,'Population MYE'!$A$43:$K$43, FALSE),FALSE), IF(OR($C$1="Fieldwork Service (Adults)",$C$1="Fieldwork Service (Offenders)"),VLOOKUP($A11,'Population MYE'!$A$81:$K$114,MATCH(F$8,'Population MYE'!$A$81:$K$81, FALSE),FALSE),VLOOKUP($A11,'Population MYE'!$A$5:$K$38,MATCH(F$8,'Population MYE'!$A$5:$K$5, FALSE),FALSE))))*100000, 1)</f>
        <v>57.4</v>
      </c>
      <c r="G11" s="83">
        <f>ROUND((IF(AND($C$1&lt;&gt;"", $C$2&lt;&gt;"", $C$3&lt;&gt;""),
 IF($C$1="All Fieldwork Services Teams",
  IF($C$2="All Social Workers",
   IF($C$3="Full Time", SUMIFS('SW Data'!$F:$F, 'SW Data'!$A:$A, G$8, 'SW Data'!$B:$B, $A11), IF($C$3="Part Time", SUMIFS('SW Data'!$H:$H, 'SW Data'!$A:$A, G$8, 'SW Data'!$B:$B, $A11),SUMIFS('SW Data'!$I:$I, 'SW Data'!$A:$A, G$8, 'SW Data'!$B:$B, $A11))),
   IF($C$3="Full Time", SUMIFS('SW Data'!$F:$F, 'SW Data'!$A:$A, G$8, 'SW Data'!$B:$B, $A11, 'SW Data'!$D:$D, $C$2), IF($C$3="Part Time", SUMIFS('SW Data'!$H:$H, 'SW Data'!$A:$A, G$8, 'SW Data'!$B:$B, $A11, 'SW Data'!$D:$D, $C$2), SUMIFS('SW Data'!$I:$I, 'SW Data'!$A:$A, G$8, 'SW Data'!$B:$B, $A11, 'SW Data'!$D:$D, $C$2)))),
  IF($C$2="All Social Workers",
   IF($C$3="Full Time", SUMIFS('SW Data'!$F:$F, 'SW Data'!$A:$A, G$8, 'SW Data'!$E:$E, $C$1, 'SW Data'!$B:$B, $A11), IF($C$3="Part Time", SUMIFS('SW Data'!$H:$H, 'SW Data'!$A:$A, G$8, 'SW Data'!$E:$E, $C$1, 'SW Data'!$B:$B, $A11), SUMIFS('SW Data'!$I:$I, 'SW Data'!$A:$A, G$8, 'SW Data'!$E:$E, $C$1, 'SW Data'!$B:$B, $A11))),
   IF($C$3="Full Time", SUMIFS('SW Data'!$F:$F, 'SW Data'!$A:$A, G$8, 'SW Data'!$E:$E, $C$1, 'SW Data'!$B:$B, $A11, 'SW Data'!$D:$D, $C$2), IF($C$3="Part Time", SUMIFS('SW Data'!$H:$H, 'SW Data'!$A:$A, G$8, 'SW Data'!$E:$E, $C$1, 'SW Data'!$B:$B, $A11, 'SW Data'!$D:$D, $C$2), SUMIFS('SW Data'!$I:$I, 'SW Data'!$A:$A, G$8, 'SW Data'!$E:$E, $C$1, 'SW Data'!$B:$B, $A11, 'SW Data'!$D:$D, $C$2))))),
 0)/IF($C$1="Fieldwork Service (Children)", VLOOKUP($A11,'Population MYE'!$A$43:$K$76,MATCH(G$8,'Population MYE'!$A$43:$K$43, FALSE),FALSE), IF(OR($C$1="Fieldwork Service (Adults)",$C$1="Fieldwork Service (Offenders)"),VLOOKUP($A11,'Population MYE'!$A$81:$K$114,MATCH(G$8,'Population MYE'!$A$81:$K$81, FALSE),FALSE),VLOOKUP($A11,'Population MYE'!$A$5:$K$38,MATCH(G$8,'Population MYE'!$A$5:$K$5, FALSE),FALSE))))*100000, 1)</f>
        <v>56.2</v>
      </c>
      <c r="H11" s="83">
        <f>ROUND((IF(AND($C$1&lt;&gt;"", $C$2&lt;&gt;"", $C$3&lt;&gt;""),
 IF($C$1="All Fieldwork Services Teams",
  IF($C$2="All Social Workers",
   IF($C$3="Full Time", SUMIFS('SW Data'!$F:$F, 'SW Data'!$A:$A, H$8, 'SW Data'!$B:$B, $A11), IF($C$3="Part Time", SUMIFS('SW Data'!$H:$H, 'SW Data'!$A:$A, H$8, 'SW Data'!$B:$B, $A11),SUMIFS('SW Data'!$I:$I, 'SW Data'!$A:$A, H$8, 'SW Data'!$B:$B, $A11))),
   IF($C$3="Full Time", SUMIFS('SW Data'!$F:$F, 'SW Data'!$A:$A, H$8, 'SW Data'!$B:$B, $A11, 'SW Data'!$D:$D, $C$2), IF($C$3="Part Time", SUMIFS('SW Data'!$H:$H, 'SW Data'!$A:$A, H$8, 'SW Data'!$B:$B, $A11, 'SW Data'!$D:$D, $C$2), SUMIFS('SW Data'!$I:$I, 'SW Data'!$A:$A, H$8, 'SW Data'!$B:$B, $A11, 'SW Data'!$D:$D, $C$2)))),
  IF($C$2="All Social Workers",
   IF($C$3="Full Time", SUMIFS('SW Data'!$F:$F, 'SW Data'!$A:$A, H$8, 'SW Data'!$E:$E, $C$1, 'SW Data'!$B:$B, $A11), IF($C$3="Part Time", SUMIFS('SW Data'!$H:$H, 'SW Data'!$A:$A, H$8, 'SW Data'!$E:$E, $C$1, 'SW Data'!$B:$B, $A11), SUMIFS('SW Data'!$I:$I, 'SW Data'!$A:$A, H$8, 'SW Data'!$E:$E, $C$1, 'SW Data'!$B:$B, $A11))),
   IF($C$3="Full Time", SUMIFS('SW Data'!$F:$F, 'SW Data'!$A:$A, H$8, 'SW Data'!$E:$E, $C$1, 'SW Data'!$B:$B, $A11, 'SW Data'!$D:$D, $C$2), IF($C$3="Part Time", SUMIFS('SW Data'!$H:$H, 'SW Data'!$A:$A, H$8, 'SW Data'!$E:$E, $C$1, 'SW Data'!$B:$B, $A11, 'SW Data'!$D:$D, $C$2), SUMIFS('SW Data'!$I:$I, 'SW Data'!$A:$A, H$8, 'SW Data'!$E:$E, $C$1, 'SW Data'!$B:$B, $A11, 'SW Data'!$D:$D, $C$2))))),
 0)/IF($C$1="Fieldwork Service (Children)", VLOOKUP($A11,'Population MYE'!$A$43:$K$76,MATCH(H$8,'Population MYE'!$A$43:$K$43, FALSE),FALSE), IF(OR($C$1="Fieldwork Service (Adults)",$C$1="Fieldwork Service (Offenders)"),VLOOKUP($A11,'Population MYE'!$A$81:$K$114,MATCH(H$8,'Population MYE'!$A$81:$K$81, FALSE),FALSE),VLOOKUP($A11,'Population MYE'!$A$5:$K$38,MATCH(H$8,'Population MYE'!$A$5:$K$5, FALSE),FALSE))))*100000, 1)</f>
        <v>58.8</v>
      </c>
      <c r="I11" s="83">
        <f>ROUND((IF(AND($C$1&lt;&gt;"", $C$2&lt;&gt;"", $C$3&lt;&gt;""),
 IF($C$1="All Fieldwork Services Teams",
  IF($C$2="All Social Workers",
   IF($C$3="Full Time", SUMIFS('SW Data'!$F:$F, 'SW Data'!$A:$A, I$8, 'SW Data'!$B:$B, $A11), IF($C$3="Part Time", SUMIFS('SW Data'!$H:$H, 'SW Data'!$A:$A, I$8, 'SW Data'!$B:$B, $A11),SUMIFS('SW Data'!$I:$I, 'SW Data'!$A:$A, I$8, 'SW Data'!$B:$B, $A11))),
   IF($C$3="Full Time", SUMIFS('SW Data'!$F:$F, 'SW Data'!$A:$A, I$8, 'SW Data'!$B:$B, $A11, 'SW Data'!$D:$D, $C$2), IF($C$3="Part Time", SUMIFS('SW Data'!$H:$H, 'SW Data'!$A:$A, I$8, 'SW Data'!$B:$B, $A11, 'SW Data'!$D:$D, $C$2), SUMIFS('SW Data'!$I:$I, 'SW Data'!$A:$A, I$8, 'SW Data'!$B:$B, $A11, 'SW Data'!$D:$D, $C$2)))),
  IF($C$2="All Social Workers",
   IF($C$3="Full Time", SUMIFS('SW Data'!$F:$F, 'SW Data'!$A:$A, I$8, 'SW Data'!$E:$E, $C$1, 'SW Data'!$B:$B, $A11), IF($C$3="Part Time", SUMIFS('SW Data'!$H:$H, 'SW Data'!$A:$A, I$8, 'SW Data'!$E:$E, $C$1, 'SW Data'!$B:$B, $A11), SUMIFS('SW Data'!$I:$I, 'SW Data'!$A:$A, I$8, 'SW Data'!$E:$E, $C$1, 'SW Data'!$B:$B, $A11))),
   IF($C$3="Full Time", SUMIFS('SW Data'!$F:$F, 'SW Data'!$A:$A, I$8, 'SW Data'!$E:$E, $C$1, 'SW Data'!$B:$B, $A11, 'SW Data'!$D:$D, $C$2), IF($C$3="Part Time", SUMIFS('SW Data'!$H:$H, 'SW Data'!$A:$A, I$8, 'SW Data'!$E:$E, $C$1, 'SW Data'!$B:$B, $A11, 'SW Data'!$D:$D, $C$2), SUMIFS('SW Data'!$I:$I, 'SW Data'!$A:$A, I$8, 'SW Data'!$E:$E, $C$1, 'SW Data'!$B:$B, $A11, 'SW Data'!$D:$D, $C$2))))),
 0)/IF($C$1="Fieldwork Service (Children)", VLOOKUP($A11,'Population MYE'!$A$43:$K$76,MATCH(I$8,'Population MYE'!$A$43:$K$43, FALSE),FALSE), IF(OR($C$1="Fieldwork Service (Adults)",$C$1="Fieldwork Service (Offenders)"),VLOOKUP($A11,'Population MYE'!$A$81:$K$114,MATCH(I$8,'Population MYE'!$A$81:$K$81, FALSE),FALSE),VLOOKUP($A11,'Population MYE'!$A$5:$K$38,MATCH(I$8,'Population MYE'!$A$5:$K$5, FALSE),FALSE))))*100000, 1)</f>
        <v>57</v>
      </c>
      <c r="J11" s="83">
        <f>ROUND((IF(AND($C$1&lt;&gt;"", $C$2&lt;&gt;"", $C$3&lt;&gt;""),
 IF($C$1="All Fieldwork Services Teams",
  IF($C$2="All Social Workers",
   IF($C$3="Full Time", SUMIFS('SW Data'!$F:$F, 'SW Data'!$A:$A, J$8, 'SW Data'!$B:$B, $A11), IF($C$3="Part Time", SUMIFS('SW Data'!$H:$H, 'SW Data'!$A:$A, J$8, 'SW Data'!$B:$B, $A11),SUMIFS('SW Data'!$I:$I, 'SW Data'!$A:$A, J$8, 'SW Data'!$B:$B, $A11))),
   IF($C$3="Full Time", SUMIFS('SW Data'!$F:$F, 'SW Data'!$A:$A, J$8, 'SW Data'!$B:$B, $A11, 'SW Data'!$D:$D, $C$2), IF($C$3="Part Time", SUMIFS('SW Data'!$H:$H, 'SW Data'!$A:$A, J$8, 'SW Data'!$B:$B, $A11, 'SW Data'!$D:$D, $C$2), SUMIFS('SW Data'!$I:$I, 'SW Data'!$A:$A, J$8, 'SW Data'!$B:$B, $A11, 'SW Data'!$D:$D, $C$2)))),
  IF($C$2="All Social Workers",
   IF($C$3="Full Time", SUMIFS('SW Data'!$F:$F, 'SW Data'!$A:$A, J$8, 'SW Data'!$E:$E, $C$1, 'SW Data'!$B:$B, $A11), IF($C$3="Part Time", SUMIFS('SW Data'!$H:$H, 'SW Data'!$A:$A, J$8, 'SW Data'!$E:$E, $C$1, 'SW Data'!$B:$B, $A11), SUMIFS('SW Data'!$I:$I, 'SW Data'!$A:$A, J$8, 'SW Data'!$E:$E, $C$1, 'SW Data'!$B:$B, $A11))),
   IF($C$3="Full Time", SUMIFS('SW Data'!$F:$F, 'SW Data'!$A:$A, J$8, 'SW Data'!$E:$E, $C$1, 'SW Data'!$B:$B, $A11, 'SW Data'!$D:$D, $C$2), IF($C$3="Part Time", SUMIFS('SW Data'!$H:$H, 'SW Data'!$A:$A, J$8, 'SW Data'!$E:$E, $C$1, 'SW Data'!$B:$B, $A11, 'SW Data'!$D:$D, $C$2), SUMIFS('SW Data'!$I:$I, 'SW Data'!$A:$A, J$8, 'SW Data'!$E:$E, $C$1, 'SW Data'!$B:$B, $A11, 'SW Data'!$D:$D, $C$2))))),
 0)/IF($C$1="Fieldwork Service (Children)", VLOOKUP($A11,'Population MYE'!$A$43:$K$76,MATCH(J$8,'Population MYE'!$A$43:$K$43, FALSE),FALSE), IF(OR($C$1="Fieldwork Service (Adults)",$C$1="Fieldwork Service (Offenders)"),VLOOKUP($A11,'Population MYE'!$A$81:$K$114,MATCH(J$8,'Population MYE'!$A$81:$K$81, FALSE),FALSE),VLOOKUP($A11,'Population MYE'!$A$5:$K$38,MATCH(J$8,'Population MYE'!$A$5:$K$5, FALSE),FALSE))))*100000, 1)</f>
        <v>64</v>
      </c>
      <c r="K11" s="83">
        <f>ROUND((IF(AND($C$1&lt;&gt;"", $C$2&lt;&gt;"", $C$3&lt;&gt;""),
 IF($C$1="All Fieldwork Services Teams",
  IF($C$2="All Social Workers",
   IF($C$3="Full Time", SUMIFS('SW Data'!$F:$F, 'SW Data'!$A:$A, K$8, 'SW Data'!$B:$B, $A11), IF($C$3="Part Time", SUMIFS('SW Data'!$H:$H, 'SW Data'!$A:$A, K$8, 'SW Data'!$B:$B, $A11),SUMIFS('SW Data'!$I:$I, 'SW Data'!$A:$A, K$8, 'SW Data'!$B:$B, $A11))),
   IF($C$3="Full Time", SUMIFS('SW Data'!$F:$F, 'SW Data'!$A:$A, K$8, 'SW Data'!$B:$B, $A11, 'SW Data'!$D:$D, $C$2), IF($C$3="Part Time", SUMIFS('SW Data'!$H:$H, 'SW Data'!$A:$A, K$8, 'SW Data'!$B:$B, $A11, 'SW Data'!$D:$D, $C$2), SUMIFS('SW Data'!$I:$I, 'SW Data'!$A:$A, K$8, 'SW Data'!$B:$B, $A11, 'SW Data'!$D:$D, $C$2)))),
  IF($C$2="All Social Workers",
   IF($C$3="Full Time", SUMIFS('SW Data'!$F:$F, 'SW Data'!$A:$A, K$8, 'SW Data'!$E:$E, $C$1, 'SW Data'!$B:$B, $A11), IF($C$3="Part Time", SUMIFS('SW Data'!$H:$H, 'SW Data'!$A:$A, K$8, 'SW Data'!$E:$E, $C$1, 'SW Data'!$B:$B, $A11), SUMIFS('SW Data'!$I:$I, 'SW Data'!$A:$A, K$8, 'SW Data'!$E:$E, $C$1, 'SW Data'!$B:$B, $A11))),
   IF($C$3="Full Time", SUMIFS('SW Data'!$F:$F, 'SW Data'!$A:$A, K$8, 'SW Data'!$E:$E, $C$1, 'SW Data'!$B:$B, $A11, 'SW Data'!$D:$D, $C$2), IF($C$3="Part Time", SUMIFS('SW Data'!$H:$H, 'SW Data'!$A:$A, K$8, 'SW Data'!$E:$E, $C$1, 'SW Data'!$B:$B, $A11, 'SW Data'!$D:$D, $C$2), SUMIFS('SW Data'!$I:$I, 'SW Data'!$A:$A, K$8, 'SW Data'!$E:$E, $C$1, 'SW Data'!$B:$B, $A11, 'SW Data'!$D:$D, $C$2))))),
 0)/IF($C$1="Fieldwork Service (Children)", VLOOKUP($A11,'Population MYE'!$A$43:$K$76,MATCH(K$8,'Population MYE'!$A$43:$K$43, FALSE),FALSE), IF(OR($C$1="Fieldwork Service (Adults)",$C$1="Fieldwork Service (Offenders)"),VLOOKUP($A11,'Population MYE'!$A$81:$K$114,MATCH(K$8,'Population MYE'!$A$81:$K$81, FALSE),FALSE),VLOOKUP($A11,'Population MYE'!$A$5:$K$38,MATCH(K$8,'Population MYE'!$A$5:$K$5, FALSE),FALSE))))*100000, 1)</f>
        <v>73.099999999999994</v>
      </c>
      <c r="L11" s="55"/>
      <c r="U11" s="74"/>
    </row>
    <row r="12" spans="1:21" x14ac:dyDescent="0.25">
      <c r="A12" s="53" t="s">
        <v>20</v>
      </c>
      <c r="B12" s="83">
        <f>ROUND((IF(AND($C$1&lt;&gt;"", $C$2&lt;&gt;"", $C$3&lt;&gt;""),
 IF($C$1="All Fieldwork Services Teams",
  IF($C$2="All Social Workers",
   IF($C$3="Full Time", SUMIFS('SW Data'!$F:$F, 'SW Data'!$A:$A, B$8, 'SW Data'!$B:$B, $A12), IF($C$3="Part Time", SUMIFS('SW Data'!$H:$H, 'SW Data'!$A:$A, B$8, 'SW Data'!$B:$B, $A12),SUMIFS('SW Data'!$I:$I, 'SW Data'!$A:$A, B$8, 'SW Data'!$B:$B, $A12))),
   IF($C$3="Full Time", SUMIFS('SW Data'!$F:$F, 'SW Data'!$A:$A, B$8, 'SW Data'!$B:$B, $A12, 'SW Data'!$D:$D, $C$2), IF($C$3="Part Time", SUMIFS('SW Data'!$H:$H, 'SW Data'!$A:$A, B$8, 'SW Data'!$B:$B, $A12, 'SW Data'!$D:$D, $C$2), SUMIFS('SW Data'!$I:$I, 'SW Data'!$A:$A, B$8, 'SW Data'!$B:$B, $A12, 'SW Data'!$D:$D, $C$2)))),
  IF($C$2="All Social Workers",
   IF($C$3="Full Time", SUMIFS('SW Data'!$F:$F, 'SW Data'!$A:$A, B$8, 'SW Data'!$E:$E, $C$1, 'SW Data'!$B:$B, $A12), IF($C$3="Part Time", SUMIFS('SW Data'!$H:$H, 'SW Data'!$A:$A, B$8, 'SW Data'!$E:$E, $C$1, 'SW Data'!$B:$B, $A12), SUMIFS('SW Data'!$I:$I, 'SW Data'!$A:$A, B$8, 'SW Data'!$E:$E, $C$1, 'SW Data'!$B:$B, $A12))),
   IF($C$3="Full Time", SUMIFS('SW Data'!$F:$F, 'SW Data'!$A:$A, B$8, 'SW Data'!$E:$E, $C$1, 'SW Data'!$B:$B, $A12, 'SW Data'!$D:$D, $C$2), IF($C$3="Part Time", SUMIFS('SW Data'!$H:$H, 'SW Data'!$A:$A, B$8, 'SW Data'!$E:$E, $C$1, 'SW Data'!$B:$B, $A12, 'SW Data'!$D:$D, $C$2), SUMIFS('SW Data'!$I:$I, 'SW Data'!$A:$A, B$8, 'SW Data'!$E:$E, $C$1, 'SW Data'!$B:$B, $A12, 'SW Data'!$D:$D, $C$2))))),
 0)/IF($C$1="Fieldwork Service (Children)", VLOOKUP($A12,'Population MYE'!$A$43:$K$76,MATCH(B$8,'Population MYE'!$A$43:$K$43, FALSE),FALSE), IF(OR($C$1="Fieldwork Service (Adults)",$C$1="Fieldwork Service (Offenders)"),VLOOKUP($A12,'Population MYE'!$A$81:$K$114,MATCH(B$8,'Population MYE'!$A$81:$K$81, FALSE),FALSE),VLOOKUP($A12,'Population MYE'!$A$5:$K$38,MATCH(B$8,'Population MYE'!$A$5:$K$5, FALSE),FALSE))))*100000, 1)</f>
        <v>82.6</v>
      </c>
      <c r="C12" s="83">
        <f>ROUND((IF(AND($C$1&lt;&gt;"", $C$2&lt;&gt;"", $C$3&lt;&gt;""),
 IF($C$1="All Fieldwork Services Teams",
  IF($C$2="All Social Workers",
   IF($C$3="Full Time", SUMIFS('SW Data'!$F:$F, 'SW Data'!$A:$A, C$8, 'SW Data'!$B:$B, $A12), IF($C$3="Part Time", SUMIFS('SW Data'!$H:$H, 'SW Data'!$A:$A, C$8, 'SW Data'!$B:$B, $A12),SUMIFS('SW Data'!$I:$I, 'SW Data'!$A:$A, C$8, 'SW Data'!$B:$B, $A12))),
   IF($C$3="Full Time", SUMIFS('SW Data'!$F:$F, 'SW Data'!$A:$A, C$8, 'SW Data'!$B:$B, $A12, 'SW Data'!$D:$D, $C$2), IF($C$3="Part Time", SUMIFS('SW Data'!$H:$H, 'SW Data'!$A:$A, C$8, 'SW Data'!$B:$B, $A12, 'SW Data'!$D:$D, $C$2), SUMIFS('SW Data'!$I:$I, 'SW Data'!$A:$A, C$8, 'SW Data'!$B:$B, $A12, 'SW Data'!$D:$D, $C$2)))),
  IF($C$2="All Social Workers",
   IF($C$3="Full Time", SUMIFS('SW Data'!$F:$F, 'SW Data'!$A:$A, C$8, 'SW Data'!$E:$E, $C$1, 'SW Data'!$B:$B, $A12), IF($C$3="Part Time", SUMIFS('SW Data'!$H:$H, 'SW Data'!$A:$A, C$8, 'SW Data'!$E:$E, $C$1, 'SW Data'!$B:$B, $A12), SUMIFS('SW Data'!$I:$I, 'SW Data'!$A:$A, C$8, 'SW Data'!$E:$E, $C$1, 'SW Data'!$B:$B, $A12))),
   IF($C$3="Full Time", SUMIFS('SW Data'!$F:$F, 'SW Data'!$A:$A, C$8, 'SW Data'!$E:$E, $C$1, 'SW Data'!$B:$B, $A12, 'SW Data'!$D:$D, $C$2), IF($C$3="Part Time", SUMIFS('SW Data'!$H:$H, 'SW Data'!$A:$A, C$8, 'SW Data'!$E:$E, $C$1, 'SW Data'!$B:$B, $A12, 'SW Data'!$D:$D, $C$2), SUMIFS('SW Data'!$I:$I, 'SW Data'!$A:$A, C$8, 'SW Data'!$E:$E, $C$1, 'SW Data'!$B:$B, $A12, 'SW Data'!$D:$D, $C$2))))),
 0)/IF($C$1="Fieldwork Service (Children)", VLOOKUP($A12,'Population MYE'!$A$43:$K$76,MATCH(C$8,'Population MYE'!$A$43:$K$43, FALSE),FALSE), IF(OR($C$1="Fieldwork Service (Adults)",$C$1="Fieldwork Service (Offenders)"),VLOOKUP($A12,'Population MYE'!$A$81:$K$114,MATCH(C$8,'Population MYE'!$A$81:$K$81, FALSE),FALSE),VLOOKUP($A12,'Population MYE'!$A$5:$K$38,MATCH(C$8,'Population MYE'!$A$5:$K$5, FALSE),FALSE))))*100000, 1)</f>
        <v>83.3</v>
      </c>
      <c r="D12" s="83">
        <f>ROUND((IF(AND($C$1&lt;&gt;"", $C$2&lt;&gt;"", $C$3&lt;&gt;""),
 IF($C$1="All Fieldwork Services Teams",
  IF($C$2="All Social Workers",
   IF($C$3="Full Time", SUMIFS('SW Data'!$F:$F, 'SW Data'!$A:$A, D$8, 'SW Data'!$B:$B, $A12), IF($C$3="Part Time", SUMIFS('SW Data'!$H:$H, 'SW Data'!$A:$A, D$8, 'SW Data'!$B:$B, $A12),SUMIFS('SW Data'!$I:$I, 'SW Data'!$A:$A, D$8, 'SW Data'!$B:$B, $A12))),
   IF($C$3="Full Time", SUMIFS('SW Data'!$F:$F, 'SW Data'!$A:$A, D$8, 'SW Data'!$B:$B, $A12, 'SW Data'!$D:$D, $C$2), IF($C$3="Part Time", SUMIFS('SW Data'!$H:$H, 'SW Data'!$A:$A, D$8, 'SW Data'!$B:$B, $A12, 'SW Data'!$D:$D, $C$2), SUMIFS('SW Data'!$I:$I, 'SW Data'!$A:$A, D$8, 'SW Data'!$B:$B, $A12, 'SW Data'!$D:$D, $C$2)))),
  IF($C$2="All Social Workers",
   IF($C$3="Full Time", SUMIFS('SW Data'!$F:$F, 'SW Data'!$A:$A, D$8, 'SW Data'!$E:$E, $C$1, 'SW Data'!$B:$B, $A12), IF($C$3="Part Time", SUMIFS('SW Data'!$H:$H, 'SW Data'!$A:$A, D$8, 'SW Data'!$E:$E, $C$1, 'SW Data'!$B:$B, $A12), SUMIFS('SW Data'!$I:$I, 'SW Data'!$A:$A, D$8, 'SW Data'!$E:$E, $C$1, 'SW Data'!$B:$B, $A12))),
   IF($C$3="Full Time", SUMIFS('SW Data'!$F:$F, 'SW Data'!$A:$A, D$8, 'SW Data'!$E:$E, $C$1, 'SW Data'!$B:$B, $A12, 'SW Data'!$D:$D, $C$2), IF($C$3="Part Time", SUMIFS('SW Data'!$H:$H, 'SW Data'!$A:$A, D$8, 'SW Data'!$E:$E, $C$1, 'SW Data'!$B:$B, $A12, 'SW Data'!$D:$D, $C$2), SUMIFS('SW Data'!$I:$I, 'SW Data'!$A:$A, D$8, 'SW Data'!$E:$E, $C$1, 'SW Data'!$B:$B, $A12, 'SW Data'!$D:$D, $C$2))))),
 0)/IF($C$1="Fieldwork Service (Children)", VLOOKUP($A12,'Population MYE'!$A$43:$K$76,MATCH(D$8,'Population MYE'!$A$43:$K$43, FALSE),FALSE), IF(OR($C$1="Fieldwork Service (Adults)",$C$1="Fieldwork Service (Offenders)"),VLOOKUP($A12,'Population MYE'!$A$81:$K$114,MATCH(D$8,'Population MYE'!$A$81:$K$81, FALSE),FALSE),VLOOKUP($A12,'Population MYE'!$A$5:$K$38,MATCH(D$8,'Population MYE'!$A$5:$K$5, FALSE),FALSE))))*100000, 1)</f>
        <v>86.3</v>
      </c>
      <c r="E12" s="83">
        <f>ROUND((IF(AND($C$1&lt;&gt;"", $C$2&lt;&gt;"", $C$3&lt;&gt;""),
 IF($C$1="All Fieldwork Services Teams",
  IF($C$2="All Social Workers",
   IF($C$3="Full Time", SUMIFS('SW Data'!$F:$F, 'SW Data'!$A:$A, E$8, 'SW Data'!$B:$B, $A12), IF($C$3="Part Time", SUMIFS('SW Data'!$H:$H, 'SW Data'!$A:$A, E$8, 'SW Data'!$B:$B, $A12),SUMIFS('SW Data'!$I:$I, 'SW Data'!$A:$A, E$8, 'SW Data'!$B:$B, $A12))),
   IF($C$3="Full Time", SUMIFS('SW Data'!$F:$F, 'SW Data'!$A:$A, E$8, 'SW Data'!$B:$B, $A12, 'SW Data'!$D:$D, $C$2), IF($C$3="Part Time", SUMIFS('SW Data'!$H:$H, 'SW Data'!$A:$A, E$8, 'SW Data'!$B:$B, $A12, 'SW Data'!$D:$D, $C$2), SUMIFS('SW Data'!$I:$I, 'SW Data'!$A:$A, E$8, 'SW Data'!$B:$B, $A12, 'SW Data'!$D:$D, $C$2)))),
  IF($C$2="All Social Workers",
   IF($C$3="Full Time", SUMIFS('SW Data'!$F:$F, 'SW Data'!$A:$A, E$8, 'SW Data'!$E:$E, $C$1, 'SW Data'!$B:$B, $A12), IF($C$3="Part Time", SUMIFS('SW Data'!$H:$H, 'SW Data'!$A:$A, E$8, 'SW Data'!$E:$E, $C$1, 'SW Data'!$B:$B, $A12), SUMIFS('SW Data'!$I:$I, 'SW Data'!$A:$A, E$8, 'SW Data'!$E:$E, $C$1, 'SW Data'!$B:$B, $A12))),
   IF($C$3="Full Time", SUMIFS('SW Data'!$F:$F, 'SW Data'!$A:$A, E$8, 'SW Data'!$E:$E, $C$1, 'SW Data'!$B:$B, $A12, 'SW Data'!$D:$D, $C$2), IF($C$3="Part Time", SUMIFS('SW Data'!$H:$H, 'SW Data'!$A:$A, E$8, 'SW Data'!$E:$E, $C$1, 'SW Data'!$B:$B, $A12, 'SW Data'!$D:$D, $C$2), SUMIFS('SW Data'!$I:$I, 'SW Data'!$A:$A, E$8, 'SW Data'!$E:$E, $C$1, 'SW Data'!$B:$B, $A12, 'SW Data'!$D:$D, $C$2))))),
 0)/IF($C$1="Fieldwork Service (Children)", VLOOKUP($A12,'Population MYE'!$A$43:$K$76,MATCH(E$8,'Population MYE'!$A$43:$K$43, FALSE),FALSE), IF(OR($C$1="Fieldwork Service (Adults)",$C$1="Fieldwork Service (Offenders)"),VLOOKUP($A12,'Population MYE'!$A$81:$K$114,MATCH(E$8,'Population MYE'!$A$81:$K$81, FALSE),FALSE),VLOOKUP($A12,'Population MYE'!$A$5:$K$38,MATCH(E$8,'Population MYE'!$A$5:$K$5, FALSE),FALSE))))*100000, 1)</f>
        <v>68</v>
      </c>
      <c r="F12" s="83">
        <f>ROUND((IF(AND($C$1&lt;&gt;"", $C$2&lt;&gt;"", $C$3&lt;&gt;""),
 IF($C$1="All Fieldwork Services Teams",
  IF($C$2="All Social Workers",
   IF($C$3="Full Time", SUMIFS('SW Data'!$F:$F, 'SW Data'!$A:$A, F$8, 'SW Data'!$B:$B, $A12), IF($C$3="Part Time", SUMIFS('SW Data'!$H:$H, 'SW Data'!$A:$A, F$8, 'SW Data'!$B:$B, $A12),SUMIFS('SW Data'!$I:$I, 'SW Data'!$A:$A, F$8, 'SW Data'!$B:$B, $A12))),
   IF($C$3="Full Time", SUMIFS('SW Data'!$F:$F, 'SW Data'!$A:$A, F$8, 'SW Data'!$B:$B, $A12, 'SW Data'!$D:$D, $C$2), IF($C$3="Part Time", SUMIFS('SW Data'!$H:$H, 'SW Data'!$A:$A, F$8, 'SW Data'!$B:$B, $A12, 'SW Data'!$D:$D, $C$2), SUMIFS('SW Data'!$I:$I, 'SW Data'!$A:$A, F$8, 'SW Data'!$B:$B, $A12, 'SW Data'!$D:$D, $C$2)))),
  IF($C$2="All Social Workers",
   IF($C$3="Full Time", SUMIFS('SW Data'!$F:$F, 'SW Data'!$A:$A, F$8, 'SW Data'!$E:$E, $C$1, 'SW Data'!$B:$B, $A12), IF($C$3="Part Time", SUMIFS('SW Data'!$H:$H, 'SW Data'!$A:$A, F$8, 'SW Data'!$E:$E, $C$1, 'SW Data'!$B:$B, $A12), SUMIFS('SW Data'!$I:$I, 'SW Data'!$A:$A, F$8, 'SW Data'!$E:$E, $C$1, 'SW Data'!$B:$B, $A12))),
   IF($C$3="Full Time", SUMIFS('SW Data'!$F:$F, 'SW Data'!$A:$A, F$8, 'SW Data'!$E:$E, $C$1, 'SW Data'!$B:$B, $A12, 'SW Data'!$D:$D, $C$2), IF($C$3="Part Time", SUMIFS('SW Data'!$H:$H, 'SW Data'!$A:$A, F$8, 'SW Data'!$E:$E, $C$1, 'SW Data'!$B:$B, $A12, 'SW Data'!$D:$D, $C$2), SUMIFS('SW Data'!$I:$I, 'SW Data'!$A:$A, F$8, 'SW Data'!$E:$E, $C$1, 'SW Data'!$B:$B, $A12, 'SW Data'!$D:$D, $C$2))))),
 0)/IF($C$1="Fieldwork Service (Children)", VLOOKUP($A12,'Population MYE'!$A$43:$K$76,MATCH(F$8,'Population MYE'!$A$43:$K$43, FALSE),FALSE), IF(OR($C$1="Fieldwork Service (Adults)",$C$1="Fieldwork Service (Offenders)"),VLOOKUP($A12,'Population MYE'!$A$81:$K$114,MATCH(F$8,'Population MYE'!$A$81:$K$81, FALSE),FALSE),VLOOKUP($A12,'Population MYE'!$A$5:$K$38,MATCH(F$8,'Population MYE'!$A$5:$K$5, FALSE),FALSE))))*100000, 1)</f>
        <v>74.3</v>
      </c>
      <c r="G12" s="83">
        <f>ROUND((IF(AND($C$1&lt;&gt;"", $C$2&lt;&gt;"", $C$3&lt;&gt;""),
 IF($C$1="All Fieldwork Services Teams",
  IF($C$2="All Social Workers",
   IF($C$3="Full Time", SUMIFS('SW Data'!$F:$F, 'SW Data'!$A:$A, G$8, 'SW Data'!$B:$B, $A12), IF($C$3="Part Time", SUMIFS('SW Data'!$H:$H, 'SW Data'!$A:$A, G$8, 'SW Data'!$B:$B, $A12),SUMIFS('SW Data'!$I:$I, 'SW Data'!$A:$A, G$8, 'SW Data'!$B:$B, $A12))),
   IF($C$3="Full Time", SUMIFS('SW Data'!$F:$F, 'SW Data'!$A:$A, G$8, 'SW Data'!$B:$B, $A12, 'SW Data'!$D:$D, $C$2), IF($C$3="Part Time", SUMIFS('SW Data'!$H:$H, 'SW Data'!$A:$A, G$8, 'SW Data'!$B:$B, $A12, 'SW Data'!$D:$D, $C$2), SUMIFS('SW Data'!$I:$I, 'SW Data'!$A:$A, G$8, 'SW Data'!$B:$B, $A12, 'SW Data'!$D:$D, $C$2)))),
  IF($C$2="All Social Workers",
   IF($C$3="Full Time", SUMIFS('SW Data'!$F:$F, 'SW Data'!$A:$A, G$8, 'SW Data'!$E:$E, $C$1, 'SW Data'!$B:$B, $A12), IF($C$3="Part Time", SUMIFS('SW Data'!$H:$H, 'SW Data'!$A:$A, G$8, 'SW Data'!$E:$E, $C$1, 'SW Data'!$B:$B, $A12), SUMIFS('SW Data'!$I:$I, 'SW Data'!$A:$A, G$8, 'SW Data'!$E:$E, $C$1, 'SW Data'!$B:$B, $A12))),
   IF($C$3="Full Time", SUMIFS('SW Data'!$F:$F, 'SW Data'!$A:$A, G$8, 'SW Data'!$E:$E, $C$1, 'SW Data'!$B:$B, $A12, 'SW Data'!$D:$D, $C$2), IF($C$3="Part Time", SUMIFS('SW Data'!$H:$H, 'SW Data'!$A:$A, G$8, 'SW Data'!$E:$E, $C$1, 'SW Data'!$B:$B, $A12, 'SW Data'!$D:$D, $C$2), SUMIFS('SW Data'!$I:$I, 'SW Data'!$A:$A, G$8, 'SW Data'!$E:$E, $C$1, 'SW Data'!$B:$B, $A12, 'SW Data'!$D:$D, $C$2))))),
 0)/IF($C$1="Fieldwork Service (Children)", VLOOKUP($A12,'Population MYE'!$A$43:$K$76,MATCH(G$8,'Population MYE'!$A$43:$K$43, FALSE),FALSE), IF(OR($C$1="Fieldwork Service (Adults)",$C$1="Fieldwork Service (Offenders)"),VLOOKUP($A12,'Population MYE'!$A$81:$K$114,MATCH(G$8,'Population MYE'!$A$81:$K$81, FALSE),FALSE),VLOOKUP($A12,'Population MYE'!$A$5:$K$38,MATCH(G$8,'Population MYE'!$A$5:$K$5, FALSE),FALSE))))*100000, 1)</f>
        <v>85.4</v>
      </c>
      <c r="H12" s="83">
        <f>ROUND((IF(AND($C$1&lt;&gt;"", $C$2&lt;&gt;"", $C$3&lt;&gt;""),
 IF($C$1="All Fieldwork Services Teams",
  IF($C$2="All Social Workers",
   IF($C$3="Full Time", SUMIFS('SW Data'!$F:$F, 'SW Data'!$A:$A, H$8, 'SW Data'!$B:$B, $A12), IF($C$3="Part Time", SUMIFS('SW Data'!$H:$H, 'SW Data'!$A:$A, H$8, 'SW Data'!$B:$B, $A12),SUMIFS('SW Data'!$I:$I, 'SW Data'!$A:$A, H$8, 'SW Data'!$B:$B, $A12))),
   IF($C$3="Full Time", SUMIFS('SW Data'!$F:$F, 'SW Data'!$A:$A, H$8, 'SW Data'!$B:$B, $A12, 'SW Data'!$D:$D, $C$2), IF($C$3="Part Time", SUMIFS('SW Data'!$H:$H, 'SW Data'!$A:$A, H$8, 'SW Data'!$B:$B, $A12, 'SW Data'!$D:$D, $C$2), SUMIFS('SW Data'!$I:$I, 'SW Data'!$A:$A, H$8, 'SW Data'!$B:$B, $A12, 'SW Data'!$D:$D, $C$2)))),
  IF($C$2="All Social Workers",
   IF($C$3="Full Time", SUMIFS('SW Data'!$F:$F, 'SW Data'!$A:$A, H$8, 'SW Data'!$E:$E, $C$1, 'SW Data'!$B:$B, $A12), IF($C$3="Part Time", SUMIFS('SW Data'!$H:$H, 'SW Data'!$A:$A, H$8, 'SW Data'!$E:$E, $C$1, 'SW Data'!$B:$B, $A12), SUMIFS('SW Data'!$I:$I, 'SW Data'!$A:$A, H$8, 'SW Data'!$E:$E, $C$1, 'SW Data'!$B:$B, $A12))),
   IF($C$3="Full Time", SUMIFS('SW Data'!$F:$F, 'SW Data'!$A:$A, H$8, 'SW Data'!$E:$E, $C$1, 'SW Data'!$B:$B, $A12, 'SW Data'!$D:$D, $C$2), IF($C$3="Part Time", SUMIFS('SW Data'!$H:$H, 'SW Data'!$A:$A, H$8, 'SW Data'!$E:$E, $C$1, 'SW Data'!$B:$B, $A12, 'SW Data'!$D:$D, $C$2), SUMIFS('SW Data'!$I:$I, 'SW Data'!$A:$A, H$8, 'SW Data'!$E:$E, $C$1, 'SW Data'!$B:$B, $A12, 'SW Data'!$D:$D, $C$2))))),
 0)/IF($C$1="Fieldwork Service (Children)", VLOOKUP($A12,'Population MYE'!$A$43:$K$76,MATCH(H$8,'Population MYE'!$A$43:$K$43, FALSE),FALSE), IF(OR($C$1="Fieldwork Service (Adults)",$C$1="Fieldwork Service (Offenders)"),VLOOKUP($A12,'Population MYE'!$A$81:$K$114,MATCH(H$8,'Population MYE'!$A$81:$K$81, FALSE),FALSE),VLOOKUP($A12,'Population MYE'!$A$5:$K$38,MATCH(H$8,'Population MYE'!$A$5:$K$5, FALSE),FALSE))))*100000, 1)</f>
        <v>89.7</v>
      </c>
      <c r="I12" s="83">
        <f>ROUND((IF(AND($C$1&lt;&gt;"", $C$2&lt;&gt;"", $C$3&lt;&gt;""),
 IF($C$1="All Fieldwork Services Teams",
  IF($C$2="All Social Workers",
   IF($C$3="Full Time", SUMIFS('SW Data'!$F:$F, 'SW Data'!$A:$A, I$8, 'SW Data'!$B:$B, $A12), IF($C$3="Part Time", SUMIFS('SW Data'!$H:$H, 'SW Data'!$A:$A, I$8, 'SW Data'!$B:$B, $A12),SUMIFS('SW Data'!$I:$I, 'SW Data'!$A:$A, I$8, 'SW Data'!$B:$B, $A12))),
   IF($C$3="Full Time", SUMIFS('SW Data'!$F:$F, 'SW Data'!$A:$A, I$8, 'SW Data'!$B:$B, $A12, 'SW Data'!$D:$D, $C$2), IF($C$3="Part Time", SUMIFS('SW Data'!$H:$H, 'SW Data'!$A:$A, I$8, 'SW Data'!$B:$B, $A12, 'SW Data'!$D:$D, $C$2), SUMIFS('SW Data'!$I:$I, 'SW Data'!$A:$A, I$8, 'SW Data'!$B:$B, $A12, 'SW Data'!$D:$D, $C$2)))),
  IF($C$2="All Social Workers",
   IF($C$3="Full Time", SUMIFS('SW Data'!$F:$F, 'SW Data'!$A:$A, I$8, 'SW Data'!$E:$E, $C$1, 'SW Data'!$B:$B, $A12), IF($C$3="Part Time", SUMIFS('SW Data'!$H:$H, 'SW Data'!$A:$A, I$8, 'SW Data'!$E:$E, $C$1, 'SW Data'!$B:$B, $A12), SUMIFS('SW Data'!$I:$I, 'SW Data'!$A:$A, I$8, 'SW Data'!$E:$E, $C$1, 'SW Data'!$B:$B, $A12))),
   IF($C$3="Full Time", SUMIFS('SW Data'!$F:$F, 'SW Data'!$A:$A, I$8, 'SW Data'!$E:$E, $C$1, 'SW Data'!$B:$B, $A12, 'SW Data'!$D:$D, $C$2), IF($C$3="Part Time", SUMIFS('SW Data'!$H:$H, 'SW Data'!$A:$A, I$8, 'SW Data'!$E:$E, $C$1, 'SW Data'!$B:$B, $A12, 'SW Data'!$D:$D, $C$2), SUMIFS('SW Data'!$I:$I, 'SW Data'!$A:$A, I$8, 'SW Data'!$E:$E, $C$1, 'SW Data'!$B:$B, $A12, 'SW Data'!$D:$D, $C$2))))),
 0)/IF($C$1="Fieldwork Service (Children)", VLOOKUP($A12,'Population MYE'!$A$43:$K$76,MATCH(I$8,'Population MYE'!$A$43:$K$43, FALSE),FALSE), IF(OR($C$1="Fieldwork Service (Adults)",$C$1="Fieldwork Service (Offenders)"),VLOOKUP($A12,'Population MYE'!$A$81:$K$114,MATCH(I$8,'Population MYE'!$A$81:$K$81, FALSE),FALSE),VLOOKUP($A12,'Population MYE'!$A$5:$K$38,MATCH(I$8,'Population MYE'!$A$5:$K$5, FALSE),FALSE))))*100000, 1)</f>
        <v>114.6</v>
      </c>
      <c r="J12" s="83">
        <f>ROUND((IF(AND($C$1&lt;&gt;"", $C$2&lt;&gt;"", $C$3&lt;&gt;""),
 IF($C$1="All Fieldwork Services Teams",
  IF($C$2="All Social Workers",
   IF($C$3="Full Time", SUMIFS('SW Data'!$F:$F, 'SW Data'!$A:$A, J$8, 'SW Data'!$B:$B, $A12), IF($C$3="Part Time", SUMIFS('SW Data'!$H:$H, 'SW Data'!$A:$A, J$8, 'SW Data'!$B:$B, $A12),SUMIFS('SW Data'!$I:$I, 'SW Data'!$A:$A, J$8, 'SW Data'!$B:$B, $A12))),
   IF($C$3="Full Time", SUMIFS('SW Data'!$F:$F, 'SW Data'!$A:$A, J$8, 'SW Data'!$B:$B, $A12, 'SW Data'!$D:$D, $C$2), IF($C$3="Part Time", SUMIFS('SW Data'!$H:$H, 'SW Data'!$A:$A, J$8, 'SW Data'!$B:$B, $A12, 'SW Data'!$D:$D, $C$2), SUMIFS('SW Data'!$I:$I, 'SW Data'!$A:$A, J$8, 'SW Data'!$B:$B, $A12, 'SW Data'!$D:$D, $C$2)))),
  IF($C$2="All Social Workers",
   IF($C$3="Full Time", SUMIFS('SW Data'!$F:$F, 'SW Data'!$A:$A, J$8, 'SW Data'!$E:$E, $C$1, 'SW Data'!$B:$B, $A12), IF($C$3="Part Time", SUMIFS('SW Data'!$H:$H, 'SW Data'!$A:$A, J$8, 'SW Data'!$E:$E, $C$1, 'SW Data'!$B:$B, $A12), SUMIFS('SW Data'!$I:$I, 'SW Data'!$A:$A, J$8, 'SW Data'!$E:$E, $C$1, 'SW Data'!$B:$B, $A12))),
   IF($C$3="Full Time", SUMIFS('SW Data'!$F:$F, 'SW Data'!$A:$A, J$8, 'SW Data'!$E:$E, $C$1, 'SW Data'!$B:$B, $A12, 'SW Data'!$D:$D, $C$2), IF($C$3="Part Time", SUMIFS('SW Data'!$H:$H, 'SW Data'!$A:$A, J$8, 'SW Data'!$E:$E, $C$1, 'SW Data'!$B:$B, $A12, 'SW Data'!$D:$D, $C$2), SUMIFS('SW Data'!$I:$I, 'SW Data'!$A:$A, J$8, 'SW Data'!$E:$E, $C$1, 'SW Data'!$B:$B, $A12, 'SW Data'!$D:$D, $C$2))))),
 0)/IF($C$1="Fieldwork Service (Children)", VLOOKUP($A12,'Population MYE'!$A$43:$K$76,MATCH(J$8,'Population MYE'!$A$43:$K$43, FALSE),FALSE), IF(OR($C$1="Fieldwork Service (Adults)",$C$1="Fieldwork Service (Offenders)"),VLOOKUP($A12,'Population MYE'!$A$81:$K$114,MATCH(J$8,'Population MYE'!$A$81:$K$81, FALSE),FALSE),VLOOKUP($A12,'Population MYE'!$A$5:$K$38,MATCH(J$8,'Population MYE'!$A$5:$K$5, FALSE),FALSE))))*100000, 1)</f>
        <v>76.8</v>
      </c>
      <c r="K12" s="83">
        <f>ROUND((IF(AND($C$1&lt;&gt;"", $C$2&lt;&gt;"", $C$3&lt;&gt;""),
 IF($C$1="All Fieldwork Services Teams",
  IF($C$2="All Social Workers",
   IF($C$3="Full Time", SUMIFS('SW Data'!$F:$F, 'SW Data'!$A:$A, K$8, 'SW Data'!$B:$B, $A12), IF($C$3="Part Time", SUMIFS('SW Data'!$H:$H, 'SW Data'!$A:$A, K$8, 'SW Data'!$B:$B, $A12),SUMIFS('SW Data'!$I:$I, 'SW Data'!$A:$A, K$8, 'SW Data'!$B:$B, $A12))),
   IF($C$3="Full Time", SUMIFS('SW Data'!$F:$F, 'SW Data'!$A:$A, K$8, 'SW Data'!$B:$B, $A12, 'SW Data'!$D:$D, $C$2), IF($C$3="Part Time", SUMIFS('SW Data'!$H:$H, 'SW Data'!$A:$A, K$8, 'SW Data'!$B:$B, $A12, 'SW Data'!$D:$D, $C$2), SUMIFS('SW Data'!$I:$I, 'SW Data'!$A:$A, K$8, 'SW Data'!$B:$B, $A12, 'SW Data'!$D:$D, $C$2)))),
  IF($C$2="All Social Workers",
   IF($C$3="Full Time", SUMIFS('SW Data'!$F:$F, 'SW Data'!$A:$A, K$8, 'SW Data'!$E:$E, $C$1, 'SW Data'!$B:$B, $A12), IF($C$3="Part Time", SUMIFS('SW Data'!$H:$H, 'SW Data'!$A:$A, K$8, 'SW Data'!$E:$E, $C$1, 'SW Data'!$B:$B, $A12), SUMIFS('SW Data'!$I:$I, 'SW Data'!$A:$A, K$8, 'SW Data'!$E:$E, $C$1, 'SW Data'!$B:$B, $A12))),
   IF($C$3="Full Time", SUMIFS('SW Data'!$F:$F, 'SW Data'!$A:$A, K$8, 'SW Data'!$E:$E, $C$1, 'SW Data'!$B:$B, $A12, 'SW Data'!$D:$D, $C$2), IF($C$3="Part Time", SUMIFS('SW Data'!$H:$H, 'SW Data'!$A:$A, K$8, 'SW Data'!$E:$E, $C$1, 'SW Data'!$B:$B, $A12, 'SW Data'!$D:$D, $C$2), SUMIFS('SW Data'!$I:$I, 'SW Data'!$A:$A, K$8, 'SW Data'!$E:$E, $C$1, 'SW Data'!$B:$B, $A12, 'SW Data'!$D:$D, $C$2))))),
 0)/IF($C$1="Fieldwork Service (Children)", VLOOKUP($A12,'Population MYE'!$A$43:$K$76,MATCH(K$8,'Population MYE'!$A$43:$K$43, FALSE),FALSE), IF(OR($C$1="Fieldwork Service (Adults)",$C$1="Fieldwork Service (Offenders)"),VLOOKUP($A12,'Population MYE'!$A$81:$K$114,MATCH(K$8,'Population MYE'!$A$81:$K$81, FALSE),FALSE),VLOOKUP($A12,'Population MYE'!$A$5:$K$38,MATCH(K$8,'Population MYE'!$A$5:$K$5, FALSE),FALSE))))*100000, 1)</f>
        <v>98.1</v>
      </c>
      <c r="L12" s="55"/>
      <c r="U12" s="74"/>
    </row>
    <row r="13" spans="1:21" x14ac:dyDescent="0.25">
      <c r="A13" s="53" t="s">
        <v>21</v>
      </c>
      <c r="B13" s="83">
        <f>ROUND((IF(AND($C$1&lt;&gt;"", $C$2&lt;&gt;"", $C$3&lt;&gt;""),
 IF($C$1="All Fieldwork Services Teams",
  IF($C$2="All Social Workers",
   IF($C$3="Full Time", SUMIFS('SW Data'!$F:$F, 'SW Data'!$A:$A, B$8, 'SW Data'!$B:$B, $A13), IF($C$3="Part Time", SUMIFS('SW Data'!$H:$H, 'SW Data'!$A:$A, B$8, 'SW Data'!$B:$B, $A13),SUMIFS('SW Data'!$I:$I, 'SW Data'!$A:$A, B$8, 'SW Data'!$B:$B, $A13))),
   IF($C$3="Full Time", SUMIFS('SW Data'!$F:$F, 'SW Data'!$A:$A, B$8, 'SW Data'!$B:$B, $A13, 'SW Data'!$D:$D, $C$2), IF($C$3="Part Time", SUMIFS('SW Data'!$H:$H, 'SW Data'!$A:$A, B$8, 'SW Data'!$B:$B, $A13, 'SW Data'!$D:$D, $C$2), SUMIFS('SW Data'!$I:$I, 'SW Data'!$A:$A, B$8, 'SW Data'!$B:$B, $A13, 'SW Data'!$D:$D, $C$2)))),
  IF($C$2="All Social Workers",
   IF($C$3="Full Time", SUMIFS('SW Data'!$F:$F, 'SW Data'!$A:$A, B$8, 'SW Data'!$E:$E, $C$1, 'SW Data'!$B:$B, $A13), IF($C$3="Part Time", SUMIFS('SW Data'!$H:$H, 'SW Data'!$A:$A, B$8, 'SW Data'!$E:$E, $C$1, 'SW Data'!$B:$B, $A13), SUMIFS('SW Data'!$I:$I, 'SW Data'!$A:$A, B$8, 'SW Data'!$E:$E, $C$1, 'SW Data'!$B:$B, $A13))),
   IF($C$3="Full Time", SUMIFS('SW Data'!$F:$F, 'SW Data'!$A:$A, B$8, 'SW Data'!$E:$E, $C$1, 'SW Data'!$B:$B, $A13, 'SW Data'!$D:$D, $C$2), IF($C$3="Part Time", SUMIFS('SW Data'!$H:$H, 'SW Data'!$A:$A, B$8, 'SW Data'!$E:$E, $C$1, 'SW Data'!$B:$B, $A13, 'SW Data'!$D:$D, $C$2), SUMIFS('SW Data'!$I:$I, 'SW Data'!$A:$A, B$8, 'SW Data'!$E:$E, $C$1, 'SW Data'!$B:$B, $A13, 'SW Data'!$D:$D, $C$2))))),
 0)/IF($C$1="Fieldwork Service (Children)", VLOOKUP($A13,'Population MYE'!$A$43:$K$76,MATCH(B$8,'Population MYE'!$A$43:$K$43, FALSE),FALSE), IF(OR($C$1="Fieldwork Service (Adults)",$C$1="Fieldwork Service (Offenders)"),VLOOKUP($A13,'Population MYE'!$A$81:$K$114,MATCH(B$8,'Population MYE'!$A$81:$K$81, FALSE),FALSE),VLOOKUP($A13,'Population MYE'!$A$5:$K$38,MATCH(B$8,'Population MYE'!$A$5:$K$5, FALSE),FALSE))))*100000, 1)</f>
        <v>77.599999999999994</v>
      </c>
      <c r="C13" s="83">
        <f>ROUND((IF(AND($C$1&lt;&gt;"", $C$2&lt;&gt;"", $C$3&lt;&gt;""),
 IF($C$1="All Fieldwork Services Teams",
  IF($C$2="All Social Workers",
   IF($C$3="Full Time", SUMIFS('SW Data'!$F:$F, 'SW Data'!$A:$A, C$8, 'SW Data'!$B:$B, $A13), IF($C$3="Part Time", SUMIFS('SW Data'!$H:$H, 'SW Data'!$A:$A, C$8, 'SW Data'!$B:$B, $A13),SUMIFS('SW Data'!$I:$I, 'SW Data'!$A:$A, C$8, 'SW Data'!$B:$B, $A13))),
   IF($C$3="Full Time", SUMIFS('SW Data'!$F:$F, 'SW Data'!$A:$A, C$8, 'SW Data'!$B:$B, $A13, 'SW Data'!$D:$D, $C$2), IF($C$3="Part Time", SUMIFS('SW Data'!$H:$H, 'SW Data'!$A:$A, C$8, 'SW Data'!$B:$B, $A13, 'SW Data'!$D:$D, $C$2), SUMIFS('SW Data'!$I:$I, 'SW Data'!$A:$A, C$8, 'SW Data'!$B:$B, $A13, 'SW Data'!$D:$D, $C$2)))),
  IF($C$2="All Social Workers",
   IF($C$3="Full Time", SUMIFS('SW Data'!$F:$F, 'SW Data'!$A:$A, C$8, 'SW Data'!$E:$E, $C$1, 'SW Data'!$B:$B, $A13), IF($C$3="Part Time", SUMIFS('SW Data'!$H:$H, 'SW Data'!$A:$A, C$8, 'SW Data'!$E:$E, $C$1, 'SW Data'!$B:$B, $A13), SUMIFS('SW Data'!$I:$I, 'SW Data'!$A:$A, C$8, 'SW Data'!$E:$E, $C$1, 'SW Data'!$B:$B, $A13))),
   IF($C$3="Full Time", SUMIFS('SW Data'!$F:$F, 'SW Data'!$A:$A, C$8, 'SW Data'!$E:$E, $C$1, 'SW Data'!$B:$B, $A13, 'SW Data'!$D:$D, $C$2), IF($C$3="Part Time", SUMIFS('SW Data'!$H:$H, 'SW Data'!$A:$A, C$8, 'SW Data'!$E:$E, $C$1, 'SW Data'!$B:$B, $A13, 'SW Data'!$D:$D, $C$2), SUMIFS('SW Data'!$I:$I, 'SW Data'!$A:$A, C$8, 'SW Data'!$E:$E, $C$1, 'SW Data'!$B:$B, $A13, 'SW Data'!$D:$D, $C$2))))),
 0)/IF($C$1="Fieldwork Service (Children)", VLOOKUP($A13,'Population MYE'!$A$43:$K$76,MATCH(C$8,'Population MYE'!$A$43:$K$43, FALSE),FALSE), IF(OR($C$1="Fieldwork Service (Adults)",$C$1="Fieldwork Service (Offenders)"),VLOOKUP($A13,'Population MYE'!$A$81:$K$114,MATCH(C$8,'Population MYE'!$A$81:$K$81, FALSE),FALSE),VLOOKUP($A13,'Population MYE'!$A$5:$K$38,MATCH(C$8,'Population MYE'!$A$5:$K$5, FALSE),FALSE))))*100000, 1)</f>
        <v>73.5</v>
      </c>
      <c r="D13" s="83">
        <f>ROUND((IF(AND($C$1&lt;&gt;"", $C$2&lt;&gt;"", $C$3&lt;&gt;""),
 IF($C$1="All Fieldwork Services Teams",
  IF($C$2="All Social Workers",
   IF($C$3="Full Time", SUMIFS('SW Data'!$F:$F, 'SW Data'!$A:$A, D$8, 'SW Data'!$B:$B, $A13), IF($C$3="Part Time", SUMIFS('SW Data'!$H:$H, 'SW Data'!$A:$A, D$8, 'SW Data'!$B:$B, $A13),SUMIFS('SW Data'!$I:$I, 'SW Data'!$A:$A, D$8, 'SW Data'!$B:$B, $A13))),
   IF($C$3="Full Time", SUMIFS('SW Data'!$F:$F, 'SW Data'!$A:$A, D$8, 'SW Data'!$B:$B, $A13, 'SW Data'!$D:$D, $C$2), IF($C$3="Part Time", SUMIFS('SW Data'!$H:$H, 'SW Data'!$A:$A, D$8, 'SW Data'!$B:$B, $A13, 'SW Data'!$D:$D, $C$2), SUMIFS('SW Data'!$I:$I, 'SW Data'!$A:$A, D$8, 'SW Data'!$B:$B, $A13, 'SW Data'!$D:$D, $C$2)))),
  IF($C$2="All Social Workers",
   IF($C$3="Full Time", SUMIFS('SW Data'!$F:$F, 'SW Data'!$A:$A, D$8, 'SW Data'!$E:$E, $C$1, 'SW Data'!$B:$B, $A13), IF($C$3="Part Time", SUMIFS('SW Data'!$H:$H, 'SW Data'!$A:$A, D$8, 'SW Data'!$E:$E, $C$1, 'SW Data'!$B:$B, $A13), SUMIFS('SW Data'!$I:$I, 'SW Data'!$A:$A, D$8, 'SW Data'!$E:$E, $C$1, 'SW Data'!$B:$B, $A13))),
   IF($C$3="Full Time", SUMIFS('SW Data'!$F:$F, 'SW Data'!$A:$A, D$8, 'SW Data'!$E:$E, $C$1, 'SW Data'!$B:$B, $A13, 'SW Data'!$D:$D, $C$2), IF($C$3="Part Time", SUMIFS('SW Data'!$H:$H, 'SW Data'!$A:$A, D$8, 'SW Data'!$E:$E, $C$1, 'SW Data'!$B:$B, $A13, 'SW Data'!$D:$D, $C$2), SUMIFS('SW Data'!$I:$I, 'SW Data'!$A:$A, D$8, 'SW Data'!$E:$E, $C$1, 'SW Data'!$B:$B, $A13, 'SW Data'!$D:$D, $C$2))))),
 0)/IF($C$1="Fieldwork Service (Children)", VLOOKUP($A13,'Population MYE'!$A$43:$K$76,MATCH(D$8,'Population MYE'!$A$43:$K$43, FALSE),FALSE), IF(OR($C$1="Fieldwork Service (Adults)",$C$1="Fieldwork Service (Offenders)"),VLOOKUP($A13,'Population MYE'!$A$81:$K$114,MATCH(D$8,'Population MYE'!$A$81:$K$81, FALSE),FALSE),VLOOKUP($A13,'Population MYE'!$A$5:$K$38,MATCH(D$8,'Population MYE'!$A$5:$K$5, FALSE),FALSE))))*100000, 1)</f>
        <v>82.4</v>
      </c>
      <c r="E13" s="83">
        <f>ROUND((IF(AND($C$1&lt;&gt;"", $C$2&lt;&gt;"", $C$3&lt;&gt;""),
 IF($C$1="All Fieldwork Services Teams",
  IF($C$2="All Social Workers",
   IF($C$3="Full Time", SUMIFS('SW Data'!$F:$F, 'SW Data'!$A:$A, E$8, 'SW Data'!$B:$B, $A13), IF($C$3="Part Time", SUMIFS('SW Data'!$H:$H, 'SW Data'!$A:$A, E$8, 'SW Data'!$B:$B, $A13),SUMIFS('SW Data'!$I:$I, 'SW Data'!$A:$A, E$8, 'SW Data'!$B:$B, $A13))),
   IF($C$3="Full Time", SUMIFS('SW Data'!$F:$F, 'SW Data'!$A:$A, E$8, 'SW Data'!$B:$B, $A13, 'SW Data'!$D:$D, $C$2), IF($C$3="Part Time", SUMIFS('SW Data'!$H:$H, 'SW Data'!$A:$A, E$8, 'SW Data'!$B:$B, $A13, 'SW Data'!$D:$D, $C$2), SUMIFS('SW Data'!$I:$I, 'SW Data'!$A:$A, E$8, 'SW Data'!$B:$B, $A13, 'SW Data'!$D:$D, $C$2)))),
  IF($C$2="All Social Workers",
   IF($C$3="Full Time", SUMIFS('SW Data'!$F:$F, 'SW Data'!$A:$A, E$8, 'SW Data'!$E:$E, $C$1, 'SW Data'!$B:$B, $A13), IF($C$3="Part Time", SUMIFS('SW Data'!$H:$H, 'SW Data'!$A:$A, E$8, 'SW Data'!$E:$E, $C$1, 'SW Data'!$B:$B, $A13), SUMIFS('SW Data'!$I:$I, 'SW Data'!$A:$A, E$8, 'SW Data'!$E:$E, $C$1, 'SW Data'!$B:$B, $A13))),
   IF($C$3="Full Time", SUMIFS('SW Data'!$F:$F, 'SW Data'!$A:$A, E$8, 'SW Data'!$E:$E, $C$1, 'SW Data'!$B:$B, $A13, 'SW Data'!$D:$D, $C$2), IF($C$3="Part Time", SUMIFS('SW Data'!$H:$H, 'SW Data'!$A:$A, E$8, 'SW Data'!$E:$E, $C$1, 'SW Data'!$B:$B, $A13, 'SW Data'!$D:$D, $C$2), SUMIFS('SW Data'!$I:$I, 'SW Data'!$A:$A, E$8, 'SW Data'!$E:$E, $C$1, 'SW Data'!$B:$B, $A13, 'SW Data'!$D:$D, $C$2))))),
 0)/IF($C$1="Fieldwork Service (Children)", VLOOKUP($A13,'Population MYE'!$A$43:$K$76,MATCH(E$8,'Population MYE'!$A$43:$K$43, FALSE),FALSE), IF(OR($C$1="Fieldwork Service (Adults)",$C$1="Fieldwork Service (Offenders)"),VLOOKUP($A13,'Population MYE'!$A$81:$K$114,MATCH(E$8,'Population MYE'!$A$81:$K$81, FALSE),FALSE),VLOOKUP($A13,'Population MYE'!$A$5:$K$38,MATCH(E$8,'Population MYE'!$A$5:$K$5, FALSE),FALSE))))*100000, 1)</f>
        <v>90.6</v>
      </c>
      <c r="F13" s="83">
        <f>ROUND((IF(AND($C$1&lt;&gt;"", $C$2&lt;&gt;"", $C$3&lt;&gt;""),
 IF($C$1="All Fieldwork Services Teams",
  IF($C$2="All Social Workers",
   IF($C$3="Full Time", SUMIFS('SW Data'!$F:$F, 'SW Data'!$A:$A, F$8, 'SW Data'!$B:$B, $A13), IF($C$3="Part Time", SUMIFS('SW Data'!$H:$H, 'SW Data'!$A:$A, F$8, 'SW Data'!$B:$B, $A13),SUMIFS('SW Data'!$I:$I, 'SW Data'!$A:$A, F$8, 'SW Data'!$B:$B, $A13))),
   IF($C$3="Full Time", SUMIFS('SW Data'!$F:$F, 'SW Data'!$A:$A, F$8, 'SW Data'!$B:$B, $A13, 'SW Data'!$D:$D, $C$2), IF($C$3="Part Time", SUMIFS('SW Data'!$H:$H, 'SW Data'!$A:$A, F$8, 'SW Data'!$B:$B, $A13, 'SW Data'!$D:$D, $C$2), SUMIFS('SW Data'!$I:$I, 'SW Data'!$A:$A, F$8, 'SW Data'!$B:$B, $A13, 'SW Data'!$D:$D, $C$2)))),
  IF($C$2="All Social Workers",
   IF($C$3="Full Time", SUMIFS('SW Data'!$F:$F, 'SW Data'!$A:$A, F$8, 'SW Data'!$E:$E, $C$1, 'SW Data'!$B:$B, $A13), IF($C$3="Part Time", SUMIFS('SW Data'!$H:$H, 'SW Data'!$A:$A, F$8, 'SW Data'!$E:$E, $C$1, 'SW Data'!$B:$B, $A13), SUMIFS('SW Data'!$I:$I, 'SW Data'!$A:$A, F$8, 'SW Data'!$E:$E, $C$1, 'SW Data'!$B:$B, $A13))),
   IF($C$3="Full Time", SUMIFS('SW Data'!$F:$F, 'SW Data'!$A:$A, F$8, 'SW Data'!$E:$E, $C$1, 'SW Data'!$B:$B, $A13, 'SW Data'!$D:$D, $C$2), IF($C$3="Part Time", SUMIFS('SW Data'!$H:$H, 'SW Data'!$A:$A, F$8, 'SW Data'!$E:$E, $C$1, 'SW Data'!$B:$B, $A13, 'SW Data'!$D:$D, $C$2), SUMIFS('SW Data'!$I:$I, 'SW Data'!$A:$A, F$8, 'SW Data'!$E:$E, $C$1, 'SW Data'!$B:$B, $A13, 'SW Data'!$D:$D, $C$2))))),
 0)/IF($C$1="Fieldwork Service (Children)", VLOOKUP($A13,'Population MYE'!$A$43:$K$76,MATCH(F$8,'Population MYE'!$A$43:$K$43, FALSE),FALSE), IF(OR($C$1="Fieldwork Service (Adults)",$C$1="Fieldwork Service (Offenders)"),VLOOKUP($A13,'Population MYE'!$A$81:$K$114,MATCH(F$8,'Population MYE'!$A$81:$K$81, FALSE),FALSE),VLOOKUP($A13,'Population MYE'!$A$5:$K$38,MATCH(F$8,'Population MYE'!$A$5:$K$5, FALSE),FALSE))))*100000, 1)</f>
        <v>102.8</v>
      </c>
      <c r="G13" s="83">
        <f>ROUND((IF(AND($C$1&lt;&gt;"", $C$2&lt;&gt;"", $C$3&lt;&gt;""),
 IF($C$1="All Fieldwork Services Teams",
  IF($C$2="All Social Workers",
   IF($C$3="Full Time", SUMIFS('SW Data'!$F:$F, 'SW Data'!$A:$A, G$8, 'SW Data'!$B:$B, $A13), IF($C$3="Part Time", SUMIFS('SW Data'!$H:$H, 'SW Data'!$A:$A, G$8, 'SW Data'!$B:$B, $A13),SUMIFS('SW Data'!$I:$I, 'SW Data'!$A:$A, G$8, 'SW Data'!$B:$B, $A13))),
   IF($C$3="Full Time", SUMIFS('SW Data'!$F:$F, 'SW Data'!$A:$A, G$8, 'SW Data'!$B:$B, $A13, 'SW Data'!$D:$D, $C$2), IF($C$3="Part Time", SUMIFS('SW Data'!$H:$H, 'SW Data'!$A:$A, G$8, 'SW Data'!$B:$B, $A13, 'SW Data'!$D:$D, $C$2), SUMIFS('SW Data'!$I:$I, 'SW Data'!$A:$A, G$8, 'SW Data'!$B:$B, $A13, 'SW Data'!$D:$D, $C$2)))),
  IF($C$2="All Social Workers",
   IF($C$3="Full Time", SUMIFS('SW Data'!$F:$F, 'SW Data'!$A:$A, G$8, 'SW Data'!$E:$E, $C$1, 'SW Data'!$B:$B, $A13), IF($C$3="Part Time", SUMIFS('SW Data'!$H:$H, 'SW Data'!$A:$A, G$8, 'SW Data'!$E:$E, $C$1, 'SW Data'!$B:$B, $A13), SUMIFS('SW Data'!$I:$I, 'SW Data'!$A:$A, G$8, 'SW Data'!$E:$E, $C$1, 'SW Data'!$B:$B, $A13))),
   IF($C$3="Full Time", SUMIFS('SW Data'!$F:$F, 'SW Data'!$A:$A, G$8, 'SW Data'!$E:$E, $C$1, 'SW Data'!$B:$B, $A13, 'SW Data'!$D:$D, $C$2), IF($C$3="Part Time", SUMIFS('SW Data'!$H:$H, 'SW Data'!$A:$A, G$8, 'SW Data'!$E:$E, $C$1, 'SW Data'!$B:$B, $A13, 'SW Data'!$D:$D, $C$2), SUMIFS('SW Data'!$I:$I, 'SW Data'!$A:$A, G$8, 'SW Data'!$E:$E, $C$1, 'SW Data'!$B:$B, $A13, 'SW Data'!$D:$D, $C$2))))),
 0)/IF($C$1="Fieldwork Service (Children)", VLOOKUP($A13,'Population MYE'!$A$43:$K$76,MATCH(G$8,'Population MYE'!$A$43:$K$43, FALSE),FALSE), IF(OR($C$1="Fieldwork Service (Adults)",$C$1="Fieldwork Service (Offenders)"),VLOOKUP($A13,'Population MYE'!$A$81:$K$114,MATCH(G$8,'Population MYE'!$A$81:$K$81, FALSE),FALSE),VLOOKUP($A13,'Population MYE'!$A$5:$K$38,MATCH(G$8,'Population MYE'!$A$5:$K$5, FALSE),FALSE))))*100000, 1)</f>
        <v>104.8</v>
      </c>
      <c r="H13" s="83">
        <f>ROUND((IF(AND($C$1&lt;&gt;"", $C$2&lt;&gt;"", $C$3&lt;&gt;""),
 IF($C$1="All Fieldwork Services Teams",
  IF($C$2="All Social Workers",
   IF($C$3="Full Time", SUMIFS('SW Data'!$F:$F, 'SW Data'!$A:$A, H$8, 'SW Data'!$B:$B, $A13), IF($C$3="Part Time", SUMIFS('SW Data'!$H:$H, 'SW Data'!$A:$A, H$8, 'SW Data'!$B:$B, $A13),SUMIFS('SW Data'!$I:$I, 'SW Data'!$A:$A, H$8, 'SW Data'!$B:$B, $A13))),
   IF($C$3="Full Time", SUMIFS('SW Data'!$F:$F, 'SW Data'!$A:$A, H$8, 'SW Data'!$B:$B, $A13, 'SW Data'!$D:$D, $C$2), IF($C$3="Part Time", SUMIFS('SW Data'!$H:$H, 'SW Data'!$A:$A, H$8, 'SW Data'!$B:$B, $A13, 'SW Data'!$D:$D, $C$2), SUMIFS('SW Data'!$I:$I, 'SW Data'!$A:$A, H$8, 'SW Data'!$B:$B, $A13, 'SW Data'!$D:$D, $C$2)))),
  IF($C$2="All Social Workers",
   IF($C$3="Full Time", SUMIFS('SW Data'!$F:$F, 'SW Data'!$A:$A, H$8, 'SW Data'!$E:$E, $C$1, 'SW Data'!$B:$B, $A13), IF($C$3="Part Time", SUMIFS('SW Data'!$H:$H, 'SW Data'!$A:$A, H$8, 'SW Data'!$E:$E, $C$1, 'SW Data'!$B:$B, $A13), SUMIFS('SW Data'!$I:$I, 'SW Data'!$A:$A, H$8, 'SW Data'!$E:$E, $C$1, 'SW Data'!$B:$B, $A13))),
   IF($C$3="Full Time", SUMIFS('SW Data'!$F:$F, 'SW Data'!$A:$A, H$8, 'SW Data'!$E:$E, $C$1, 'SW Data'!$B:$B, $A13, 'SW Data'!$D:$D, $C$2), IF($C$3="Part Time", SUMIFS('SW Data'!$H:$H, 'SW Data'!$A:$A, H$8, 'SW Data'!$E:$E, $C$1, 'SW Data'!$B:$B, $A13, 'SW Data'!$D:$D, $C$2), SUMIFS('SW Data'!$I:$I, 'SW Data'!$A:$A, H$8, 'SW Data'!$E:$E, $C$1, 'SW Data'!$B:$B, $A13, 'SW Data'!$D:$D, $C$2))))),
 0)/IF($C$1="Fieldwork Service (Children)", VLOOKUP($A13,'Population MYE'!$A$43:$K$76,MATCH(H$8,'Population MYE'!$A$43:$K$43, FALSE),FALSE), IF(OR($C$1="Fieldwork Service (Adults)",$C$1="Fieldwork Service (Offenders)"),VLOOKUP($A13,'Population MYE'!$A$81:$K$114,MATCH(H$8,'Population MYE'!$A$81:$K$81, FALSE),FALSE),VLOOKUP($A13,'Population MYE'!$A$5:$K$38,MATCH(H$8,'Population MYE'!$A$5:$K$5, FALSE),FALSE))))*100000, 1)</f>
        <v>122.6</v>
      </c>
      <c r="I13" s="83">
        <f>ROUND((IF(AND($C$1&lt;&gt;"", $C$2&lt;&gt;"", $C$3&lt;&gt;""),
 IF($C$1="All Fieldwork Services Teams",
  IF($C$2="All Social Workers",
   IF($C$3="Full Time", SUMIFS('SW Data'!$F:$F, 'SW Data'!$A:$A, I$8, 'SW Data'!$B:$B, $A13), IF($C$3="Part Time", SUMIFS('SW Data'!$H:$H, 'SW Data'!$A:$A, I$8, 'SW Data'!$B:$B, $A13),SUMIFS('SW Data'!$I:$I, 'SW Data'!$A:$A, I$8, 'SW Data'!$B:$B, $A13))),
   IF($C$3="Full Time", SUMIFS('SW Data'!$F:$F, 'SW Data'!$A:$A, I$8, 'SW Data'!$B:$B, $A13, 'SW Data'!$D:$D, $C$2), IF($C$3="Part Time", SUMIFS('SW Data'!$H:$H, 'SW Data'!$A:$A, I$8, 'SW Data'!$B:$B, $A13, 'SW Data'!$D:$D, $C$2), SUMIFS('SW Data'!$I:$I, 'SW Data'!$A:$A, I$8, 'SW Data'!$B:$B, $A13, 'SW Data'!$D:$D, $C$2)))),
  IF($C$2="All Social Workers",
   IF($C$3="Full Time", SUMIFS('SW Data'!$F:$F, 'SW Data'!$A:$A, I$8, 'SW Data'!$E:$E, $C$1, 'SW Data'!$B:$B, $A13), IF($C$3="Part Time", SUMIFS('SW Data'!$H:$H, 'SW Data'!$A:$A, I$8, 'SW Data'!$E:$E, $C$1, 'SW Data'!$B:$B, $A13), SUMIFS('SW Data'!$I:$I, 'SW Data'!$A:$A, I$8, 'SW Data'!$E:$E, $C$1, 'SW Data'!$B:$B, $A13))),
   IF($C$3="Full Time", SUMIFS('SW Data'!$F:$F, 'SW Data'!$A:$A, I$8, 'SW Data'!$E:$E, $C$1, 'SW Data'!$B:$B, $A13, 'SW Data'!$D:$D, $C$2), IF($C$3="Part Time", SUMIFS('SW Data'!$H:$H, 'SW Data'!$A:$A, I$8, 'SW Data'!$E:$E, $C$1, 'SW Data'!$B:$B, $A13, 'SW Data'!$D:$D, $C$2), SUMIFS('SW Data'!$I:$I, 'SW Data'!$A:$A, I$8, 'SW Data'!$E:$E, $C$1, 'SW Data'!$B:$B, $A13, 'SW Data'!$D:$D, $C$2))))),
 0)/IF($C$1="Fieldwork Service (Children)", VLOOKUP($A13,'Population MYE'!$A$43:$K$76,MATCH(I$8,'Population MYE'!$A$43:$K$43, FALSE),FALSE), IF(OR($C$1="Fieldwork Service (Adults)",$C$1="Fieldwork Service (Offenders)"),VLOOKUP($A13,'Population MYE'!$A$81:$K$114,MATCH(I$8,'Population MYE'!$A$81:$K$81, FALSE),FALSE),VLOOKUP($A13,'Population MYE'!$A$5:$K$38,MATCH(I$8,'Population MYE'!$A$5:$K$5, FALSE),FALSE))))*100000, 1)</f>
        <v>128</v>
      </c>
      <c r="J13" s="83">
        <f>ROUND((IF(AND($C$1&lt;&gt;"", $C$2&lt;&gt;"", $C$3&lt;&gt;""),
 IF($C$1="All Fieldwork Services Teams",
  IF($C$2="All Social Workers",
   IF($C$3="Full Time", SUMIFS('SW Data'!$F:$F, 'SW Data'!$A:$A, J$8, 'SW Data'!$B:$B, $A13), IF($C$3="Part Time", SUMIFS('SW Data'!$H:$H, 'SW Data'!$A:$A, J$8, 'SW Data'!$B:$B, $A13),SUMIFS('SW Data'!$I:$I, 'SW Data'!$A:$A, J$8, 'SW Data'!$B:$B, $A13))),
   IF($C$3="Full Time", SUMIFS('SW Data'!$F:$F, 'SW Data'!$A:$A, J$8, 'SW Data'!$B:$B, $A13, 'SW Data'!$D:$D, $C$2), IF($C$3="Part Time", SUMIFS('SW Data'!$H:$H, 'SW Data'!$A:$A, J$8, 'SW Data'!$B:$B, $A13, 'SW Data'!$D:$D, $C$2), SUMIFS('SW Data'!$I:$I, 'SW Data'!$A:$A, J$8, 'SW Data'!$B:$B, $A13, 'SW Data'!$D:$D, $C$2)))),
  IF($C$2="All Social Workers",
   IF($C$3="Full Time", SUMIFS('SW Data'!$F:$F, 'SW Data'!$A:$A, J$8, 'SW Data'!$E:$E, $C$1, 'SW Data'!$B:$B, $A13), IF($C$3="Part Time", SUMIFS('SW Data'!$H:$H, 'SW Data'!$A:$A, J$8, 'SW Data'!$E:$E, $C$1, 'SW Data'!$B:$B, $A13), SUMIFS('SW Data'!$I:$I, 'SW Data'!$A:$A, J$8, 'SW Data'!$E:$E, $C$1, 'SW Data'!$B:$B, $A13))),
   IF($C$3="Full Time", SUMIFS('SW Data'!$F:$F, 'SW Data'!$A:$A, J$8, 'SW Data'!$E:$E, $C$1, 'SW Data'!$B:$B, $A13, 'SW Data'!$D:$D, $C$2), IF($C$3="Part Time", SUMIFS('SW Data'!$H:$H, 'SW Data'!$A:$A, J$8, 'SW Data'!$E:$E, $C$1, 'SW Data'!$B:$B, $A13, 'SW Data'!$D:$D, $C$2), SUMIFS('SW Data'!$I:$I, 'SW Data'!$A:$A, J$8, 'SW Data'!$E:$E, $C$1, 'SW Data'!$B:$B, $A13, 'SW Data'!$D:$D, $C$2))))),
 0)/IF($C$1="Fieldwork Service (Children)", VLOOKUP($A13,'Population MYE'!$A$43:$K$76,MATCH(J$8,'Population MYE'!$A$43:$K$43, FALSE),FALSE), IF(OR($C$1="Fieldwork Service (Adults)",$C$1="Fieldwork Service (Offenders)"),VLOOKUP($A13,'Population MYE'!$A$81:$K$114,MATCH(J$8,'Population MYE'!$A$81:$K$81, FALSE),FALSE),VLOOKUP($A13,'Population MYE'!$A$5:$K$38,MATCH(J$8,'Population MYE'!$A$5:$K$5, FALSE),FALSE))))*100000, 1)</f>
        <v>126.3</v>
      </c>
      <c r="K13" s="83">
        <f>ROUND((IF(AND($C$1&lt;&gt;"", $C$2&lt;&gt;"", $C$3&lt;&gt;""),
 IF($C$1="All Fieldwork Services Teams",
  IF($C$2="All Social Workers",
   IF($C$3="Full Time", SUMIFS('SW Data'!$F:$F, 'SW Data'!$A:$A, K$8, 'SW Data'!$B:$B, $A13), IF($C$3="Part Time", SUMIFS('SW Data'!$H:$H, 'SW Data'!$A:$A, K$8, 'SW Data'!$B:$B, $A13),SUMIFS('SW Data'!$I:$I, 'SW Data'!$A:$A, K$8, 'SW Data'!$B:$B, $A13))),
   IF($C$3="Full Time", SUMIFS('SW Data'!$F:$F, 'SW Data'!$A:$A, K$8, 'SW Data'!$B:$B, $A13, 'SW Data'!$D:$D, $C$2), IF($C$3="Part Time", SUMIFS('SW Data'!$H:$H, 'SW Data'!$A:$A, K$8, 'SW Data'!$B:$B, $A13, 'SW Data'!$D:$D, $C$2), SUMIFS('SW Data'!$I:$I, 'SW Data'!$A:$A, K$8, 'SW Data'!$B:$B, $A13, 'SW Data'!$D:$D, $C$2)))),
  IF($C$2="All Social Workers",
   IF($C$3="Full Time", SUMIFS('SW Data'!$F:$F, 'SW Data'!$A:$A, K$8, 'SW Data'!$E:$E, $C$1, 'SW Data'!$B:$B, $A13), IF($C$3="Part Time", SUMIFS('SW Data'!$H:$H, 'SW Data'!$A:$A, K$8, 'SW Data'!$E:$E, $C$1, 'SW Data'!$B:$B, $A13), SUMIFS('SW Data'!$I:$I, 'SW Data'!$A:$A, K$8, 'SW Data'!$E:$E, $C$1, 'SW Data'!$B:$B, $A13))),
   IF($C$3="Full Time", SUMIFS('SW Data'!$F:$F, 'SW Data'!$A:$A, K$8, 'SW Data'!$E:$E, $C$1, 'SW Data'!$B:$B, $A13, 'SW Data'!$D:$D, $C$2), IF($C$3="Part Time", SUMIFS('SW Data'!$H:$H, 'SW Data'!$A:$A, K$8, 'SW Data'!$E:$E, $C$1, 'SW Data'!$B:$B, $A13, 'SW Data'!$D:$D, $C$2), SUMIFS('SW Data'!$I:$I, 'SW Data'!$A:$A, K$8, 'SW Data'!$E:$E, $C$1, 'SW Data'!$B:$B, $A13, 'SW Data'!$D:$D, $C$2))))),
 0)/IF($C$1="Fieldwork Service (Children)", VLOOKUP($A13,'Population MYE'!$A$43:$K$76,MATCH(K$8,'Population MYE'!$A$43:$K$43, FALSE),FALSE), IF(OR($C$1="Fieldwork Service (Adults)",$C$1="Fieldwork Service (Offenders)"),VLOOKUP($A13,'Population MYE'!$A$81:$K$114,MATCH(K$8,'Population MYE'!$A$81:$K$81, FALSE),FALSE),VLOOKUP($A13,'Population MYE'!$A$5:$K$38,MATCH(K$8,'Population MYE'!$A$5:$K$5, FALSE),FALSE))))*100000, 1)</f>
        <v>109.1</v>
      </c>
      <c r="L13" s="55"/>
      <c r="U13" s="74"/>
    </row>
    <row r="14" spans="1:21" x14ac:dyDescent="0.25">
      <c r="A14" s="53" t="s">
        <v>22</v>
      </c>
      <c r="B14" s="83">
        <f>ROUND((IF(AND($C$1&lt;&gt;"", $C$2&lt;&gt;"", $C$3&lt;&gt;""),
 IF($C$1="All Fieldwork Services Teams",
  IF($C$2="All Social Workers",
   IF($C$3="Full Time", SUMIFS('SW Data'!$F:$F, 'SW Data'!$A:$A, B$8, 'SW Data'!$B:$B, $A14), IF($C$3="Part Time", SUMIFS('SW Data'!$H:$H, 'SW Data'!$A:$A, B$8, 'SW Data'!$B:$B, $A14),SUMIFS('SW Data'!$I:$I, 'SW Data'!$A:$A, B$8, 'SW Data'!$B:$B, $A14))),
   IF($C$3="Full Time", SUMIFS('SW Data'!$F:$F, 'SW Data'!$A:$A, B$8, 'SW Data'!$B:$B, $A14, 'SW Data'!$D:$D, $C$2), IF($C$3="Part Time", SUMIFS('SW Data'!$H:$H, 'SW Data'!$A:$A, B$8, 'SW Data'!$B:$B, $A14, 'SW Data'!$D:$D, $C$2), SUMIFS('SW Data'!$I:$I, 'SW Data'!$A:$A, B$8, 'SW Data'!$B:$B, $A14, 'SW Data'!$D:$D, $C$2)))),
  IF($C$2="All Social Workers",
   IF($C$3="Full Time", SUMIFS('SW Data'!$F:$F, 'SW Data'!$A:$A, B$8, 'SW Data'!$E:$E, $C$1, 'SW Data'!$B:$B, $A14), IF($C$3="Part Time", SUMIFS('SW Data'!$H:$H, 'SW Data'!$A:$A, B$8, 'SW Data'!$E:$E, $C$1, 'SW Data'!$B:$B, $A14), SUMIFS('SW Data'!$I:$I, 'SW Data'!$A:$A, B$8, 'SW Data'!$E:$E, $C$1, 'SW Data'!$B:$B, $A14))),
   IF($C$3="Full Time", SUMIFS('SW Data'!$F:$F, 'SW Data'!$A:$A, B$8, 'SW Data'!$E:$E, $C$1, 'SW Data'!$B:$B, $A14, 'SW Data'!$D:$D, $C$2), IF($C$3="Part Time", SUMIFS('SW Data'!$H:$H, 'SW Data'!$A:$A, B$8, 'SW Data'!$E:$E, $C$1, 'SW Data'!$B:$B, $A14, 'SW Data'!$D:$D, $C$2), SUMIFS('SW Data'!$I:$I, 'SW Data'!$A:$A, B$8, 'SW Data'!$E:$E, $C$1, 'SW Data'!$B:$B, $A14, 'SW Data'!$D:$D, $C$2))))),
 0)/IF($C$1="Fieldwork Service (Children)", VLOOKUP($A14,'Population MYE'!$A$43:$K$76,MATCH(B$8,'Population MYE'!$A$43:$K$43, FALSE),FALSE), IF(OR($C$1="Fieldwork Service (Adults)",$C$1="Fieldwork Service (Offenders)"),VLOOKUP($A14,'Population MYE'!$A$81:$K$114,MATCH(B$8,'Population MYE'!$A$81:$K$81, FALSE),FALSE),VLOOKUP($A14,'Population MYE'!$A$5:$K$38,MATCH(B$8,'Population MYE'!$A$5:$K$5, FALSE),FALSE))))*100000, 1)</f>
        <v>97</v>
      </c>
      <c r="C14" s="83">
        <f>ROUND((IF(AND($C$1&lt;&gt;"", $C$2&lt;&gt;"", $C$3&lt;&gt;""),
 IF($C$1="All Fieldwork Services Teams",
  IF($C$2="All Social Workers",
   IF($C$3="Full Time", SUMIFS('SW Data'!$F:$F, 'SW Data'!$A:$A, C$8, 'SW Data'!$B:$B, $A14), IF($C$3="Part Time", SUMIFS('SW Data'!$H:$H, 'SW Data'!$A:$A, C$8, 'SW Data'!$B:$B, $A14),SUMIFS('SW Data'!$I:$I, 'SW Data'!$A:$A, C$8, 'SW Data'!$B:$B, $A14))),
   IF($C$3="Full Time", SUMIFS('SW Data'!$F:$F, 'SW Data'!$A:$A, C$8, 'SW Data'!$B:$B, $A14, 'SW Data'!$D:$D, $C$2), IF($C$3="Part Time", SUMIFS('SW Data'!$H:$H, 'SW Data'!$A:$A, C$8, 'SW Data'!$B:$B, $A14, 'SW Data'!$D:$D, $C$2), SUMIFS('SW Data'!$I:$I, 'SW Data'!$A:$A, C$8, 'SW Data'!$B:$B, $A14, 'SW Data'!$D:$D, $C$2)))),
  IF($C$2="All Social Workers",
   IF($C$3="Full Time", SUMIFS('SW Data'!$F:$F, 'SW Data'!$A:$A, C$8, 'SW Data'!$E:$E, $C$1, 'SW Data'!$B:$B, $A14), IF($C$3="Part Time", SUMIFS('SW Data'!$H:$H, 'SW Data'!$A:$A, C$8, 'SW Data'!$E:$E, $C$1, 'SW Data'!$B:$B, $A14), SUMIFS('SW Data'!$I:$I, 'SW Data'!$A:$A, C$8, 'SW Data'!$E:$E, $C$1, 'SW Data'!$B:$B, $A14))),
   IF($C$3="Full Time", SUMIFS('SW Data'!$F:$F, 'SW Data'!$A:$A, C$8, 'SW Data'!$E:$E, $C$1, 'SW Data'!$B:$B, $A14, 'SW Data'!$D:$D, $C$2), IF($C$3="Part Time", SUMIFS('SW Data'!$H:$H, 'SW Data'!$A:$A, C$8, 'SW Data'!$E:$E, $C$1, 'SW Data'!$B:$B, $A14, 'SW Data'!$D:$D, $C$2), SUMIFS('SW Data'!$I:$I, 'SW Data'!$A:$A, C$8, 'SW Data'!$E:$E, $C$1, 'SW Data'!$B:$B, $A14, 'SW Data'!$D:$D, $C$2))))),
 0)/IF($C$1="Fieldwork Service (Children)", VLOOKUP($A14,'Population MYE'!$A$43:$K$76,MATCH(C$8,'Population MYE'!$A$43:$K$43, FALSE),FALSE), IF(OR($C$1="Fieldwork Service (Adults)",$C$1="Fieldwork Service (Offenders)"),VLOOKUP($A14,'Population MYE'!$A$81:$K$114,MATCH(C$8,'Population MYE'!$A$81:$K$81, FALSE),FALSE),VLOOKUP($A14,'Population MYE'!$A$5:$K$38,MATCH(C$8,'Population MYE'!$A$5:$K$5, FALSE),FALSE))))*100000, 1)</f>
        <v>107.4</v>
      </c>
      <c r="D14" s="83">
        <f>ROUND((IF(AND($C$1&lt;&gt;"", $C$2&lt;&gt;"", $C$3&lt;&gt;""),
 IF($C$1="All Fieldwork Services Teams",
  IF($C$2="All Social Workers",
   IF($C$3="Full Time", SUMIFS('SW Data'!$F:$F, 'SW Data'!$A:$A, D$8, 'SW Data'!$B:$B, $A14), IF($C$3="Part Time", SUMIFS('SW Data'!$H:$H, 'SW Data'!$A:$A, D$8, 'SW Data'!$B:$B, $A14),SUMIFS('SW Data'!$I:$I, 'SW Data'!$A:$A, D$8, 'SW Data'!$B:$B, $A14))),
   IF($C$3="Full Time", SUMIFS('SW Data'!$F:$F, 'SW Data'!$A:$A, D$8, 'SW Data'!$B:$B, $A14, 'SW Data'!$D:$D, $C$2), IF($C$3="Part Time", SUMIFS('SW Data'!$H:$H, 'SW Data'!$A:$A, D$8, 'SW Data'!$B:$B, $A14, 'SW Data'!$D:$D, $C$2), SUMIFS('SW Data'!$I:$I, 'SW Data'!$A:$A, D$8, 'SW Data'!$B:$B, $A14, 'SW Data'!$D:$D, $C$2)))),
  IF($C$2="All Social Workers",
   IF($C$3="Full Time", SUMIFS('SW Data'!$F:$F, 'SW Data'!$A:$A, D$8, 'SW Data'!$E:$E, $C$1, 'SW Data'!$B:$B, $A14), IF($C$3="Part Time", SUMIFS('SW Data'!$H:$H, 'SW Data'!$A:$A, D$8, 'SW Data'!$E:$E, $C$1, 'SW Data'!$B:$B, $A14), SUMIFS('SW Data'!$I:$I, 'SW Data'!$A:$A, D$8, 'SW Data'!$E:$E, $C$1, 'SW Data'!$B:$B, $A14))),
   IF($C$3="Full Time", SUMIFS('SW Data'!$F:$F, 'SW Data'!$A:$A, D$8, 'SW Data'!$E:$E, $C$1, 'SW Data'!$B:$B, $A14, 'SW Data'!$D:$D, $C$2), IF($C$3="Part Time", SUMIFS('SW Data'!$H:$H, 'SW Data'!$A:$A, D$8, 'SW Data'!$E:$E, $C$1, 'SW Data'!$B:$B, $A14, 'SW Data'!$D:$D, $C$2), SUMIFS('SW Data'!$I:$I, 'SW Data'!$A:$A, D$8, 'SW Data'!$E:$E, $C$1, 'SW Data'!$B:$B, $A14, 'SW Data'!$D:$D, $C$2))))),
 0)/IF($C$1="Fieldwork Service (Children)", VLOOKUP($A14,'Population MYE'!$A$43:$K$76,MATCH(D$8,'Population MYE'!$A$43:$K$43, FALSE),FALSE), IF(OR($C$1="Fieldwork Service (Adults)",$C$1="Fieldwork Service (Offenders)"),VLOOKUP($A14,'Population MYE'!$A$81:$K$114,MATCH(D$8,'Population MYE'!$A$81:$K$81, FALSE),FALSE),VLOOKUP($A14,'Population MYE'!$A$5:$K$38,MATCH(D$8,'Population MYE'!$A$5:$K$5, FALSE),FALSE))))*100000, 1)</f>
        <v>111.8</v>
      </c>
      <c r="E14" s="83">
        <f>ROUND((IF(AND($C$1&lt;&gt;"", $C$2&lt;&gt;"", $C$3&lt;&gt;""),
 IF($C$1="All Fieldwork Services Teams",
  IF($C$2="All Social Workers",
   IF($C$3="Full Time", SUMIFS('SW Data'!$F:$F, 'SW Data'!$A:$A, E$8, 'SW Data'!$B:$B, $A14), IF($C$3="Part Time", SUMIFS('SW Data'!$H:$H, 'SW Data'!$A:$A, E$8, 'SW Data'!$B:$B, $A14),SUMIFS('SW Data'!$I:$I, 'SW Data'!$A:$A, E$8, 'SW Data'!$B:$B, $A14))),
   IF($C$3="Full Time", SUMIFS('SW Data'!$F:$F, 'SW Data'!$A:$A, E$8, 'SW Data'!$B:$B, $A14, 'SW Data'!$D:$D, $C$2), IF($C$3="Part Time", SUMIFS('SW Data'!$H:$H, 'SW Data'!$A:$A, E$8, 'SW Data'!$B:$B, $A14, 'SW Data'!$D:$D, $C$2), SUMIFS('SW Data'!$I:$I, 'SW Data'!$A:$A, E$8, 'SW Data'!$B:$B, $A14, 'SW Data'!$D:$D, $C$2)))),
  IF($C$2="All Social Workers",
   IF($C$3="Full Time", SUMIFS('SW Data'!$F:$F, 'SW Data'!$A:$A, E$8, 'SW Data'!$E:$E, $C$1, 'SW Data'!$B:$B, $A14), IF($C$3="Part Time", SUMIFS('SW Data'!$H:$H, 'SW Data'!$A:$A, E$8, 'SW Data'!$E:$E, $C$1, 'SW Data'!$B:$B, $A14), SUMIFS('SW Data'!$I:$I, 'SW Data'!$A:$A, E$8, 'SW Data'!$E:$E, $C$1, 'SW Data'!$B:$B, $A14))),
   IF($C$3="Full Time", SUMIFS('SW Data'!$F:$F, 'SW Data'!$A:$A, E$8, 'SW Data'!$E:$E, $C$1, 'SW Data'!$B:$B, $A14, 'SW Data'!$D:$D, $C$2), IF($C$3="Part Time", SUMIFS('SW Data'!$H:$H, 'SW Data'!$A:$A, E$8, 'SW Data'!$E:$E, $C$1, 'SW Data'!$B:$B, $A14, 'SW Data'!$D:$D, $C$2), SUMIFS('SW Data'!$I:$I, 'SW Data'!$A:$A, E$8, 'SW Data'!$E:$E, $C$1, 'SW Data'!$B:$B, $A14, 'SW Data'!$D:$D, $C$2))))),
 0)/IF($C$1="Fieldwork Service (Children)", VLOOKUP($A14,'Population MYE'!$A$43:$K$76,MATCH(E$8,'Population MYE'!$A$43:$K$43, FALSE),FALSE), IF(OR($C$1="Fieldwork Service (Adults)",$C$1="Fieldwork Service (Offenders)"),VLOOKUP($A14,'Population MYE'!$A$81:$K$114,MATCH(E$8,'Population MYE'!$A$81:$K$81, FALSE),FALSE),VLOOKUP($A14,'Population MYE'!$A$5:$K$38,MATCH(E$8,'Population MYE'!$A$5:$K$5, FALSE),FALSE))))*100000, 1)</f>
        <v>105.2</v>
      </c>
      <c r="F14" s="83">
        <f>ROUND((IF(AND($C$1&lt;&gt;"", $C$2&lt;&gt;"", $C$3&lt;&gt;""),
 IF($C$1="All Fieldwork Services Teams",
  IF($C$2="All Social Workers",
   IF($C$3="Full Time", SUMIFS('SW Data'!$F:$F, 'SW Data'!$A:$A, F$8, 'SW Data'!$B:$B, $A14), IF($C$3="Part Time", SUMIFS('SW Data'!$H:$H, 'SW Data'!$A:$A, F$8, 'SW Data'!$B:$B, $A14),SUMIFS('SW Data'!$I:$I, 'SW Data'!$A:$A, F$8, 'SW Data'!$B:$B, $A14))),
   IF($C$3="Full Time", SUMIFS('SW Data'!$F:$F, 'SW Data'!$A:$A, F$8, 'SW Data'!$B:$B, $A14, 'SW Data'!$D:$D, $C$2), IF($C$3="Part Time", SUMIFS('SW Data'!$H:$H, 'SW Data'!$A:$A, F$8, 'SW Data'!$B:$B, $A14, 'SW Data'!$D:$D, $C$2), SUMIFS('SW Data'!$I:$I, 'SW Data'!$A:$A, F$8, 'SW Data'!$B:$B, $A14, 'SW Data'!$D:$D, $C$2)))),
  IF($C$2="All Social Workers",
   IF($C$3="Full Time", SUMIFS('SW Data'!$F:$F, 'SW Data'!$A:$A, F$8, 'SW Data'!$E:$E, $C$1, 'SW Data'!$B:$B, $A14), IF($C$3="Part Time", SUMIFS('SW Data'!$H:$H, 'SW Data'!$A:$A, F$8, 'SW Data'!$E:$E, $C$1, 'SW Data'!$B:$B, $A14), SUMIFS('SW Data'!$I:$I, 'SW Data'!$A:$A, F$8, 'SW Data'!$E:$E, $C$1, 'SW Data'!$B:$B, $A14))),
   IF($C$3="Full Time", SUMIFS('SW Data'!$F:$F, 'SW Data'!$A:$A, F$8, 'SW Data'!$E:$E, $C$1, 'SW Data'!$B:$B, $A14, 'SW Data'!$D:$D, $C$2), IF($C$3="Part Time", SUMIFS('SW Data'!$H:$H, 'SW Data'!$A:$A, F$8, 'SW Data'!$E:$E, $C$1, 'SW Data'!$B:$B, $A14, 'SW Data'!$D:$D, $C$2), SUMIFS('SW Data'!$I:$I, 'SW Data'!$A:$A, F$8, 'SW Data'!$E:$E, $C$1, 'SW Data'!$B:$B, $A14, 'SW Data'!$D:$D, $C$2))))),
 0)/IF($C$1="Fieldwork Service (Children)", VLOOKUP($A14,'Population MYE'!$A$43:$K$76,MATCH(F$8,'Population MYE'!$A$43:$K$43, FALSE),FALSE), IF(OR($C$1="Fieldwork Service (Adults)",$C$1="Fieldwork Service (Offenders)"),VLOOKUP($A14,'Population MYE'!$A$81:$K$114,MATCH(F$8,'Population MYE'!$A$81:$K$81, FALSE),FALSE),VLOOKUP($A14,'Population MYE'!$A$5:$K$38,MATCH(F$8,'Population MYE'!$A$5:$K$5, FALSE),FALSE))))*100000, 1)</f>
        <v>100.4</v>
      </c>
      <c r="G14" s="83">
        <f>ROUND((IF(AND($C$1&lt;&gt;"", $C$2&lt;&gt;"", $C$3&lt;&gt;""),
 IF($C$1="All Fieldwork Services Teams",
  IF($C$2="All Social Workers",
   IF($C$3="Full Time", SUMIFS('SW Data'!$F:$F, 'SW Data'!$A:$A, G$8, 'SW Data'!$B:$B, $A14), IF($C$3="Part Time", SUMIFS('SW Data'!$H:$H, 'SW Data'!$A:$A, G$8, 'SW Data'!$B:$B, $A14),SUMIFS('SW Data'!$I:$I, 'SW Data'!$A:$A, G$8, 'SW Data'!$B:$B, $A14))),
   IF($C$3="Full Time", SUMIFS('SW Data'!$F:$F, 'SW Data'!$A:$A, G$8, 'SW Data'!$B:$B, $A14, 'SW Data'!$D:$D, $C$2), IF($C$3="Part Time", SUMIFS('SW Data'!$H:$H, 'SW Data'!$A:$A, G$8, 'SW Data'!$B:$B, $A14, 'SW Data'!$D:$D, $C$2), SUMIFS('SW Data'!$I:$I, 'SW Data'!$A:$A, G$8, 'SW Data'!$B:$B, $A14, 'SW Data'!$D:$D, $C$2)))),
  IF($C$2="All Social Workers",
   IF($C$3="Full Time", SUMIFS('SW Data'!$F:$F, 'SW Data'!$A:$A, G$8, 'SW Data'!$E:$E, $C$1, 'SW Data'!$B:$B, $A14), IF($C$3="Part Time", SUMIFS('SW Data'!$H:$H, 'SW Data'!$A:$A, G$8, 'SW Data'!$E:$E, $C$1, 'SW Data'!$B:$B, $A14), SUMIFS('SW Data'!$I:$I, 'SW Data'!$A:$A, G$8, 'SW Data'!$E:$E, $C$1, 'SW Data'!$B:$B, $A14))),
   IF($C$3="Full Time", SUMIFS('SW Data'!$F:$F, 'SW Data'!$A:$A, G$8, 'SW Data'!$E:$E, $C$1, 'SW Data'!$B:$B, $A14, 'SW Data'!$D:$D, $C$2), IF($C$3="Part Time", SUMIFS('SW Data'!$H:$H, 'SW Data'!$A:$A, G$8, 'SW Data'!$E:$E, $C$1, 'SW Data'!$B:$B, $A14, 'SW Data'!$D:$D, $C$2), SUMIFS('SW Data'!$I:$I, 'SW Data'!$A:$A, G$8, 'SW Data'!$E:$E, $C$1, 'SW Data'!$B:$B, $A14, 'SW Data'!$D:$D, $C$2))))),
 0)/IF($C$1="Fieldwork Service (Children)", VLOOKUP($A14,'Population MYE'!$A$43:$K$76,MATCH(G$8,'Population MYE'!$A$43:$K$43, FALSE),FALSE), IF(OR($C$1="Fieldwork Service (Adults)",$C$1="Fieldwork Service (Offenders)"),VLOOKUP($A14,'Population MYE'!$A$81:$K$114,MATCH(G$8,'Population MYE'!$A$81:$K$81, FALSE),FALSE),VLOOKUP($A14,'Population MYE'!$A$5:$K$38,MATCH(G$8,'Population MYE'!$A$5:$K$5, FALSE),FALSE))))*100000, 1)</f>
        <v>105.4</v>
      </c>
      <c r="H14" s="83">
        <f>ROUND((IF(AND($C$1&lt;&gt;"", $C$2&lt;&gt;"", $C$3&lt;&gt;""),
 IF($C$1="All Fieldwork Services Teams",
  IF($C$2="All Social Workers",
   IF($C$3="Full Time", SUMIFS('SW Data'!$F:$F, 'SW Data'!$A:$A, H$8, 'SW Data'!$B:$B, $A14), IF($C$3="Part Time", SUMIFS('SW Data'!$H:$H, 'SW Data'!$A:$A, H$8, 'SW Data'!$B:$B, $A14),SUMIFS('SW Data'!$I:$I, 'SW Data'!$A:$A, H$8, 'SW Data'!$B:$B, $A14))),
   IF($C$3="Full Time", SUMIFS('SW Data'!$F:$F, 'SW Data'!$A:$A, H$8, 'SW Data'!$B:$B, $A14, 'SW Data'!$D:$D, $C$2), IF($C$3="Part Time", SUMIFS('SW Data'!$H:$H, 'SW Data'!$A:$A, H$8, 'SW Data'!$B:$B, $A14, 'SW Data'!$D:$D, $C$2), SUMIFS('SW Data'!$I:$I, 'SW Data'!$A:$A, H$8, 'SW Data'!$B:$B, $A14, 'SW Data'!$D:$D, $C$2)))),
  IF($C$2="All Social Workers",
   IF($C$3="Full Time", SUMIFS('SW Data'!$F:$F, 'SW Data'!$A:$A, H$8, 'SW Data'!$E:$E, $C$1, 'SW Data'!$B:$B, $A14), IF($C$3="Part Time", SUMIFS('SW Data'!$H:$H, 'SW Data'!$A:$A, H$8, 'SW Data'!$E:$E, $C$1, 'SW Data'!$B:$B, $A14), SUMIFS('SW Data'!$I:$I, 'SW Data'!$A:$A, H$8, 'SW Data'!$E:$E, $C$1, 'SW Data'!$B:$B, $A14))),
   IF($C$3="Full Time", SUMIFS('SW Data'!$F:$F, 'SW Data'!$A:$A, H$8, 'SW Data'!$E:$E, $C$1, 'SW Data'!$B:$B, $A14, 'SW Data'!$D:$D, $C$2), IF($C$3="Part Time", SUMIFS('SW Data'!$H:$H, 'SW Data'!$A:$A, H$8, 'SW Data'!$E:$E, $C$1, 'SW Data'!$B:$B, $A14, 'SW Data'!$D:$D, $C$2), SUMIFS('SW Data'!$I:$I, 'SW Data'!$A:$A, H$8, 'SW Data'!$E:$E, $C$1, 'SW Data'!$B:$B, $A14, 'SW Data'!$D:$D, $C$2))))),
 0)/IF($C$1="Fieldwork Service (Children)", VLOOKUP($A14,'Population MYE'!$A$43:$K$76,MATCH(H$8,'Population MYE'!$A$43:$K$43, FALSE),FALSE), IF(OR($C$1="Fieldwork Service (Adults)",$C$1="Fieldwork Service (Offenders)"),VLOOKUP($A14,'Population MYE'!$A$81:$K$114,MATCH(H$8,'Population MYE'!$A$81:$K$81, FALSE),FALSE),VLOOKUP($A14,'Population MYE'!$A$5:$K$38,MATCH(H$8,'Population MYE'!$A$5:$K$5, FALSE),FALSE))))*100000, 1)</f>
        <v>102.4</v>
      </c>
      <c r="I14" s="83">
        <f>ROUND((IF(AND($C$1&lt;&gt;"", $C$2&lt;&gt;"", $C$3&lt;&gt;""),
 IF($C$1="All Fieldwork Services Teams",
  IF($C$2="All Social Workers",
   IF($C$3="Full Time", SUMIFS('SW Data'!$F:$F, 'SW Data'!$A:$A, I$8, 'SW Data'!$B:$B, $A14), IF($C$3="Part Time", SUMIFS('SW Data'!$H:$H, 'SW Data'!$A:$A, I$8, 'SW Data'!$B:$B, $A14),SUMIFS('SW Data'!$I:$I, 'SW Data'!$A:$A, I$8, 'SW Data'!$B:$B, $A14))),
   IF($C$3="Full Time", SUMIFS('SW Data'!$F:$F, 'SW Data'!$A:$A, I$8, 'SW Data'!$B:$B, $A14, 'SW Data'!$D:$D, $C$2), IF($C$3="Part Time", SUMIFS('SW Data'!$H:$H, 'SW Data'!$A:$A, I$8, 'SW Data'!$B:$B, $A14, 'SW Data'!$D:$D, $C$2), SUMIFS('SW Data'!$I:$I, 'SW Data'!$A:$A, I$8, 'SW Data'!$B:$B, $A14, 'SW Data'!$D:$D, $C$2)))),
  IF($C$2="All Social Workers",
   IF($C$3="Full Time", SUMIFS('SW Data'!$F:$F, 'SW Data'!$A:$A, I$8, 'SW Data'!$E:$E, $C$1, 'SW Data'!$B:$B, $A14), IF($C$3="Part Time", SUMIFS('SW Data'!$H:$H, 'SW Data'!$A:$A, I$8, 'SW Data'!$E:$E, $C$1, 'SW Data'!$B:$B, $A14), SUMIFS('SW Data'!$I:$I, 'SW Data'!$A:$A, I$8, 'SW Data'!$E:$E, $C$1, 'SW Data'!$B:$B, $A14))),
   IF($C$3="Full Time", SUMIFS('SW Data'!$F:$F, 'SW Data'!$A:$A, I$8, 'SW Data'!$E:$E, $C$1, 'SW Data'!$B:$B, $A14, 'SW Data'!$D:$D, $C$2), IF($C$3="Part Time", SUMIFS('SW Data'!$H:$H, 'SW Data'!$A:$A, I$8, 'SW Data'!$E:$E, $C$1, 'SW Data'!$B:$B, $A14, 'SW Data'!$D:$D, $C$2), SUMIFS('SW Data'!$I:$I, 'SW Data'!$A:$A, I$8, 'SW Data'!$E:$E, $C$1, 'SW Data'!$B:$B, $A14, 'SW Data'!$D:$D, $C$2))))),
 0)/IF($C$1="Fieldwork Service (Children)", VLOOKUP($A14,'Population MYE'!$A$43:$K$76,MATCH(I$8,'Population MYE'!$A$43:$K$43, FALSE),FALSE), IF(OR($C$1="Fieldwork Service (Adults)",$C$1="Fieldwork Service (Offenders)"),VLOOKUP($A14,'Population MYE'!$A$81:$K$114,MATCH(I$8,'Population MYE'!$A$81:$K$81, FALSE),FALSE),VLOOKUP($A14,'Population MYE'!$A$5:$K$38,MATCH(I$8,'Population MYE'!$A$5:$K$5, FALSE),FALSE))))*100000, 1)</f>
        <v>109.6</v>
      </c>
      <c r="J14" s="83">
        <f>ROUND((IF(AND($C$1&lt;&gt;"", $C$2&lt;&gt;"", $C$3&lt;&gt;""),
 IF($C$1="All Fieldwork Services Teams",
  IF($C$2="All Social Workers",
   IF($C$3="Full Time", SUMIFS('SW Data'!$F:$F, 'SW Data'!$A:$A, J$8, 'SW Data'!$B:$B, $A14), IF($C$3="Part Time", SUMIFS('SW Data'!$H:$H, 'SW Data'!$A:$A, J$8, 'SW Data'!$B:$B, $A14),SUMIFS('SW Data'!$I:$I, 'SW Data'!$A:$A, J$8, 'SW Data'!$B:$B, $A14))),
   IF($C$3="Full Time", SUMIFS('SW Data'!$F:$F, 'SW Data'!$A:$A, J$8, 'SW Data'!$B:$B, $A14, 'SW Data'!$D:$D, $C$2), IF($C$3="Part Time", SUMIFS('SW Data'!$H:$H, 'SW Data'!$A:$A, J$8, 'SW Data'!$B:$B, $A14, 'SW Data'!$D:$D, $C$2), SUMIFS('SW Data'!$I:$I, 'SW Data'!$A:$A, J$8, 'SW Data'!$B:$B, $A14, 'SW Data'!$D:$D, $C$2)))),
  IF($C$2="All Social Workers",
   IF($C$3="Full Time", SUMIFS('SW Data'!$F:$F, 'SW Data'!$A:$A, J$8, 'SW Data'!$E:$E, $C$1, 'SW Data'!$B:$B, $A14), IF($C$3="Part Time", SUMIFS('SW Data'!$H:$H, 'SW Data'!$A:$A, J$8, 'SW Data'!$E:$E, $C$1, 'SW Data'!$B:$B, $A14), SUMIFS('SW Data'!$I:$I, 'SW Data'!$A:$A, J$8, 'SW Data'!$E:$E, $C$1, 'SW Data'!$B:$B, $A14))),
   IF($C$3="Full Time", SUMIFS('SW Data'!$F:$F, 'SW Data'!$A:$A, J$8, 'SW Data'!$E:$E, $C$1, 'SW Data'!$B:$B, $A14, 'SW Data'!$D:$D, $C$2), IF($C$3="Part Time", SUMIFS('SW Data'!$H:$H, 'SW Data'!$A:$A, J$8, 'SW Data'!$E:$E, $C$1, 'SW Data'!$B:$B, $A14, 'SW Data'!$D:$D, $C$2), SUMIFS('SW Data'!$I:$I, 'SW Data'!$A:$A, J$8, 'SW Data'!$E:$E, $C$1, 'SW Data'!$B:$B, $A14, 'SW Data'!$D:$D, $C$2))))),
 0)/IF($C$1="Fieldwork Service (Children)", VLOOKUP($A14,'Population MYE'!$A$43:$K$76,MATCH(J$8,'Population MYE'!$A$43:$K$43, FALSE),FALSE), IF(OR($C$1="Fieldwork Service (Adults)",$C$1="Fieldwork Service (Offenders)"),VLOOKUP($A14,'Population MYE'!$A$81:$K$114,MATCH(J$8,'Population MYE'!$A$81:$K$81, FALSE),FALSE),VLOOKUP($A14,'Population MYE'!$A$5:$K$38,MATCH(J$8,'Population MYE'!$A$5:$K$5, FALSE),FALSE))))*100000, 1)</f>
        <v>106.1</v>
      </c>
      <c r="K14" s="83">
        <f>ROUND((IF(AND($C$1&lt;&gt;"", $C$2&lt;&gt;"", $C$3&lt;&gt;""),
 IF($C$1="All Fieldwork Services Teams",
  IF($C$2="All Social Workers",
   IF($C$3="Full Time", SUMIFS('SW Data'!$F:$F, 'SW Data'!$A:$A, K$8, 'SW Data'!$B:$B, $A14), IF($C$3="Part Time", SUMIFS('SW Data'!$H:$H, 'SW Data'!$A:$A, K$8, 'SW Data'!$B:$B, $A14),SUMIFS('SW Data'!$I:$I, 'SW Data'!$A:$A, K$8, 'SW Data'!$B:$B, $A14))),
   IF($C$3="Full Time", SUMIFS('SW Data'!$F:$F, 'SW Data'!$A:$A, K$8, 'SW Data'!$B:$B, $A14, 'SW Data'!$D:$D, $C$2), IF($C$3="Part Time", SUMIFS('SW Data'!$H:$H, 'SW Data'!$A:$A, K$8, 'SW Data'!$B:$B, $A14, 'SW Data'!$D:$D, $C$2), SUMIFS('SW Data'!$I:$I, 'SW Data'!$A:$A, K$8, 'SW Data'!$B:$B, $A14, 'SW Data'!$D:$D, $C$2)))),
  IF($C$2="All Social Workers",
   IF($C$3="Full Time", SUMIFS('SW Data'!$F:$F, 'SW Data'!$A:$A, K$8, 'SW Data'!$E:$E, $C$1, 'SW Data'!$B:$B, $A14), IF($C$3="Part Time", SUMIFS('SW Data'!$H:$H, 'SW Data'!$A:$A, K$8, 'SW Data'!$E:$E, $C$1, 'SW Data'!$B:$B, $A14), SUMIFS('SW Data'!$I:$I, 'SW Data'!$A:$A, K$8, 'SW Data'!$E:$E, $C$1, 'SW Data'!$B:$B, $A14))),
   IF($C$3="Full Time", SUMIFS('SW Data'!$F:$F, 'SW Data'!$A:$A, K$8, 'SW Data'!$E:$E, $C$1, 'SW Data'!$B:$B, $A14, 'SW Data'!$D:$D, $C$2), IF($C$3="Part Time", SUMIFS('SW Data'!$H:$H, 'SW Data'!$A:$A, K$8, 'SW Data'!$E:$E, $C$1, 'SW Data'!$B:$B, $A14, 'SW Data'!$D:$D, $C$2), SUMIFS('SW Data'!$I:$I, 'SW Data'!$A:$A, K$8, 'SW Data'!$E:$E, $C$1, 'SW Data'!$B:$B, $A14, 'SW Data'!$D:$D, $C$2))))),
 0)/IF($C$1="Fieldwork Service (Children)", VLOOKUP($A14,'Population MYE'!$A$43:$K$76,MATCH(K$8,'Population MYE'!$A$43:$K$43, FALSE),FALSE), IF(OR($C$1="Fieldwork Service (Adults)",$C$1="Fieldwork Service (Offenders)"),VLOOKUP($A14,'Population MYE'!$A$81:$K$114,MATCH(K$8,'Population MYE'!$A$81:$K$81, FALSE),FALSE),VLOOKUP($A14,'Population MYE'!$A$5:$K$38,MATCH(K$8,'Population MYE'!$A$5:$K$5, FALSE),FALSE))))*100000, 1)</f>
        <v>99.1</v>
      </c>
      <c r="L14" s="55"/>
      <c r="U14" s="74"/>
    </row>
    <row r="15" spans="1:21" x14ac:dyDescent="0.25">
      <c r="A15" s="53" t="s">
        <v>23</v>
      </c>
      <c r="B15" s="83">
        <f>ROUND((IF(AND($C$1&lt;&gt;"", $C$2&lt;&gt;"", $C$3&lt;&gt;""),
 IF($C$1="All Fieldwork Services Teams",
  IF($C$2="All Social Workers",
   IF($C$3="Full Time", SUMIFS('SW Data'!$F:$F, 'SW Data'!$A:$A, B$8, 'SW Data'!$B:$B, $A15), IF($C$3="Part Time", SUMIFS('SW Data'!$H:$H, 'SW Data'!$A:$A, B$8, 'SW Data'!$B:$B, $A15),SUMIFS('SW Data'!$I:$I, 'SW Data'!$A:$A, B$8, 'SW Data'!$B:$B, $A15))),
   IF($C$3="Full Time", SUMIFS('SW Data'!$F:$F, 'SW Data'!$A:$A, B$8, 'SW Data'!$B:$B, $A15, 'SW Data'!$D:$D, $C$2), IF($C$3="Part Time", SUMIFS('SW Data'!$H:$H, 'SW Data'!$A:$A, B$8, 'SW Data'!$B:$B, $A15, 'SW Data'!$D:$D, $C$2), SUMIFS('SW Data'!$I:$I, 'SW Data'!$A:$A, B$8, 'SW Data'!$B:$B, $A15, 'SW Data'!$D:$D, $C$2)))),
  IF($C$2="All Social Workers",
   IF($C$3="Full Time", SUMIFS('SW Data'!$F:$F, 'SW Data'!$A:$A, B$8, 'SW Data'!$E:$E, $C$1, 'SW Data'!$B:$B, $A15), IF($C$3="Part Time", SUMIFS('SW Data'!$H:$H, 'SW Data'!$A:$A, B$8, 'SW Data'!$E:$E, $C$1, 'SW Data'!$B:$B, $A15), SUMIFS('SW Data'!$I:$I, 'SW Data'!$A:$A, B$8, 'SW Data'!$E:$E, $C$1, 'SW Data'!$B:$B, $A15))),
   IF($C$3="Full Time", SUMIFS('SW Data'!$F:$F, 'SW Data'!$A:$A, B$8, 'SW Data'!$E:$E, $C$1, 'SW Data'!$B:$B, $A15, 'SW Data'!$D:$D, $C$2), IF($C$3="Part Time", SUMIFS('SW Data'!$H:$H, 'SW Data'!$A:$A, B$8, 'SW Data'!$E:$E, $C$1, 'SW Data'!$B:$B, $A15, 'SW Data'!$D:$D, $C$2), SUMIFS('SW Data'!$I:$I, 'SW Data'!$A:$A, B$8, 'SW Data'!$E:$E, $C$1, 'SW Data'!$B:$B, $A15, 'SW Data'!$D:$D, $C$2))))),
 0)/IF($C$1="Fieldwork Service (Children)", VLOOKUP($A15,'Population MYE'!$A$43:$K$76,MATCH(B$8,'Population MYE'!$A$43:$K$43, FALSE),FALSE), IF(OR($C$1="Fieldwork Service (Adults)",$C$1="Fieldwork Service (Offenders)"),VLOOKUP($A15,'Population MYE'!$A$81:$K$114,MATCH(B$8,'Population MYE'!$A$81:$K$81, FALSE),FALSE),VLOOKUP($A15,'Population MYE'!$A$5:$K$38,MATCH(B$8,'Population MYE'!$A$5:$K$5, FALSE),FALSE))))*100000, 1)</f>
        <v>121.2</v>
      </c>
      <c r="C15" s="83">
        <f>ROUND((IF(AND($C$1&lt;&gt;"", $C$2&lt;&gt;"", $C$3&lt;&gt;""),
 IF($C$1="All Fieldwork Services Teams",
  IF($C$2="All Social Workers",
   IF($C$3="Full Time", SUMIFS('SW Data'!$F:$F, 'SW Data'!$A:$A, C$8, 'SW Data'!$B:$B, $A15), IF($C$3="Part Time", SUMIFS('SW Data'!$H:$H, 'SW Data'!$A:$A, C$8, 'SW Data'!$B:$B, $A15),SUMIFS('SW Data'!$I:$I, 'SW Data'!$A:$A, C$8, 'SW Data'!$B:$B, $A15))),
   IF($C$3="Full Time", SUMIFS('SW Data'!$F:$F, 'SW Data'!$A:$A, C$8, 'SW Data'!$B:$B, $A15, 'SW Data'!$D:$D, $C$2), IF($C$3="Part Time", SUMIFS('SW Data'!$H:$H, 'SW Data'!$A:$A, C$8, 'SW Data'!$B:$B, $A15, 'SW Data'!$D:$D, $C$2), SUMIFS('SW Data'!$I:$I, 'SW Data'!$A:$A, C$8, 'SW Data'!$B:$B, $A15, 'SW Data'!$D:$D, $C$2)))),
  IF($C$2="All Social Workers",
   IF($C$3="Full Time", SUMIFS('SW Data'!$F:$F, 'SW Data'!$A:$A, C$8, 'SW Data'!$E:$E, $C$1, 'SW Data'!$B:$B, $A15), IF($C$3="Part Time", SUMIFS('SW Data'!$H:$H, 'SW Data'!$A:$A, C$8, 'SW Data'!$E:$E, $C$1, 'SW Data'!$B:$B, $A15), SUMIFS('SW Data'!$I:$I, 'SW Data'!$A:$A, C$8, 'SW Data'!$E:$E, $C$1, 'SW Data'!$B:$B, $A15))),
   IF($C$3="Full Time", SUMIFS('SW Data'!$F:$F, 'SW Data'!$A:$A, C$8, 'SW Data'!$E:$E, $C$1, 'SW Data'!$B:$B, $A15, 'SW Data'!$D:$D, $C$2), IF($C$3="Part Time", SUMIFS('SW Data'!$H:$H, 'SW Data'!$A:$A, C$8, 'SW Data'!$E:$E, $C$1, 'SW Data'!$B:$B, $A15, 'SW Data'!$D:$D, $C$2), SUMIFS('SW Data'!$I:$I, 'SW Data'!$A:$A, C$8, 'SW Data'!$E:$E, $C$1, 'SW Data'!$B:$B, $A15, 'SW Data'!$D:$D, $C$2))))),
 0)/IF($C$1="Fieldwork Service (Children)", VLOOKUP($A15,'Population MYE'!$A$43:$K$76,MATCH(C$8,'Population MYE'!$A$43:$K$43, FALSE),FALSE), IF(OR($C$1="Fieldwork Service (Adults)",$C$1="Fieldwork Service (Offenders)"),VLOOKUP($A15,'Population MYE'!$A$81:$K$114,MATCH(C$8,'Population MYE'!$A$81:$K$81, FALSE),FALSE),VLOOKUP($A15,'Population MYE'!$A$5:$K$38,MATCH(C$8,'Population MYE'!$A$5:$K$5, FALSE),FALSE))))*100000, 1)</f>
        <v>127.8</v>
      </c>
      <c r="D15" s="83">
        <f>ROUND((IF(AND($C$1&lt;&gt;"", $C$2&lt;&gt;"", $C$3&lt;&gt;""),
 IF($C$1="All Fieldwork Services Teams",
  IF($C$2="All Social Workers",
   IF($C$3="Full Time", SUMIFS('SW Data'!$F:$F, 'SW Data'!$A:$A, D$8, 'SW Data'!$B:$B, $A15), IF($C$3="Part Time", SUMIFS('SW Data'!$H:$H, 'SW Data'!$A:$A, D$8, 'SW Data'!$B:$B, $A15),SUMIFS('SW Data'!$I:$I, 'SW Data'!$A:$A, D$8, 'SW Data'!$B:$B, $A15))),
   IF($C$3="Full Time", SUMIFS('SW Data'!$F:$F, 'SW Data'!$A:$A, D$8, 'SW Data'!$B:$B, $A15, 'SW Data'!$D:$D, $C$2), IF($C$3="Part Time", SUMIFS('SW Data'!$H:$H, 'SW Data'!$A:$A, D$8, 'SW Data'!$B:$B, $A15, 'SW Data'!$D:$D, $C$2), SUMIFS('SW Data'!$I:$I, 'SW Data'!$A:$A, D$8, 'SW Data'!$B:$B, $A15, 'SW Data'!$D:$D, $C$2)))),
  IF($C$2="All Social Workers",
   IF($C$3="Full Time", SUMIFS('SW Data'!$F:$F, 'SW Data'!$A:$A, D$8, 'SW Data'!$E:$E, $C$1, 'SW Data'!$B:$B, $A15), IF($C$3="Part Time", SUMIFS('SW Data'!$H:$H, 'SW Data'!$A:$A, D$8, 'SW Data'!$E:$E, $C$1, 'SW Data'!$B:$B, $A15), SUMIFS('SW Data'!$I:$I, 'SW Data'!$A:$A, D$8, 'SW Data'!$E:$E, $C$1, 'SW Data'!$B:$B, $A15))),
   IF($C$3="Full Time", SUMIFS('SW Data'!$F:$F, 'SW Data'!$A:$A, D$8, 'SW Data'!$E:$E, $C$1, 'SW Data'!$B:$B, $A15, 'SW Data'!$D:$D, $C$2), IF($C$3="Part Time", SUMIFS('SW Data'!$H:$H, 'SW Data'!$A:$A, D$8, 'SW Data'!$E:$E, $C$1, 'SW Data'!$B:$B, $A15, 'SW Data'!$D:$D, $C$2), SUMIFS('SW Data'!$I:$I, 'SW Data'!$A:$A, D$8, 'SW Data'!$E:$E, $C$1, 'SW Data'!$B:$B, $A15, 'SW Data'!$D:$D, $C$2))))),
 0)/IF($C$1="Fieldwork Service (Children)", VLOOKUP($A15,'Population MYE'!$A$43:$K$76,MATCH(D$8,'Population MYE'!$A$43:$K$43, FALSE),FALSE), IF(OR($C$1="Fieldwork Service (Adults)",$C$1="Fieldwork Service (Offenders)"),VLOOKUP($A15,'Population MYE'!$A$81:$K$114,MATCH(D$8,'Population MYE'!$A$81:$K$81, FALSE),FALSE),VLOOKUP($A15,'Population MYE'!$A$5:$K$38,MATCH(D$8,'Population MYE'!$A$5:$K$5, FALSE),FALSE))))*100000, 1)</f>
        <v>129.1</v>
      </c>
      <c r="E15" s="83">
        <f>ROUND((IF(AND($C$1&lt;&gt;"", $C$2&lt;&gt;"", $C$3&lt;&gt;""),
 IF($C$1="All Fieldwork Services Teams",
  IF($C$2="All Social Workers",
   IF($C$3="Full Time", SUMIFS('SW Data'!$F:$F, 'SW Data'!$A:$A, E$8, 'SW Data'!$B:$B, $A15), IF($C$3="Part Time", SUMIFS('SW Data'!$H:$H, 'SW Data'!$A:$A, E$8, 'SW Data'!$B:$B, $A15),SUMIFS('SW Data'!$I:$I, 'SW Data'!$A:$A, E$8, 'SW Data'!$B:$B, $A15))),
   IF($C$3="Full Time", SUMIFS('SW Data'!$F:$F, 'SW Data'!$A:$A, E$8, 'SW Data'!$B:$B, $A15, 'SW Data'!$D:$D, $C$2), IF($C$3="Part Time", SUMIFS('SW Data'!$H:$H, 'SW Data'!$A:$A, E$8, 'SW Data'!$B:$B, $A15, 'SW Data'!$D:$D, $C$2), SUMIFS('SW Data'!$I:$I, 'SW Data'!$A:$A, E$8, 'SW Data'!$B:$B, $A15, 'SW Data'!$D:$D, $C$2)))),
  IF($C$2="All Social Workers",
   IF($C$3="Full Time", SUMIFS('SW Data'!$F:$F, 'SW Data'!$A:$A, E$8, 'SW Data'!$E:$E, $C$1, 'SW Data'!$B:$B, $A15), IF($C$3="Part Time", SUMIFS('SW Data'!$H:$H, 'SW Data'!$A:$A, E$8, 'SW Data'!$E:$E, $C$1, 'SW Data'!$B:$B, $A15), SUMIFS('SW Data'!$I:$I, 'SW Data'!$A:$A, E$8, 'SW Data'!$E:$E, $C$1, 'SW Data'!$B:$B, $A15))),
   IF($C$3="Full Time", SUMIFS('SW Data'!$F:$F, 'SW Data'!$A:$A, E$8, 'SW Data'!$E:$E, $C$1, 'SW Data'!$B:$B, $A15, 'SW Data'!$D:$D, $C$2), IF($C$3="Part Time", SUMIFS('SW Data'!$H:$H, 'SW Data'!$A:$A, E$8, 'SW Data'!$E:$E, $C$1, 'SW Data'!$B:$B, $A15, 'SW Data'!$D:$D, $C$2), SUMIFS('SW Data'!$I:$I, 'SW Data'!$A:$A, E$8, 'SW Data'!$E:$E, $C$1, 'SW Data'!$B:$B, $A15, 'SW Data'!$D:$D, $C$2))))),
 0)/IF($C$1="Fieldwork Service (Children)", VLOOKUP($A15,'Population MYE'!$A$43:$K$76,MATCH(E$8,'Population MYE'!$A$43:$K$43, FALSE),FALSE), IF(OR($C$1="Fieldwork Service (Adults)",$C$1="Fieldwork Service (Offenders)"),VLOOKUP($A15,'Population MYE'!$A$81:$K$114,MATCH(E$8,'Population MYE'!$A$81:$K$81, FALSE),FALSE),VLOOKUP($A15,'Population MYE'!$A$5:$K$38,MATCH(E$8,'Population MYE'!$A$5:$K$5, FALSE),FALSE))))*100000, 1)</f>
        <v>122.6</v>
      </c>
      <c r="F15" s="83">
        <f>ROUND((IF(AND($C$1&lt;&gt;"", $C$2&lt;&gt;"", $C$3&lt;&gt;""),
 IF($C$1="All Fieldwork Services Teams",
  IF($C$2="All Social Workers",
   IF($C$3="Full Time", SUMIFS('SW Data'!$F:$F, 'SW Data'!$A:$A, F$8, 'SW Data'!$B:$B, $A15), IF($C$3="Part Time", SUMIFS('SW Data'!$H:$H, 'SW Data'!$A:$A, F$8, 'SW Data'!$B:$B, $A15),SUMIFS('SW Data'!$I:$I, 'SW Data'!$A:$A, F$8, 'SW Data'!$B:$B, $A15))),
   IF($C$3="Full Time", SUMIFS('SW Data'!$F:$F, 'SW Data'!$A:$A, F$8, 'SW Data'!$B:$B, $A15, 'SW Data'!$D:$D, $C$2), IF($C$3="Part Time", SUMIFS('SW Data'!$H:$H, 'SW Data'!$A:$A, F$8, 'SW Data'!$B:$B, $A15, 'SW Data'!$D:$D, $C$2), SUMIFS('SW Data'!$I:$I, 'SW Data'!$A:$A, F$8, 'SW Data'!$B:$B, $A15, 'SW Data'!$D:$D, $C$2)))),
  IF($C$2="All Social Workers",
   IF($C$3="Full Time", SUMIFS('SW Data'!$F:$F, 'SW Data'!$A:$A, F$8, 'SW Data'!$E:$E, $C$1, 'SW Data'!$B:$B, $A15), IF($C$3="Part Time", SUMIFS('SW Data'!$H:$H, 'SW Data'!$A:$A, F$8, 'SW Data'!$E:$E, $C$1, 'SW Data'!$B:$B, $A15), SUMIFS('SW Data'!$I:$I, 'SW Data'!$A:$A, F$8, 'SW Data'!$E:$E, $C$1, 'SW Data'!$B:$B, $A15))),
   IF($C$3="Full Time", SUMIFS('SW Data'!$F:$F, 'SW Data'!$A:$A, F$8, 'SW Data'!$E:$E, $C$1, 'SW Data'!$B:$B, $A15, 'SW Data'!$D:$D, $C$2), IF($C$3="Part Time", SUMIFS('SW Data'!$H:$H, 'SW Data'!$A:$A, F$8, 'SW Data'!$E:$E, $C$1, 'SW Data'!$B:$B, $A15, 'SW Data'!$D:$D, $C$2), SUMIFS('SW Data'!$I:$I, 'SW Data'!$A:$A, F$8, 'SW Data'!$E:$E, $C$1, 'SW Data'!$B:$B, $A15, 'SW Data'!$D:$D, $C$2))))),
 0)/IF($C$1="Fieldwork Service (Children)", VLOOKUP($A15,'Population MYE'!$A$43:$K$76,MATCH(F$8,'Population MYE'!$A$43:$K$43, FALSE),FALSE), IF(OR($C$1="Fieldwork Service (Adults)",$C$1="Fieldwork Service (Offenders)"),VLOOKUP($A15,'Population MYE'!$A$81:$K$114,MATCH(F$8,'Population MYE'!$A$81:$K$81, FALSE),FALSE),VLOOKUP($A15,'Population MYE'!$A$5:$K$38,MATCH(F$8,'Population MYE'!$A$5:$K$5, FALSE),FALSE))))*100000, 1)</f>
        <v>130.30000000000001</v>
      </c>
      <c r="G15" s="83">
        <f>ROUND((IF(AND($C$1&lt;&gt;"", $C$2&lt;&gt;"", $C$3&lt;&gt;""),
 IF($C$1="All Fieldwork Services Teams",
  IF($C$2="All Social Workers",
   IF($C$3="Full Time", SUMIFS('SW Data'!$F:$F, 'SW Data'!$A:$A, G$8, 'SW Data'!$B:$B, $A15), IF($C$3="Part Time", SUMIFS('SW Data'!$H:$H, 'SW Data'!$A:$A, G$8, 'SW Data'!$B:$B, $A15),SUMIFS('SW Data'!$I:$I, 'SW Data'!$A:$A, G$8, 'SW Data'!$B:$B, $A15))),
   IF($C$3="Full Time", SUMIFS('SW Data'!$F:$F, 'SW Data'!$A:$A, G$8, 'SW Data'!$B:$B, $A15, 'SW Data'!$D:$D, $C$2), IF($C$3="Part Time", SUMIFS('SW Data'!$H:$H, 'SW Data'!$A:$A, G$8, 'SW Data'!$B:$B, $A15, 'SW Data'!$D:$D, $C$2), SUMIFS('SW Data'!$I:$I, 'SW Data'!$A:$A, G$8, 'SW Data'!$B:$B, $A15, 'SW Data'!$D:$D, $C$2)))),
  IF($C$2="All Social Workers",
   IF($C$3="Full Time", SUMIFS('SW Data'!$F:$F, 'SW Data'!$A:$A, G$8, 'SW Data'!$E:$E, $C$1, 'SW Data'!$B:$B, $A15), IF($C$3="Part Time", SUMIFS('SW Data'!$H:$H, 'SW Data'!$A:$A, G$8, 'SW Data'!$E:$E, $C$1, 'SW Data'!$B:$B, $A15), SUMIFS('SW Data'!$I:$I, 'SW Data'!$A:$A, G$8, 'SW Data'!$E:$E, $C$1, 'SW Data'!$B:$B, $A15))),
   IF($C$3="Full Time", SUMIFS('SW Data'!$F:$F, 'SW Data'!$A:$A, G$8, 'SW Data'!$E:$E, $C$1, 'SW Data'!$B:$B, $A15, 'SW Data'!$D:$D, $C$2), IF($C$3="Part Time", SUMIFS('SW Data'!$H:$H, 'SW Data'!$A:$A, G$8, 'SW Data'!$E:$E, $C$1, 'SW Data'!$B:$B, $A15, 'SW Data'!$D:$D, $C$2), SUMIFS('SW Data'!$I:$I, 'SW Data'!$A:$A, G$8, 'SW Data'!$E:$E, $C$1, 'SW Data'!$B:$B, $A15, 'SW Data'!$D:$D, $C$2))))),
 0)/IF($C$1="Fieldwork Service (Children)", VLOOKUP($A15,'Population MYE'!$A$43:$K$76,MATCH(G$8,'Population MYE'!$A$43:$K$43, FALSE),FALSE), IF(OR($C$1="Fieldwork Service (Adults)",$C$1="Fieldwork Service (Offenders)"),VLOOKUP($A15,'Population MYE'!$A$81:$K$114,MATCH(G$8,'Population MYE'!$A$81:$K$81, FALSE),FALSE),VLOOKUP($A15,'Population MYE'!$A$5:$K$38,MATCH(G$8,'Population MYE'!$A$5:$K$5, FALSE),FALSE))))*100000, 1)</f>
        <v>129.69999999999999</v>
      </c>
      <c r="H15" s="83">
        <f>ROUND((IF(AND($C$1&lt;&gt;"", $C$2&lt;&gt;"", $C$3&lt;&gt;""),
 IF($C$1="All Fieldwork Services Teams",
  IF($C$2="All Social Workers",
   IF($C$3="Full Time", SUMIFS('SW Data'!$F:$F, 'SW Data'!$A:$A, H$8, 'SW Data'!$B:$B, $A15), IF($C$3="Part Time", SUMIFS('SW Data'!$H:$H, 'SW Data'!$A:$A, H$8, 'SW Data'!$B:$B, $A15),SUMIFS('SW Data'!$I:$I, 'SW Data'!$A:$A, H$8, 'SW Data'!$B:$B, $A15))),
   IF($C$3="Full Time", SUMIFS('SW Data'!$F:$F, 'SW Data'!$A:$A, H$8, 'SW Data'!$B:$B, $A15, 'SW Data'!$D:$D, $C$2), IF($C$3="Part Time", SUMIFS('SW Data'!$H:$H, 'SW Data'!$A:$A, H$8, 'SW Data'!$B:$B, $A15, 'SW Data'!$D:$D, $C$2), SUMIFS('SW Data'!$I:$I, 'SW Data'!$A:$A, H$8, 'SW Data'!$B:$B, $A15, 'SW Data'!$D:$D, $C$2)))),
  IF($C$2="All Social Workers",
   IF($C$3="Full Time", SUMIFS('SW Data'!$F:$F, 'SW Data'!$A:$A, H$8, 'SW Data'!$E:$E, $C$1, 'SW Data'!$B:$B, $A15), IF($C$3="Part Time", SUMIFS('SW Data'!$H:$H, 'SW Data'!$A:$A, H$8, 'SW Data'!$E:$E, $C$1, 'SW Data'!$B:$B, $A15), SUMIFS('SW Data'!$I:$I, 'SW Data'!$A:$A, H$8, 'SW Data'!$E:$E, $C$1, 'SW Data'!$B:$B, $A15))),
   IF($C$3="Full Time", SUMIFS('SW Data'!$F:$F, 'SW Data'!$A:$A, H$8, 'SW Data'!$E:$E, $C$1, 'SW Data'!$B:$B, $A15, 'SW Data'!$D:$D, $C$2), IF($C$3="Part Time", SUMIFS('SW Data'!$H:$H, 'SW Data'!$A:$A, H$8, 'SW Data'!$E:$E, $C$1, 'SW Data'!$B:$B, $A15, 'SW Data'!$D:$D, $C$2), SUMIFS('SW Data'!$I:$I, 'SW Data'!$A:$A, H$8, 'SW Data'!$E:$E, $C$1, 'SW Data'!$B:$B, $A15, 'SW Data'!$D:$D, $C$2))))),
 0)/IF($C$1="Fieldwork Service (Children)", VLOOKUP($A15,'Population MYE'!$A$43:$K$76,MATCH(H$8,'Population MYE'!$A$43:$K$43, FALSE),FALSE), IF(OR($C$1="Fieldwork Service (Adults)",$C$1="Fieldwork Service (Offenders)"),VLOOKUP($A15,'Population MYE'!$A$81:$K$114,MATCH(H$8,'Population MYE'!$A$81:$K$81, FALSE),FALSE),VLOOKUP($A15,'Population MYE'!$A$5:$K$38,MATCH(H$8,'Population MYE'!$A$5:$K$5, FALSE),FALSE))))*100000, 1)</f>
        <v>129.1</v>
      </c>
      <c r="I15" s="83">
        <f>ROUND((IF(AND($C$1&lt;&gt;"", $C$2&lt;&gt;"", $C$3&lt;&gt;""),
 IF($C$1="All Fieldwork Services Teams",
  IF($C$2="All Social Workers",
   IF($C$3="Full Time", SUMIFS('SW Data'!$F:$F, 'SW Data'!$A:$A, I$8, 'SW Data'!$B:$B, $A15), IF($C$3="Part Time", SUMIFS('SW Data'!$H:$H, 'SW Data'!$A:$A, I$8, 'SW Data'!$B:$B, $A15),SUMIFS('SW Data'!$I:$I, 'SW Data'!$A:$A, I$8, 'SW Data'!$B:$B, $A15))),
   IF($C$3="Full Time", SUMIFS('SW Data'!$F:$F, 'SW Data'!$A:$A, I$8, 'SW Data'!$B:$B, $A15, 'SW Data'!$D:$D, $C$2), IF($C$3="Part Time", SUMIFS('SW Data'!$H:$H, 'SW Data'!$A:$A, I$8, 'SW Data'!$B:$B, $A15, 'SW Data'!$D:$D, $C$2), SUMIFS('SW Data'!$I:$I, 'SW Data'!$A:$A, I$8, 'SW Data'!$B:$B, $A15, 'SW Data'!$D:$D, $C$2)))),
  IF($C$2="All Social Workers",
   IF($C$3="Full Time", SUMIFS('SW Data'!$F:$F, 'SW Data'!$A:$A, I$8, 'SW Data'!$E:$E, $C$1, 'SW Data'!$B:$B, $A15), IF($C$3="Part Time", SUMIFS('SW Data'!$H:$H, 'SW Data'!$A:$A, I$8, 'SW Data'!$E:$E, $C$1, 'SW Data'!$B:$B, $A15), SUMIFS('SW Data'!$I:$I, 'SW Data'!$A:$A, I$8, 'SW Data'!$E:$E, $C$1, 'SW Data'!$B:$B, $A15))),
   IF($C$3="Full Time", SUMIFS('SW Data'!$F:$F, 'SW Data'!$A:$A, I$8, 'SW Data'!$E:$E, $C$1, 'SW Data'!$B:$B, $A15, 'SW Data'!$D:$D, $C$2), IF($C$3="Part Time", SUMIFS('SW Data'!$H:$H, 'SW Data'!$A:$A, I$8, 'SW Data'!$E:$E, $C$1, 'SW Data'!$B:$B, $A15, 'SW Data'!$D:$D, $C$2), SUMIFS('SW Data'!$I:$I, 'SW Data'!$A:$A, I$8, 'SW Data'!$E:$E, $C$1, 'SW Data'!$B:$B, $A15, 'SW Data'!$D:$D, $C$2))))),
 0)/IF($C$1="Fieldwork Service (Children)", VLOOKUP($A15,'Population MYE'!$A$43:$K$76,MATCH(I$8,'Population MYE'!$A$43:$K$43, FALSE),FALSE), IF(OR($C$1="Fieldwork Service (Adults)",$C$1="Fieldwork Service (Offenders)"),VLOOKUP($A15,'Population MYE'!$A$81:$K$114,MATCH(I$8,'Population MYE'!$A$81:$K$81, FALSE),FALSE),VLOOKUP($A15,'Population MYE'!$A$5:$K$38,MATCH(I$8,'Population MYE'!$A$5:$K$5, FALSE),FALSE))))*100000, 1)</f>
        <v>134.5</v>
      </c>
      <c r="J15" s="83">
        <f>ROUND((IF(AND($C$1&lt;&gt;"", $C$2&lt;&gt;"", $C$3&lt;&gt;""),
 IF($C$1="All Fieldwork Services Teams",
  IF($C$2="All Social Workers",
   IF($C$3="Full Time", SUMIFS('SW Data'!$F:$F, 'SW Data'!$A:$A, J$8, 'SW Data'!$B:$B, $A15), IF($C$3="Part Time", SUMIFS('SW Data'!$H:$H, 'SW Data'!$A:$A, J$8, 'SW Data'!$B:$B, $A15),SUMIFS('SW Data'!$I:$I, 'SW Data'!$A:$A, J$8, 'SW Data'!$B:$B, $A15))),
   IF($C$3="Full Time", SUMIFS('SW Data'!$F:$F, 'SW Data'!$A:$A, J$8, 'SW Data'!$B:$B, $A15, 'SW Data'!$D:$D, $C$2), IF($C$3="Part Time", SUMIFS('SW Data'!$H:$H, 'SW Data'!$A:$A, J$8, 'SW Data'!$B:$B, $A15, 'SW Data'!$D:$D, $C$2), SUMIFS('SW Data'!$I:$I, 'SW Data'!$A:$A, J$8, 'SW Data'!$B:$B, $A15, 'SW Data'!$D:$D, $C$2)))),
  IF($C$2="All Social Workers",
   IF($C$3="Full Time", SUMIFS('SW Data'!$F:$F, 'SW Data'!$A:$A, J$8, 'SW Data'!$E:$E, $C$1, 'SW Data'!$B:$B, $A15), IF($C$3="Part Time", SUMIFS('SW Data'!$H:$H, 'SW Data'!$A:$A, J$8, 'SW Data'!$E:$E, $C$1, 'SW Data'!$B:$B, $A15), SUMIFS('SW Data'!$I:$I, 'SW Data'!$A:$A, J$8, 'SW Data'!$E:$E, $C$1, 'SW Data'!$B:$B, $A15))),
   IF($C$3="Full Time", SUMIFS('SW Data'!$F:$F, 'SW Data'!$A:$A, J$8, 'SW Data'!$E:$E, $C$1, 'SW Data'!$B:$B, $A15, 'SW Data'!$D:$D, $C$2), IF($C$3="Part Time", SUMIFS('SW Data'!$H:$H, 'SW Data'!$A:$A, J$8, 'SW Data'!$E:$E, $C$1, 'SW Data'!$B:$B, $A15, 'SW Data'!$D:$D, $C$2), SUMIFS('SW Data'!$I:$I, 'SW Data'!$A:$A, J$8, 'SW Data'!$E:$E, $C$1, 'SW Data'!$B:$B, $A15, 'SW Data'!$D:$D, $C$2))))),
 0)/IF($C$1="Fieldwork Service (Children)", VLOOKUP($A15,'Population MYE'!$A$43:$K$76,MATCH(J$8,'Population MYE'!$A$43:$K$43, FALSE),FALSE), IF(OR($C$1="Fieldwork Service (Adults)",$C$1="Fieldwork Service (Offenders)"),VLOOKUP($A15,'Population MYE'!$A$81:$K$114,MATCH(J$8,'Population MYE'!$A$81:$K$81, FALSE),FALSE),VLOOKUP($A15,'Population MYE'!$A$5:$K$38,MATCH(J$8,'Population MYE'!$A$5:$K$5, FALSE),FALSE))))*100000, 1)</f>
        <v>137.4</v>
      </c>
      <c r="K15" s="83">
        <f>ROUND((IF(AND($C$1&lt;&gt;"", $C$2&lt;&gt;"", $C$3&lt;&gt;""),
 IF($C$1="All Fieldwork Services Teams",
  IF($C$2="All Social Workers",
   IF($C$3="Full Time", SUMIFS('SW Data'!$F:$F, 'SW Data'!$A:$A, K$8, 'SW Data'!$B:$B, $A15), IF($C$3="Part Time", SUMIFS('SW Data'!$H:$H, 'SW Data'!$A:$A, K$8, 'SW Data'!$B:$B, $A15),SUMIFS('SW Data'!$I:$I, 'SW Data'!$A:$A, K$8, 'SW Data'!$B:$B, $A15))),
   IF($C$3="Full Time", SUMIFS('SW Data'!$F:$F, 'SW Data'!$A:$A, K$8, 'SW Data'!$B:$B, $A15, 'SW Data'!$D:$D, $C$2), IF($C$3="Part Time", SUMIFS('SW Data'!$H:$H, 'SW Data'!$A:$A, K$8, 'SW Data'!$B:$B, $A15, 'SW Data'!$D:$D, $C$2), SUMIFS('SW Data'!$I:$I, 'SW Data'!$A:$A, K$8, 'SW Data'!$B:$B, $A15, 'SW Data'!$D:$D, $C$2)))),
  IF($C$2="All Social Workers",
   IF($C$3="Full Time", SUMIFS('SW Data'!$F:$F, 'SW Data'!$A:$A, K$8, 'SW Data'!$E:$E, $C$1, 'SW Data'!$B:$B, $A15), IF($C$3="Part Time", SUMIFS('SW Data'!$H:$H, 'SW Data'!$A:$A, K$8, 'SW Data'!$E:$E, $C$1, 'SW Data'!$B:$B, $A15), SUMIFS('SW Data'!$I:$I, 'SW Data'!$A:$A, K$8, 'SW Data'!$E:$E, $C$1, 'SW Data'!$B:$B, $A15))),
   IF($C$3="Full Time", SUMIFS('SW Data'!$F:$F, 'SW Data'!$A:$A, K$8, 'SW Data'!$E:$E, $C$1, 'SW Data'!$B:$B, $A15, 'SW Data'!$D:$D, $C$2), IF($C$3="Part Time", SUMIFS('SW Data'!$H:$H, 'SW Data'!$A:$A, K$8, 'SW Data'!$E:$E, $C$1, 'SW Data'!$B:$B, $A15, 'SW Data'!$D:$D, $C$2), SUMIFS('SW Data'!$I:$I, 'SW Data'!$A:$A, K$8, 'SW Data'!$E:$E, $C$1, 'SW Data'!$B:$B, $A15, 'SW Data'!$D:$D, $C$2))))),
 0)/IF($C$1="Fieldwork Service (Children)", VLOOKUP($A15,'Population MYE'!$A$43:$K$76,MATCH(K$8,'Population MYE'!$A$43:$K$43, FALSE),FALSE), IF(OR($C$1="Fieldwork Service (Adults)",$C$1="Fieldwork Service (Offenders)"),VLOOKUP($A15,'Population MYE'!$A$81:$K$114,MATCH(K$8,'Population MYE'!$A$81:$K$81, FALSE),FALSE),VLOOKUP($A15,'Population MYE'!$A$5:$K$38,MATCH(K$8,'Population MYE'!$A$5:$K$5, FALSE),FALSE))))*100000, 1)</f>
        <v>135.4</v>
      </c>
      <c r="L15" s="55"/>
      <c r="U15" s="74"/>
    </row>
    <row r="16" spans="1:21" x14ac:dyDescent="0.25">
      <c r="A16" s="53" t="s">
        <v>24</v>
      </c>
      <c r="B16" s="83">
        <f>ROUND((IF(AND($C$1&lt;&gt;"", $C$2&lt;&gt;"", $C$3&lt;&gt;""),
 IF($C$1="All Fieldwork Services Teams",
  IF($C$2="All Social Workers",
   IF($C$3="Full Time", SUMIFS('SW Data'!$F:$F, 'SW Data'!$A:$A, B$8, 'SW Data'!$B:$B, $A16), IF($C$3="Part Time", SUMIFS('SW Data'!$H:$H, 'SW Data'!$A:$A, B$8, 'SW Data'!$B:$B, $A16),SUMIFS('SW Data'!$I:$I, 'SW Data'!$A:$A, B$8, 'SW Data'!$B:$B, $A16))),
   IF($C$3="Full Time", SUMIFS('SW Data'!$F:$F, 'SW Data'!$A:$A, B$8, 'SW Data'!$B:$B, $A16, 'SW Data'!$D:$D, $C$2), IF($C$3="Part Time", SUMIFS('SW Data'!$H:$H, 'SW Data'!$A:$A, B$8, 'SW Data'!$B:$B, $A16, 'SW Data'!$D:$D, $C$2), SUMIFS('SW Data'!$I:$I, 'SW Data'!$A:$A, B$8, 'SW Data'!$B:$B, $A16, 'SW Data'!$D:$D, $C$2)))),
  IF($C$2="All Social Workers",
   IF($C$3="Full Time", SUMIFS('SW Data'!$F:$F, 'SW Data'!$A:$A, B$8, 'SW Data'!$E:$E, $C$1, 'SW Data'!$B:$B, $A16), IF($C$3="Part Time", SUMIFS('SW Data'!$H:$H, 'SW Data'!$A:$A, B$8, 'SW Data'!$E:$E, $C$1, 'SW Data'!$B:$B, $A16), SUMIFS('SW Data'!$I:$I, 'SW Data'!$A:$A, B$8, 'SW Data'!$E:$E, $C$1, 'SW Data'!$B:$B, $A16))),
   IF($C$3="Full Time", SUMIFS('SW Data'!$F:$F, 'SW Data'!$A:$A, B$8, 'SW Data'!$E:$E, $C$1, 'SW Data'!$B:$B, $A16, 'SW Data'!$D:$D, $C$2), IF($C$3="Part Time", SUMIFS('SW Data'!$H:$H, 'SW Data'!$A:$A, B$8, 'SW Data'!$E:$E, $C$1, 'SW Data'!$B:$B, $A16, 'SW Data'!$D:$D, $C$2), SUMIFS('SW Data'!$I:$I, 'SW Data'!$A:$A, B$8, 'SW Data'!$E:$E, $C$1, 'SW Data'!$B:$B, $A16, 'SW Data'!$D:$D, $C$2))))),
 0)/IF($C$1="Fieldwork Service (Children)", VLOOKUP($A16,'Population MYE'!$A$43:$K$76,MATCH(B$8,'Population MYE'!$A$43:$K$43, FALSE),FALSE), IF(OR($C$1="Fieldwork Service (Adults)",$C$1="Fieldwork Service (Offenders)"),VLOOKUP($A16,'Population MYE'!$A$81:$K$114,MATCH(B$8,'Population MYE'!$A$81:$K$81, FALSE),FALSE),VLOOKUP($A16,'Population MYE'!$A$5:$K$38,MATCH(B$8,'Population MYE'!$A$5:$K$5, FALSE),FALSE))))*100000, 1)</f>
        <v>99.7</v>
      </c>
      <c r="C16" s="83">
        <f>ROUND((IF(AND($C$1&lt;&gt;"", $C$2&lt;&gt;"", $C$3&lt;&gt;""),
 IF($C$1="All Fieldwork Services Teams",
  IF($C$2="All Social Workers",
   IF($C$3="Full Time", SUMIFS('SW Data'!$F:$F, 'SW Data'!$A:$A, C$8, 'SW Data'!$B:$B, $A16), IF($C$3="Part Time", SUMIFS('SW Data'!$H:$H, 'SW Data'!$A:$A, C$8, 'SW Data'!$B:$B, $A16),SUMIFS('SW Data'!$I:$I, 'SW Data'!$A:$A, C$8, 'SW Data'!$B:$B, $A16))),
   IF($C$3="Full Time", SUMIFS('SW Data'!$F:$F, 'SW Data'!$A:$A, C$8, 'SW Data'!$B:$B, $A16, 'SW Data'!$D:$D, $C$2), IF($C$3="Part Time", SUMIFS('SW Data'!$H:$H, 'SW Data'!$A:$A, C$8, 'SW Data'!$B:$B, $A16, 'SW Data'!$D:$D, $C$2), SUMIFS('SW Data'!$I:$I, 'SW Data'!$A:$A, C$8, 'SW Data'!$B:$B, $A16, 'SW Data'!$D:$D, $C$2)))),
  IF($C$2="All Social Workers",
   IF($C$3="Full Time", SUMIFS('SW Data'!$F:$F, 'SW Data'!$A:$A, C$8, 'SW Data'!$E:$E, $C$1, 'SW Data'!$B:$B, $A16), IF($C$3="Part Time", SUMIFS('SW Data'!$H:$H, 'SW Data'!$A:$A, C$8, 'SW Data'!$E:$E, $C$1, 'SW Data'!$B:$B, $A16), SUMIFS('SW Data'!$I:$I, 'SW Data'!$A:$A, C$8, 'SW Data'!$E:$E, $C$1, 'SW Data'!$B:$B, $A16))),
   IF($C$3="Full Time", SUMIFS('SW Data'!$F:$F, 'SW Data'!$A:$A, C$8, 'SW Data'!$E:$E, $C$1, 'SW Data'!$B:$B, $A16, 'SW Data'!$D:$D, $C$2), IF($C$3="Part Time", SUMIFS('SW Data'!$H:$H, 'SW Data'!$A:$A, C$8, 'SW Data'!$E:$E, $C$1, 'SW Data'!$B:$B, $A16, 'SW Data'!$D:$D, $C$2), SUMIFS('SW Data'!$I:$I, 'SW Data'!$A:$A, C$8, 'SW Data'!$E:$E, $C$1, 'SW Data'!$B:$B, $A16, 'SW Data'!$D:$D, $C$2))))),
 0)/IF($C$1="Fieldwork Service (Children)", VLOOKUP($A16,'Population MYE'!$A$43:$K$76,MATCH(C$8,'Population MYE'!$A$43:$K$43, FALSE),FALSE), IF(OR($C$1="Fieldwork Service (Adults)",$C$1="Fieldwork Service (Offenders)"),VLOOKUP($A16,'Population MYE'!$A$81:$K$114,MATCH(C$8,'Population MYE'!$A$81:$K$81, FALSE),FALSE),VLOOKUP($A16,'Population MYE'!$A$5:$K$38,MATCH(C$8,'Population MYE'!$A$5:$K$5, FALSE),FALSE))))*100000, 1)</f>
        <v>104.3</v>
      </c>
      <c r="D16" s="83">
        <f>ROUND((IF(AND($C$1&lt;&gt;"", $C$2&lt;&gt;"", $C$3&lt;&gt;""),
 IF($C$1="All Fieldwork Services Teams",
  IF($C$2="All Social Workers",
   IF($C$3="Full Time", SUMIFS('SW Data'!$F:$F, 'SW Data'!$A:$A, D$8, 'SW Data'!$B:$B, $A16), IF($C$3="Part Time", SUMIFS('SW Data'!$H:$H, 'SW Data'!$A:$A, D$8, 'SW Data'!$B:$B, $A16),SUMIFS('SW Data'!$I:$I, 'SW Data'!$A:$A, D$8, 'SW Data'!$B:$B, $A16))),
   IF($C$3="Full Time", SUMIFS('SW Data'!$F:$F, 'SW Data'!$A:$A, D$8, 'SW Data'!$B:$B, $A16, 'SW Data'!$D:$D, $C$2), IF($C$3="Part Time", SUMIFS('SW Data'!$H:$H, 'SW Data'!$A:$A, D$8, 'SW Data'!$B:$B, $A16, 'SW Data'!$D:$D, $C$2), SUMIFS('SW Data'!$I:$I, 'SW Data'!$A:$A, D$8, 'SW Data'!$B:$B, $A16, 'SW Data'!$D:$D, $C$2)))),
  IF($C$2="All Social Workers",
   IF($C$3="Full Time", SUMIFS('SW Data'!$F:$F, 'SW Data'!$A:$A, D$8, 'SW Data'!$E:$E, $C$1, 'SW Data'!$B:$B, $A16), IF($C$3="Part Time", SUMIFS('SW Data'!$H:$H, 'SW Data'!$A:$A, D$8, 'SW Data'!$E:$E, $C$1, 'SW Data'!$B:$B, $A16), SUMIFS('SW Data'!$I:$I, 'SW Data'!$A:$A, D$8, 'SW Data'!$E:$E, $C$1, 'SW Data'!$B:$B, $A16))),
   IF($C$3="Full Time", SUMIFS('SW Data'!$F:$F, 'SW Data'!$A:$A, D$8, 'SW Data'!$E:$E, $C$1, 'SW Data'!$B:$B, $A16, 'SW Data'!$D:$D, $C$2), IF($C$3="Part Time", SUMIFS('SW Data'!$H:$H, 'SW Data'!$A:$A, D$8, 'SW Data'!$E:$E, $C$1, 'SW Data'!$B:$B, $A16, 'SW Data'!$D:$D, $C$2), SUMIFS('SW Data'!$I:$I, 'SW Data'!$A:$A, D$8, 'SW Data'!$E:$E, $C$1, 'SW Data'!$B:$B, $A16, 'SW Data'!$D:$D, $C$2))))),
 0)/IF($C$1="Fieldwork Service (Children)", VLOOKUP($A16,'Population MYE'!$A$43:$K$76,MATCH(D$8,'Population MYE'!$A$43:$K$43, FALSE),FALSE), IF(OR($C$1="Fieldwork Service (Adults)",$C$1="Fieldwork Service (Offenders)"),VLOOKUP($A16,'Population MYE'!$A$81:$K$114,MATCH(D$8,'Population MYE'!$A$81:$K$81, FALSE),FALSE),VLOOKUP($A16,'Population MYE'!$A$5:$K$38,MATCH(D$8,'Population MYE'!$A$5:$K$5, FALSE),FALSE))))*100000, 1)</f>
        <v>80.7</v>
      </c>
      <c r="E16" s="83">
        <f>ROUND((IF(AND($C$1&lt;&gt;"", $C$2&lt;&gt;"", $C$3&lt;&gt;""),
 IF($C$1="All Fieldwork Services Teams",
  IF($C$2="All Social Workers",
   IF($C$3="Full Time", SUMIFS('SW Data'!$F:$F, 'SW Data'!$A:$A, E$8, 'SW Data'!$B:$B, $A16), IF($C$3="Part Time", SUMIFS('SW Data'!$H:$H, 'SW Data'!$A:$A, E$8, 'SW Data'!$B:$B, $A16),SUMIFS('SW Data'!$I:$I, 'SW Data'!$A:$A, E$8, 'SW Data'!$B:$B, $A16))),
   IF($C$3="Full Time", SUMIFS('SW Data'!$F:$F, 'SW Data'!$A:$A, E$8, 'SW Data'!$B:$B, $A16, 'SW Data'!$D:$D, $C$2), IF($C$3="Part Time", SUMIFS('SW Data'!$H:$H, 'SW Data'!$A:$A, E$8, 'SW Data'!$B:$B, $A16, 'SW Data'!$D:$D, $C$2), SUMIFS('SW Data'!$I:$I, 'SW Data'!$A:$A, E$8, 'SW Data'!$B:$B, $A16, 'SW Data'!$D:$D, $C$2)))),
  IF($C$2="All Social Workers",
   IF($C$3="Full Time", SUMIFS('SW Data'!$F:$F, 'SW Data'!$A:$A, E$8, 'SW Data'!$E:$E, $C$1, 'SW Data'!$B:$B, $A16), IF($C$3="Part Time", SUMIFS('SW Data'!$H:$H, 'SW Data'!$A:$A, E$8, 'SW Data'!$E:$E, $C$1, 'SW Data'!$B:$B, $A16), SUMIFS('SW Data'!$I:$I, 'SW Data'!$A:$A, E$8, 'SW Data'!$E:$E, $C$1, 'SW Data'!$B:$B, $A16))),
   IF($C$3="Full Time", SUMIFS('SW Data'!$F:$F, 'SW Data'!$A:$A, E$8, 'SW Data'!$E:$E, $C$1, 'SW Data'!$B:$B, $A16, 'SW Data'!$D:$D, $C$2), IF($C$3="Part Time", SUMIFS('SW Data'!$H:$H, 'SW Data'!$A:$A, E$8, 'SW Data'!$E:$E, $C$1, 'SW Data'!$B:$B, $A16, 'SW Data'!$D:$D, $C$2), SUMIFS('SW Data'!$I:$I, 'SW Data'!$A:$A, E$8, 'SW Data'!$E:$E, $C$1, 'SW Data'!$B:$B, $A16, 'SW Data'!$D:$D, $C$2))))),
 0)/IF($C$1="Fieldwork Service (Children)", VLOOKUP($A16,'Population MYE'!$A$43:$K$76,MATCH(E$8,'Population MYE'!$A$43:$K$43, FALSE),FALSE), IF(OR($C$1="Fieldwork Service (Adults)",$C$1="Fieldwork Service (Offenders)"),VLOOKUP($A16,'Population MYE'!$A$81:$K$114,MATCH(E$8,'Population MYE'!$A$81:$K$81, FALSE),FALSE),VLOOKUP($A16,'Population MYE'!$A$5:$K$38,MATCH(E$8,'Population MYE'!$A$5:$K$5, FALSE),FALSE))))*100000, 1)</f>
        <v>115.5</v>
      </c>
      <c r="F16" s="83">
        <f>ROUND((IF(AND($C$1&lt;&gt;"", $C$2&lt;&gt;"", $C$3&lt;&gt;""),
 IF($C$1="All Fieldwork Services Teams",
  IF($C$2="All Social Workers",
   IF($C$3="Full Time", SUMIFS('SW Data'!$F:$F, 'SW Data'!$A:$A, F$8, 'SW Data'!$B:$B, $A16), IF($C$3="Part Time", SUMIFS('SW Data'!$H:$H, 'SW Data'!$A:$A, F$8, 'SW Data'!$B:$B, $A16),SUMIFS('SW Data'!$I:$I, 'SW Data'!$A:$A, F$8, 'SW Data'!$B:$B, $A16))),
   IF($C$3="Full Time", SUMIFS('SW Data'!$F:$F, 'SW Data'!$A:$A, F$8, 'SW Data'!$B:$B, $A16, 'SW Data'!$D:$D, $C$2), IF($C$3="Part Time", SUMIFS('SW Data'!$H:$H, 'SW Data'!$A:$A, F$8, 'SW Data'!$B:$B, $A16, 'SW Data'!$D:$D, $C$2), SUMIFS('SW Data'!$I:$I, 'SW Data'!$A:$A, F$8, 'SW Data'!$B:$B, $A16, 'SW Data'!$D:$D, $C$2)))),
  IF($C$2="All Social Workers",
   IF($C$3="Full Time", SUMIFS('SW Data'!$F:$F, 'SW Data'!$A:$A, F$8, 'SW Data'!$E:$E, $C$1, 'SW Data'!$B:$B, $A16), IF($C$3="Part Time", SUMIFS('SW Data'!$H:$H, 'SW Data'!$A:$A, F$8, 'SW Data'!$E:$E, $C$1, 'SW Data'!$B:$B, $A16), SUMIFS('SW Data'!$I:$I, 'SW Data'!$A:$A, F$8, 'SW Data'!$E:$E, $C$1, 'SW Data'!$B:$B, $A16))),
   IF($C$3="Full Time", SUMIFS('SW Data'!$F:$F, 'SW Data'!$A:$A, F$8, 'SW Data'!$E:$E, $C$1, 'SW Data'!$B:$B, $A16, 'SW Data'!$D:$D, $C$2), IF($C$3="Part Time", SUMIFS('SW Data'!$H:$H, 'SW Data'!$A:$A, F$8, 'SW Data'!$E:$E, $C$1, 'SW Data'!$B:$B, $A16, 'SW Data'!$D:$D, $C$2), SUMIFS('SW Data'!$I:$I, 'SW Data'!$A:$A, F$8, 'SW Data'!$E:$E, $C$1, 'SW Data'!$B:$B, $A16, 'SW Data'!$D:$D, $C$2))))),
 0)/IF($C$1="Fieldwork Service (Children)", VLOOKUP($A16,'Population MYE'!$A$43:$K$76,MATCH(F$8,'Population MYE'!$A$43:$K$43, FALSE),FALSE), IF(OR($C$1="Fieldwork Service (Adults)",$C$1="Fieldwork Service (Offenders)"),VLOOKUP($A16,'Population MYE'!$A$81:$K$114,MATCH(F$8,'Population MYE'!$A$81:$K$81, FALSE),FALSE),VLOOKUP($A16,'Population MYE'!$A$5:$K$38,MATCH(F$8,'Population MYE'!$A$5:$K$5, FALSE),FALSE))))*100000, 1)</f>
        <v>128.4</v>
      </c>
      <c r="G16" s="83">
        <f>ROUND((IF(AND($C$1&lt;&gt;"", $C$2&lt;&gt;"", $C$3&lt;&gt;""),
 IF($C$1="All Fieldwork Services Teams",
  IF($C$2="All Social Workers",
   IF($C$3="Full Time", SUMIFS('SW Data'!$F:$F, 'SW Data'!$A:$A, G$8, 'SW Data'!$B:$B, $A16), IF($C$3="Part Time", SUMIFS('SW Data'!$H:$H, 'SW Data'!$A:$A, G$8, 'SW Data'!$B:$B, $A16),SUMIFS('SW Data'!$I:$I, 'SW Data'!$A:$A, G$8, 'SW Data'!$B:$B, $A16))),
   IF($C$3="Full Time", SUMIFS('SW Data'!$F:$F, 'SW Data'!$A:$A, G$8, 'SW Data'!$B:$B, $A16, 'SW Data'!$D:$D, $C$2), IF($C$3="Part Time", SUMIFS('SW Data'!$H:$H, 'SW Data'!$A:$A, G$8, 'SW Data'!$B:$B, $A16, 'SW Data'!$D:$D, $C$2), SUMIFS('SW Data'!$I:$I, 'SW Data'!$A:$A, G$8, 'SW Data'!$B:$B, $A16, 'SW Data'!$D:$D, $C$2)))),
  IF($C$2="All Social Workers",
   IF($C$3="Full Time", SUMIFS('SW Data'!$F:$F, 'SW Data'!$A:$A, G$8, 'SW Data'!$E:$E, $C$1, 'SW Data'!$B:$B, $A16), IF($C$3="Part Time", SUMIFS('SW Data'!$H:$H, 'SW Data'!$A:$A, G$8, 'SW Data'!$E:$E, $C$1, 'SW Data'!$B:$B, $A16), SUMIFS('SW Data'!$I:$I, 'SW Data'!$A:$A, G$8, 'SW Data'!$E:$E, $C$1, 'SW Data'!$B:$B, $A16))),
   IF($C$3="Full Time", SUMIFS('SW Data'!$F:$F, 'SW Data'!$A:$A, G$8, 'SW Data'!$E:$E, $C$1, 'SW Data'!$B:$B, $A16, 'SW Data'!$D:$D, $C$2), IF($C$3="Part Time", SUMIFS('SW Data'!$H:$H, 'SW Data'!$A:$A, G$8, 'SW Data'!$E:$E, $C$1, 'SW Data'!$B:$B, $A16, 'SW Data'!$D:$D, $C$2), SUMIFS('SW Data'!$I:$I, 'SW Data'!$A:$A, G$8, 'SW Data'!$E:$E, $C$1, 'SW Data'!$B:$B, $A16, 'SW Data'!$D:$D, $C$2))))),
 0)/IF($C$1="Fieldwork Service (Children)", VLOOKUP($A16,'Population MYE'!$A$43:$K$76,MATCH(G$8,'Population MYE'!$A$43:$K$43, FALSE),FALSE), IF(OR($C$1="Fieldwork Service (Adults)",$C$1="Fieldwork Service (Offenders)"),VLOOKUP($A16,'Population MYE'!$A$81:$K$114,MATCH(G$8,'Population MYE'!$A$81:$K$81, FALSE),FALSE),VLOOKUP($A16,'Population MYE'!$A$5:$K$38,MATCH(G$8,'Population MYE'!$A$5:$K$5, FALSE),FALSE))))*100000, 1)</f>
        <v>126.9</v>
      </c>
      <c r="H16" s="83">
        <f>ROUND((IF(AND($C$1&lt;&gt;"", $C$2&lt;&gt;"", $C$3&lt;&gt;""),
 IF($C$1="All Fieldwork Services Teams",
  IF($C$2="All Social Workers",
   IF($C$3="Full Time", SUMIFS('SW Data'!$F:$F, 'SW Data'!$A:$A, H$8, 'SW Data'!$B:$B, $A16), IF($C$3="Part Time", SUMIFS('SW Data'!$H:$H, 'SW Data'!$A:$A, H$8, 'SW Data'!$B:$B, $A16),SUMIFS('SW Data'!$I:$I, 'SW Data'!$A:$A, H$8, 'SW Data'!$B:$B, $A16))),
   IF($C$3="Full Time", SUMIFS('SW Data'!$F:$F, 'SW Data'!$A:$A, H$8, 'SW Data'!$B:$B, $A16, 'SW Data'!$D:$D, $C$2), IF($C$3="Part Time", SUMIFS('SW Data'!$H:$H, 'SW Data'!$A:$A, H$8, 'SW Data'!$B:$B, $A16, 'SW Data'!$D:$D, $C$2), SUMIFS('SW Data'!$I:$I, 'SW Data'!$A:$A, H$8, 'SW Data'!$B:$B, $A16, 'SW Data'!$D:$D, $C$2)))),
  IF($C$2="All Social Workers",
   IF($C$3="Full Time", SUMIFS('SW Data'!$F:$F, 'SW Data'!$A:$A, H$8, 'SW Data'!$E:$E, $C$1, 'SW Data'!$B:$B, $A16), IF($C$3="Part Time", SUMIFS('SW Data'!$H:$H, 'SW Data'!$A:$A, H$8, 'SW Data'!$E:$E, $C$1, 'SW Data'!$B:$B, $A16), SUMIFS('SW Data'!$I:$I, 'SW Data'!$A:$A, H$8, 'SW Data'!$E:$E, $C$1, 'SW Data'!$B:$B, $A16))),
   IF($C$3="Full Time", SUMIFS('SW Data'!$F:$F, 'SW Data'!$A:$A, H$8, 'SW Data'!$E:$E, $C$1, 'SW Data'!$B:$B, $A16, 'SW Data'!$D:$D, $C$2), IF($C$3="Part Time", SUMIFS('SW Data'!$H:$H, 'SW Data'!$A:$A, H$8, 'SW Data'!$E:$E, $C$1, 'SW Data'!$B:$B, $A16, 'SW Data'!$D:$D, $C$2), SUMIFS('SW Data'!$I:$I, 'SW Data'!$A:$A, H$8, 'SW Data'!$E:$E, $C$1, 'SW Data'!$B:$B, $A16, 'SW Data'!$D:$D, $C$2))))),
 0)/IF($C$1="Fieldwork Service (Children)", VLOOKUP($A16,'Population MYE'!$A$43:$K$76,MATCH(H$8,'Population MYE'!$A$43:$K$43, FALSE),FALSE), IF(OR($C$1="Fieldwork Service (Adults)",$C$1="Fieldwork Service (Offenders)"),VLOOKUP($A16,'Population MYE'!$A$81:$K$114,MATCH(H$8,'Population MYE'!$A$81:$K$81, FALSE),FALSE),VLOOKUP($A16,'Population MYE'!$A$5:$K$38,MATCH(H$8,'Population MYE'!$A$5:$K$5, FALSE),FALSE))))*100000, 1)</f>
        <v>128.6</v>
      </c>
      <c r="I16" s="83">
        <f>ROUND((IF(AND($C$1&lt;&gt;"", $C$2&lt;&gt;"", $C$3&lt;&gt;""),
 IF($C$1="All Fieldwork Services Teams",
  IF($C$2="All Social Workers",
   IF($C$3="Full Time", SUMIFS('SW Data'!$F:$F, 'SW Data'!$A:$A, I$8, 'SW Data'!$B:$B, $A16), IF($C$3="Part Time", SUMIFS('SW Data'!$H:$H, 'SW Data'!$A:$A, I$8, 'SW Data'!$B:$B, $A16),SUMIFS('SW Data'!$I:$I, 'SW Data'!$A:$A, I$8, 'SW Data'!$B:$B, $A16))),
   IF($C$3="Full Time", SUMIFS('SW Data'!$F:$F, 'SW Data'!$A:$A, I$8, 'SW Data'!$B:$B, $A16, 'SW Data'!$D:$D, $C$2), IF($C$3="Part Time", SUMIFS('SW Data'!$H:$H, 'SW Data'!$A:$A, I$8, 'SW Data'!$B:$B, $A16, 'SW Data'!$D:$D, $C$2), SUMIFS('SW Data'!$I:$I, 'SW Data'!$A:$A, I$8, 'SW Data'!$B:$B, $A16, 'SW Data'!$D:$D, $C$2)))),
  IF($C$2="All Social Workers",
   IF($C$3="Full Time", SUMIFS('SW Data'!$F:$F, 'SW Data'!$A:$A, I$8, 'SW Data'!$E:$E, $C$1, 'SW Data'!$B:$B, $A16), IF($C$3="Part Time", SUMIFS('SW Data'!$H:$H, 'SW Data'!$A:$A, I$8, 'SW Data'!$E:$E, $C$1, 'SW Data'!$B:$B, $A16), SUMIFS('SW Data'!$I:$I, 'SW Data'!$A:$A, I$8, 'SW Data'!$E:$E, $C$1, 'SW Data'!$B:$B, $A16))),
   IF($C$3="Full Time", SUMIFS('SW Data'!$F:$F, 'SW Data'!$A:$A, I$8, 'SW Data'!$E:$E, $C$1, 'SW Data'!$B:$B, $A16, 'SW Data'!$D:$D, $C$2), IF($C$3="Part Time", SUMIFS('SW Data'!$H:$H, 'SW Data'!$A:$A, I$8, 'SW Data'!$E:$E, $C$1, 'SW Data'!$B:$B, $A16, 'SW Data'!$D:$D, $C$2), SUMIFS('SW Data'!$I:$I, 'SW Data'!$A:$A, I$8, 'SW Data'!$E:$E, $C$1, 'SW Data'!$B:$B, $A16, 'SW Data'!$D:$D, $C$2))))),
 0)/IF($C$1="Fieldwork Service (Children)", VLOOKUP($A16,'Population MYE'!$A$43:$K$76,MATCH(I$8,'Population MYE'!$A$43:$K$43, FALSE),FALSE), IF(OR($C$1="Fieldwork Service (Adults)",$C$1="Fieldwork Service (Offenders)"),VLOOKUP($A16,'Population MYE'!$A$81:$K$114,MATCH(I$8,'Population MYE'!$A$81:$K$81, FALSE),FALSE),VLOOKUP($A16,'Population MYE'!$A$5:$K$38,MATCH(I$8,'Population MYE'!$A$5:$K$5, FALSE),FALSE))))*100000, 1)</f>
        <v>139.30000000000001</v>
      </c>
      <c r="J16" s="83">
        <f>ROUND((IF(AND($C$1&lt;&gt;"", $C$2&lt;&gt;"", $C$3&lt;&gt;""),
 IF($C$1="All Fieldwork Services Teams",
  IF($C$2="All Social Workers",
   IF($C$3="Full Time", SUMIFS('SW Data'!$F:$F, 'SW Data'!$A:$A, J$8, 'SW Data'!$B:$B, $A16), IF($C$3="Part Time", SUMIFS('SW Data'!$H:$H, 'SW Data'!$A:$A, J$8, 'SW Data'!$B:$B, $A16),SUMIFS('SW Data'!$I:$I, 'SW Data'!$A:$A, J$8, 'SW Data'!$B:$B, $A16))),
   IF($C$3="Full Time", SUMIFS('SW Data'!$F:$F, 'SW Data'!$A:$A, J$8, 'SW Data'!$B:$B, $A16, 'SW Data'!$D:$D, $C$2), IF($C$3="Part Time", SUMIFS('SW Data'!$H:$H, 'SW Data'!$A:$A, J$8, 'SW Data'!$B:$B, $A16, 'SW Data'!$D:$D, $C$2), SUMIFS('SW Data'!$I:$I, 'SW Data'!$A:$A, J$8, 'SW Data'!$B:$B, $A16, 'SW Data'!$D:$D, $C$2)))),
  IF($C$2="All Social Workers",
   IF($C$3="Full Time", SUMIFS('SW Data'!$F:$F, 'SW Data'!$A:$A, J$8, 'SW Data'!$E:$E, $C$1, 'SW Data'!$B:$B, $A16), IF($C$3="Part Time", SUMIFS('SW Data'!$H:$H, 'SW Data'!$A:$A, J$8, 'SW Data'!$E:$E, $C$1, 'SW Data'!$B:$B, $A16), SUMIFS('SW Data'!$I:$I, 'SW Data'!$A:$A, J$8, 'SW Data'!$E:$E, $C$1, 'SW Data'!$B:$B, $A16))),
   IF($C$3="Full Time", SUMIFS('SW Data'!$F:$F, 'SW Data'!$A:$A, J$8, 'SW Data'!$E:$E, $C$1, 'SW Data'!$B:$B, $A16, 'SW Data'!$D:$D, $C$2), IF($C$3="Part Time", SUMIFS('SW Data'!$H:$H, 'SW Data'!$A:$A, J$8, 'SW Data'!$E:$E, $C$1, 'SW Data'!$B:$B, $A16, 'SW Data'!$D:$D, $C$2), SUMIFS('SW Data'!$I:$I, 'SW Data'!$A:$A, J$8, 'SW Data'!$E:$E, $C$1, 'SW Data'!$B:$B, $A16, 'SW Data'!$D:$D, $C$2))))),
 0)/IF($C$1="Fieldwork Service (Children)", VLOOKUP($A16,'Population MYE'!$A$43:$K$76,MATCH(J$8,'Population MYE'!$A$43:$K$43, FALSE),FALSE), IF(OR($C$1="Fieldwork Service (Adults)",$C$1="Fieldwork Service (Offenders)"),VLOOKUP($A16,'Population MYE'!$A$81:$K$114,MATCH(J$8,'Population MYE'!$A$81:$K$81, FALSE),FALSE),VLOOKUP($A16,'Population MYE'!$A$5:$K$38,MATCH(J$8,'Population MYE'!$A$5:$K$5, FALSE),FALSE))))*100000, 1)</f>
        <v>139.30000000000001</v>
      </c>
      <c r="K16" s="83">
        <f>ROUND((IF(AND($C$1&lt;&gt;"", $C$2&lt;&gt;"", $C$3&lt;&gt;""),
 IF($C$1="All Fieldwork Services Teams",
  IF($C$2="All Social Workers",
   IF($C$3="Full Time", SUMIFS('SW Data'!$F:$F, 'SW Data'!$A:$A, K$8, 'SW Data'!$B:$B, $A16), IF($C$3="Part Time", SUMIFS('SW Data'!$H:$H, 'SW Data'!$A:$A, K$8, 'SW Data'!$B:$B, $A16),SUMIFS('SW Data'!$I:$I, 'SW Data'!$A:$A, K$8, 'SW Data'!$B:$B, $A16))),
   IF($C$3="Full Time", SUMIFS('SW Data'!$F:$F, 'SW Data'!$A:$A, K$8, 'SW Data'!$B:$B, $A16, 'SW Data'!$D:$D, $C$2), IF($C$3="Part Time", SUMIFS('SW Data'!$H:$H, 'SW Data'!$A:$A, K$8, 'SW Data'!$B:$B, $A16, 'SW Data'!$D:$D, $C$2), SUMIFS('SW Data'!$I:$I, 'SW Data'!$A:$A, K$8, 'SW Data'!$B:$B, $A16, 'SW Data'!$D:$D, $C$2)))),
  IF($C$2="All Social Workers",
   IF($C$3="Full Time", SUMIFS('SW Data'!$F:$F, 'SW Data'!$A:$A, K$8, 'SW Data'!$E:$E, $C$1, 'SW Data'!$B:$B, $A16), IF($C$3="Part Time", SUMIFS('SW Data'!$H:$H, 'SW Data'!$A:$A, K$8, 'SW Data'!$E:$E, $C$1, 'SW Data'!$B:$B, $A16), SUMIFS('SW Data'!$I:$I, 'SW Data'!$A:$A, K$8, 'SW Data'!$E:$E, $C$1, 'SW Data'!$B:$B, $A16))),
   IF($C$3="Full Time", SUMIFS('SW Data'!$F:$F, 'SW Data'!$A:$A, K$8, 'SW Data'!$E:$E, $C$1, 'SW Data'!$B:$B, $A16, 'SW Data'!$D:$D, $C$2), IF($C$3="Part Time", SUMIFS('SW Data'!$H:$H, 'SW Data'!$A:$A, K$8, 'SW Data'!$E:$E, $C$1, 'SW Data'!$B:$B, $A16, 'SW Data'!$D:$D, $C$2), SUMIFS('SW Data'!$I:$I, 'SW Data'!$A:$A, K$8, 'SW Data'!$E:$E, $C$1, 'SW Data'!$B:$B, $A16, 'SW Data'!$D:$D, $C$2))))),
 0)/IF($C$1="Fieldwork Service (Children)", VLOOKUP($A16,'Population MYE'!$A$43:$K$76,MATCH(K$8,'Population MYE'!$A$43:$K$43, FALSE),FALSE), IF(OR($C$1="Fieldwork Service (Adults)",$C$1="Fieldwork Service (Offenders)"),VLOOKUP($A16,'Population MYE'!$A$81:$K$114,MATCH(K$8,'Population MYE'!$A$81:$K$81, FALSE),FALSE),VLOOKUP($A16,'Population MYE'!$A$5:$K$38,MATCH(K$8,'Population MYE'!$A$5:$K$5, FALSE),FALSE))))*100000, 1)</f>
        <v>146.69999999999999</v>
      </c>
      <c r="L16" s="55"/>
      <c r="U16" s="74"/>
    </row>
    <row r="17" spans="1:21" x14ac:dyDescent="0.25">
      <c r="A17" s="53" t="s">
        <v>25</v>
      </c>
      <c r="B17" s="83">
        <f>ROUND((IF(AND($C$1&lt;&gt;"", $C$2&lt;&gt;"", $C$3&lt;&gt;""),
 IF($C$1="All Fieldwork Services Teams",
  IF($C$2="All Social Workers",
   IF($C$3="Full Time", SUMIFS('SW Data'!$F:$F, 'SW Data'!$A:$A, B$8, 'SW Data'!$B:$B, $A17), IF($C$3="Part Time", SUMIFS('SW Data'!$H:$H, 'SW Data'!$A:$A, B$8, 'SW Data'!$B:$B, $A17),SUMIFS('SW Data'!$I:$I, 'SW Data'!$A:$A, B$8, 'SW Data'!$B:$B, $A17))),
   IF($C$3="Full Time", SUMIFS('SW Data'!$F:$F, 'SW Data'!$A:$A, B$8, 'SW Data'!$B:$B, $A17, 'SW Data'!$D:$D, $C$2), IF($C$3="Part Time", SUMIFS('SW Data'!$H:$H, 'SW Data'!$A:$A, B$8, 'SW Data'!$B:$B, $A17, 'SW Data'!$D:$D, $C$2), SUMIFS('SW Data'!$I:$I, 'SW Data'!$A:$A, B$8, 'SW Data'!$B:$B, $A17, 'SW Data'!$D:$D, $C$2)))),
  IF($C$2="All Social Workers",
   IF($C$3="Full Time", SUMIFS('SW Data'!$F:$F, 'SW Data'!$A:$A, B$8, 'SW Data'!$E:$E, $C$1, 'SW Data'!$B:$B, $A17), IF($C$3="Part Time", SUMIFS('SW Data'!$H:$H, 'SW Data'!$A:$A, B$8, 'SW Data'!$E:$E, $C$1, 'SW Data'!$B:$B, $A17), SUMIFS('SW Data'!$I:$I, 'SW Data'!$A:$A, B$8, 'SW Data'!$E:$E, $C$1, 'SW Data'!$B:$B, $A17))),
   IF($C$3="Full Time", SUMIFS('SW Data'!$F:$F, 'SW Data'!$A:$A, B$8, 'SW Data'!$E:$E, $C$1, 'SW Data'!$B:$B, $A17, 'SW Data'!$D:$D, $C$2), IF($C$3="Part Time", SUMIFS('SW Data'!$H:$H, 'SW Data'!$A:$A, B$8, 'SW Data'!$E:$E, $C$1, 'SW Data'!$B:$B, $A17, 'SW Data'!$D:$D, $C$2), SUMIFS('SW Data'!$I:$I, 'SW Data'!$A:$A, B$8, 'SW Data'!$E:$E, $C$1, 'SW Data'!$B:$B, $A17, 'SW Data'!$D:$D, $C$2))))),
 0)/IF($C$1="Fieldwork Service (Children)", VLOOKUP($A17,'Population MYE'!$A$43:$K$76,MATCH(B$8,'Population MYE'!$A$43:$K$43, FALSE),FALSE), IF(OR($C$1="Fieldwork Service (Adults)",$C$1="Fieldwork Service (Offenders)"),VLOOKUP($A17,'Population MYE'!$A$81:$K$114,MATCH(B$8,'Population MYE'!$A$81:$K$81, FALSE),FALSE),VLOOKUP($A17,'Population MYE'!$A$5:$K$38,MATCH(B$8,'Population MYE'!$A$5:$K$5, FALSE),FALSE))))*100000, 1)</f>
        <v>42.4</v>
      </c>
      <c r="C17" s="83">
        <f>ROUND((IF(AND($C$1&lt;&gt;"", $C$2&lt;&gt;"", $C$3&lt;&gt;""),
 IF($C$1="All Fieldwork Services Teams",
  IF($C$2="All Social Workers",
   IF($C$3="Full Time", SUMIFS('SW Data'!$F:$F, 'SW Data'!$A:$A, C$8, 'SW Data'!$B:$B, $A17), IF($C$3="Part Time", SUMIFS('SW Data'!$H:$H, 'SW Data'!$A:$A, C$8, 'SW Data'!$B:$B, $A17),SUMIFS('SW Data'!$I:$I, 'SW Data'!$A:$A, C$8, 'SW Data'!$B:$B, $A17))),
   IF($C$3="Full Time", SUMIFS('SW Data'!$F:$F, 'SW Data'!$A:$A, C$8, 'SW Data'!$B:$B, $A17, 'SW Data'!$D:$D, $C$2), IF($C$3="Part Time", SUMIFS('SW Data'!$H:$H, 'SW Data'!$A:$A, C$8, 'SW Data'!$B:$B, $A17, 'SW Data'!$D:$D, $C$2), SUMIFS('SW Data'!$I:$I, 'SW Data'!$A:$A, C$8, 'SW Data'!$B:$B, $A17, 'SW Data'!$D:$D, $C$2)))),
  IF($C$2="All Social Workers",
   IF($C$3="Full Time", SUMIFS('SW Data'!$F:$F, 'SW Data'!$A:$A, C$8, 'SW Data'!$E:$E, $C$1, 'SW Data'!$B:$B, $A17), IF($C$3="Part Time", SUMIFS('SW Data'!$H:$H, 'SW Data'!$A:$A, C$8, 'SW Data'!$E:$E, $C$1, 'SW Data'!$B:$B, $A17), SUMIFS('SW Data'!$I:$I, 'SW Data'!$A:$A, C$8, 'SW Data'!$E:$E, $C$1, 'SW Data'!$B:$B, $A17))),
   IF($C$3="Full Time", SUMIFS('SW Data'!$F:$F, 'SW Data'!$A:$A, C$8, 'SW Data'!$E:$E, $C$1, 'SW Data'!$B:$B, $A17, 'SW Data'!$D:$D, $C$2), IF($C$3="Part Time", SUMIFS('SW Data'!$H:$H, 'SW Data'!$A:$A, C$8, 'SW Data'!$E:$E, $C$1, 'SW Data'!$B:$B, $A17, 'SW Data'!$D:$D, $C$2), SUMIFS('SW Data'!$I:$I, 'SW Data'!$A:$A, C$8, 'SW Data'!$E:$E, $C$1, 'SW Data'!$B:$B, $A17, 'SW Data'!$D:$D, $C$2))))),
 0)/IF($C$1="Fieldwork Service (Children)", VLOOKUP($A17,'Population MYE'!$A$43:$K$76,MATCH(C$8,'Population MYE'!$A$43:$K$43, FALSE),FALSE), IF(OR($C$1="Fieldwork Service (Adults)",$C$1="Fieldwork Service (Offenders)"),VLOOKUP($A17,'Population MYE'!$A$81:$K$114,MATCH(C$8,'Population MYE'!$A$81:$K$81, FALSE),FALSE),VLOOKUP($A17,'Population MYE'!$A$5:$K$38,MATCH(C$8,'Population MYE'!$A$5:$K$5, FALSE),FALSE))))*100000, 1)</f>
        <v>41.2</v>
      </c>
      <c r="D17" s="83">
        <f>ROUND((IF(AND($C$1&lt;&gt;"", $C$2&lt;&gt;"", $C$3&lt;&gt;""),
 IF($C$1="All Fieldwork Services Teams",
  IF($C$2="All Social Workers",
   IF($C$3="Full Time", SUMIFS('SW Data'!$F:$F, 'SW Data'!$A:$A, D$8, 'SW Data'!$B:$B, $A17), IF($C$3="Part Time", SUMIFS('SW Data'!$H:$H, 'SW Data'!$A:$A, D$8, 'SW Data'!$B:$B, $A17),SUMIFS('SW Data'!$I:$I, 'SW Data'!$A:$A, D$8, 'SW Data'!$B:$B, $A17))),
   IF($C$3="Full Time", SUMIFS('SW Data'!$F:$F, 'SW Data'!$A:$A, D$8, 'SW Data'!$B:$B, $A17, 'SW Data'!$D:$D, $C$2), IF($C$3="Part Time", SUMIFS('SW Data'!$H:$H, 'SW Data'!$A:$A, D$8, 'SW Data'!$B:$B, $A17, 'SW Data'!$D:$D, $C$2), SUMIFS('SW Data'!$I:$I, 'SW Data'!$A:$A, D$8, 'SW Data'!$B:$B, $A17, 'SW Data'!$D:$D, $C$2)))),
  IF($C$2="All Social Workers",
   IF($C$3="Full Time", SUMIFS('SW Data'!$F:$F, 'SW Data'!$A:$A, D$8, 'SW Data'!$E:$E, $C$1, 'SW Data'!$B:$B, $A17), IF($C$3="Part Time", SUMIFS('SW Data'!$H:$H, 'SW Data'!$A:$A, D$8, 'SW Data'!$E:$E, $C$1, 'SW Data'!$B:$B, $A17), SUMIFS('SW Data'!$I:$I, 'SW Data'!$A:$A, D$8, 'SW Data'!$E:$E, $C$1, 'SW Data'!$B:$B, $A17))),
   IF($C$3="Full Time", SUMIFS('SW Data'!$F:$F, 'SW Data'!$A:$A, D$8, 'SW Data'!$E:$E, $C$1, 'SW Data'!$B:$B, $A17, 'SW Data'!$D:$D, $C$2), IF($C$3="Part Time", SUMIFS('SW Data'!$H:$H, 'SW Data'!$A:$A, D$8, 'SW Data'!$E:$E, $C$1, 'SW Data'!$B:$B, $A17, 'SW Data'!$D:$D, $C$2), SUMIFS('SW Data'!$I:$I, 'SW Data'!$A:$A, D$8, 'SW Data'!$E:$E, $C$1, 'SW Data'!$B:$B, $A17, 'SW Data'!$D:$D, $C$2))))),
 0)/IF($C$1="Fieldwork Service (Children)", VLOOKUP($A17,'Population MYE'!$A$43:$K$76,MATCH(D$8,'Population MYE'!$A$43:$K$43, FALSE),FALSE), IF(OR($C$1="Fieldwork Service (Adults)",$C$1="Fieldwork Service (Offenders)"),VLOOKUP($A17,'Population MYE'!$A$81:$K$114,MATCH(D$8,'Population MYE'!$A$81:$K$81, FALSE),FALSE),VLOOKUP($A17,'Population MYE'!$A$5:$K$38,MATCH(D$8,'Population MYE'!$A$5:$K$5, FALSE),FALSE))))*100000, 1)</f>
        <v>46.8</v>
      </c>
      <c r="E17" s="83">
        <f>ROUND((IF(AND($C$1&lt;&gt;"", $C$2&lt;&gt;"", $C$3&lt;&gt;""),
 IF($C$1="All Fieldwork Services Teams",
  IF($C$2="All Social Workers",
   IF($C$3="Full Time", SUMIFS('SW Data'!$F:$F, 'SW Data'!$A:$A, E$8, 'SW Data'!$B:$B, $A17), IF($C$3="Part Time", SUMIFS('SW Data'!$H:$H, 'SW Data'!$A:$A, E$8, 'SW Data'!$B:$B, $A17),SUMIFS('SW Data'!$I:$I, 'SW Data'!$A:$A, E$8, 'SW Data'!$B:$B, $A17))),
   IF($C$3="Full Time", SUMIFS('SW Data'!$F:$F, 'SW Data'!$A:$A, E$8, 'SW Data'!$B:$B, $A17, 'SW Data'!$D:$D, $C$2), IF($C$3="Part Time", SUMIFS('SW Data'!$H:$H, 'SW Data'!$A:$A, E$8, 'SW Data'!$B:$B, $A17, 'SW Data'!$D:$D, $C$2), SUMIFS('SW Data'!$I:$I, 'SW Data'!$A:$A, E$8, 'SW Data'!$B:$B, $A17, 'SW Data'!$D:$D, $C$2)))),
  IF($C$2="All Social Workers",
   IF($C$3="Full Time", SUMIFS('SW Data'!$F:$F, 'SW Data'!$A:$A, E$8, 'SW Data'!$E:$E, $C$1, 'SW Data'!$B:$B, $A17), IF($C$3="Part Time", SUMIFS('SW Data'!$H:$H, 'SW Data'!$A:$A, E$8, 'SW Data'!$E:$E, $C$1, 'SW Data'!$B:$B, $A17), SUMIFS('SW Data'!$I:$I, 'SW Data'!$A:$A, E$8, 'SW Data'!$E:$E, $C$1, 'SW Data'!$B:$B, $A17))),
   IF($C$3="Full Time", SUMIFS('SW Data'!$F:$F, 'SW Data'!$A:$A, E$8, 'SW Data'!$E:$E, $C$1, 'SW Data'!$B:$B, $A17, 'SW Data'!$D:$D, $C$2), IF($C$3="Part Time", SUMIFS('SW Data'!$H:$H, 'SW Data'!$A:$A, E$8, 'SW Data'!$E:$E, $C$1, 'SW Data'!$B:$B, $A17, 'SW Data'!$D:$D, $C$2), SUMIFS('SW Data'!$I:$I, 'SW Data'!$A:$A, E$8, 'SW Data'!$E:$E, $C$1, 'SW Data'!$B:$B, $A17, 'SW Data'!$D:$D, $C$2))))),
 0)/IF($C$1="Fieldwork Service (Children)", VLOOKUP($A17,'Population MYE'!$A$43:$K$76,MATCH(E$8,'Population MYE'!$A$43:$K$43, FALSE),FALSE), IF(OR($C$1="Fieldwork Service (Adults)",$C$1="Fieldwork Service (Offenders)"),VLOOKUP($A17,'Population MYE'!$A$81:$K$114,MATCH(E$8,'Population MYE'!$A$81:$K$81, FALSE),FALSE),VLOOKUP($A17,'Population MYE'!$A$5:$K$38,MATCH(E$8,'Population MYE'!$A$5:$K$5, FALSE),FALSE))))*100000, 1)</f>
        <v>72.900000000000006</v>
      </c>
      <c r="F17" s="83">
        <f>ROUND((IF(AND($C$1&lt;&gt;"", $C$2&lt;&gt;"", $C$3&lt;&gt;""),
 IF($C$1="All Fieldwork Services Teams",
  IF($C$2="All Social Workers",
   IF($C$3="Full Time", SUMIFS('SW Data'!$F:$F, 'SW Data'!$A:$A, F$8, 'SW Data'!$B:$B, $A17), IF($C$3="Part Time", SUMIFS('SW Data'!$H:$H, 'SW Data'!$A:$A, F$8, 'SW Data'!$B:$B, $A17),SUMIFS('SW Data'!$I:$I, 'SW Data'!$A:$A, F$8, 'SW Data'!$B:$B, $A17))),
   IF($C$3="Full Time", SUMIFS('SW Data'!$F:$F, 'SW Data'!$A:$A, F$8, 'SW Data'!$B:$B, $A17, 'SW Data'!$D:$D, $C$2), IF($C$3="Part Time", SUMIFS('SW Data'!$H:$H, 'SW Data'!$A:$A, F$8, 'SW Data'!$B:$B, $A17, 'SW Data'!$D:$D, $C$2), SUMIFS('SW Data'!$I:$I, 'SW Data'!$A:$A, F$8, 'SW Data'!$B:$B, $A17, 'SW Data'!$D:$D, $C$2)))),
  IF($C$2="All Social Workers",
   IF($C$3="Full Time", SUMIFS('SW Data'!$F:$F, 'SW Data'!$A:$A, F$8, 'SW Data'!$E:$E, $C$1, 'SW Data'!$B:$B, $A17), IF($C$3="Part Time", SUMIFS('SW Data'!$H:$H, 'SW Data'!$A:$A, F$8, 'SW Data'!$E:$E, $C$1, 'SW Data'!$B:$B, $A17), SUMIFS('SW Data'!$I:$I, 'SW Data'!$A:$A, F$8, 'SW Data'!$E:$E, $C$1, 'SW Data'!$B:$B, $A17))),
   IF($C$3="Full Time", SUMIFS('SW Data'!$F:$F, 'SW Data'!$A:$A, F$8, 'SW Data'!$E:$E, $C$1, 'SW Data'!$B:$B, $A17, 'SW Data'!$D:$D, $C$2), IF($C$3="Part Time", SUMIFS('SW Data'!$H:$H, 'SW Data'!$A:$A, F$8, 'SW Data'!$E:$E, $C$1, 'SW Data'!$B:$B, $A17, 'SW Data'!$D:$D, $C$2), SUMIFS('SW Data'!$I:$I, 'SW Data'!$A:$A, F$8, 'SW Data'!$E:$E, $C$1, 'SW Data'!$B:$B, $A17, 'SW Data'!$D:$D, $C$2))))),
 0)/IF($C$1="Fieldwork Service (Children)", VLOOKUP($A17,'Population MYE'!$A$43:$K$76,MATCH(F$8,'Population MYE'!$A$43:$K$43, FALSE),FALSE), IF(OR($C$1="Fieldwork Service (Adults)",$C$1="Fieldwork Service (Offenders)"),VLOOKUP($A17,'Population MYE'!$A$81:$K$114,MATCH(F$8,'Population MYE'!$A$81:$K$81, FALSE),FALSE),VLOOKUP($A17,'Population MYE'!$A$5:$K$38,MATCH(F$8,'Population MYE'!$A$5:$K$5, FALSE),FALSE))))*100000, 1)</f>
        <v>63.6</v>
      </c>
      <c r="G17" s="83">
        <f>ROUND((IF(AND($C$1&lt;&gt;"", $C$2&lt;&gt;"", $C$3&lt;&gt;""),
 IF($C$1="All Fieldwork Services Teams",
  IF($C$2="All Social Workers",
   IF($C$3="Full Time", SUMIFS('SW Data'!$F:$F, 'SW Data'!$A:$A, G$8, 'SW Data'!$B:$B, $A17), IF($C$3="Part Time", SUMIFS('SW Data'!$H:$H, 'SW Data'!$A:$A, G$8, 'SW Data'!$B:$B, $A17),SUMIFS('SW Data'!$I:$I, 'SW Data'!$A:$A, G$8, 'SW Data'!$B:$B, $A17))),
   IF($C$3="Full Time", SUMIFS('SW Data'!$F:$F, 'SW Data'!$A:$A, G$8, 'SW Data'!$B:$B, $A17, 'SW Data'!$D:$D, $C$2), IF($C$3="Part Time", SUMIFS('SW Data'!$H:$H, 'SW Data'!$A:$A, G$8, 'SW Data'!$B:$B, $A17, 'SW Data'!$D:$D, $C$2), SUMIFS('SW Data'!$I:$I, 'SW Data'!$A:$A, G$8, 'SW Data'!$B:$B, $A17, 'SW Data'!$D:$D, $C$2)))),
  IF($C$2="All Social Workers",
   IF($C$3="Full Time", SUMIFS('SW Data'!$F:$F, 'SW Data'!$A:$A, G$8, 'SW Data'!$E:$E, $C$1, 'SW Data'!$B:$B, $A17), IF($C$3="Part Time", SUMIFS('SW Data'!$H:$H, 'SW Data'!$A:$A, G$8, 'SW Data'!$E:$E, $C$1, 'SW Data'!$B:$B, $A17), SUMIFS('SW Data'!$I:$I, 'SW Data'!$A:$A, G$8, 'SW Data'!$E:$E, $C$1, 'SW Data'!$B:$B, $A17))),
   IF($C$3="Full Time", SUMIFS('SW Data'!$F:$F, 'SW Data'!$A:$A, G$8, 'SW Data'!$E:$E, $C$1, 'SW Data'!$B:$B, $A17, 'SW Data'!$D:$D, $C$2), IF($C$3="Part Time", SUMIFS('SW Data'!$H:$H, 'SW Data'!$A:$A, G$8, 'SW Data'!$E:$E, $C$1, 'SW Data'!$B:$B, $A17, 'SW Data'!$D:$D, $C$2), SUMIFS('SW Data'!$I:$I, 'SW Data'!$A:$A, G$8, 'SW Data'!$E:$E, $C$1, 'SW Data'!$B:$B, $A17, 'SW Data'!$D:$D, $C$2))))),
 0)/IF($C$1="Fieldwork Service (Children)", VLOOKUP($A17,'Population MYE'!$A$43:$K$76,MATCH(G$8,'Population MYE'!$A$43:$K$43, FALSE),FALSE), IF(OR($C$1="Fieldwork Service (Adults)",$C$1="Fieldwork Service (Offenders)"),VLOOKUP($A17,'Population MYE'!$A$81:$K$114,MATCH(G$8,'Population MYE'!$A$81:$K$81, FALSE),FALSE),VLOOKUP($A17,'Population MYE'!$A$5:$K$38,MATCH(G$8,'Population MYE'!$A$5:$K$5, FALSE),FALSE))))*100000, 1)</f>
        <v>105.3</v>
      </c>
      <c r="H17" s="83">
        <f>ROUND((IF(AND($C$1&lt;&gt;"", $C$2&lt;&gt;"", $C$3&lt;&gt;""),
 IF($C$1="All Fieldwork Services Teams",
  IF($C$2="All Social Workers",
   IF($C$3="Full Time", SUMIFS('SW Data'!$F:$F, 'SW Data'!$A:$A, H$8, 'SW Data'!$B:$B, $A17), IF($C$3="Part Time", SUMIFS('SW Data'!$H:$H, 'SW Data'!$A:$A, H$8, 'SW Data'!$B:$B, $A17),SUMIFS('SW Data'!$I:$I, 'SW Data'!$A:$A, H$8, 'SW Data'!$B:$B, $A17))),
   IF($C$3="Full Time", SUMIFS('SW Data'!$F:$F, 'SW Data'!$A:$A, H$8, 'SW Data'!$B:$B, $A17, 'SW Data'!$D:$D, $C$2), IF($C$3="Part Time", SUMIFS('SW Data'!$H:$H, 'SW Data'!$A:$A, H$8, 'SW Data'!$B:$B, $A17, 'SW Data'!$D:$D, $C$2), SUMIFS('SW Data'!$I:$I, 'SW Data'!$A:$A, H$8, 'SW Data'!$B:$B, $A17, 'SW Data'!$D:$D, $C$2)))),
  IF($C$2="All Social Workers",
   IF($C$3="Full Time", SUMIFS('SW Data'!$F:$F, 'SW Data'!$A:$A, H$8, 'SW Data'!$E:$E, $C$1, 'SW Data'!$B:$B, $A17), IF($C$3="Part Time", SUMIFS('SW Data'!$H:$H, 'SW Data'!$A:$A, H$8, 'SW Data'!$E:$E, $C$1, 'SW Data'!$B:$B, $A17), SUMIFS('SW Data'!$I:$I, 'SW Data'!$A:$A, H$8, 'SW Data'!$E:$E, $C$1, 'SW Data'!$B:$B, $A17))),
   IF($C$3="Full Time", SUMIFS('SW Data'!$F:$F, 'SW Data'!$A:$A, H$8, 'SW Data'!$E:$E, $C$1, 'SW Data'!$B:$B, $A17, 'SW Data'!$D:$D, $C$2), IF($C$3="Part Time", SUMIFS('SW Data'!$H:$H, 'SW Data'!$A:$A, H$8, 'SW Data'!$E:$E, $C$1, 'SW Data'!$B:$B, $A17, 'SW Data'!$D:$D, $C$2), SUMIFS('SW Data'!$I:$I, 'SW Data'!$A:$A, H$8, 'SW Data'!$E:$E, $C$1, 'SW Data'!$B:$B, $A17, 'SW Data'!$D:$D, $C$2))))),
 0)/IF($C$1="Fieldwork Service (Children)", VLOOKUP($A17,'Population MYE'!$A$43:$K$76,MATCH(H$8,'Population MYE'!$A$43:$K$43, FALSE),FALSE), IF(OR($C$1="Fieldwork Service (Adults)",$C$1="Fieldwork Service (Offenders)"),VLOOKUP($A17,'Population MYE'!$A$81:$K$114,MATCH(H$8,'Population MYE'!$A$81:$K$81, FALSE),FALSE),VLOOKUP($A17,'Population MYE'!$A$5:$K$38,MATCH(H$8,'Population MYE'!$A$5:$K$5, FALSE),FALSE))))*100000, 1)</f>
        <v>99.7</v>
      </c>
      <c r="I17" s="83">
        <f>ROUND((IF(AND($C$1&lt;&gt;"", $C$2&lt;&gt;"", $C$3&lt;&gt;""),
 IF($C$1="All Fieldwork Services Teams",
  IF($C$2="All Social Workers",
   IF($C$3="Full Time", SUMIFS('SW Data'!$F:$F, 'SW Data'!$A:$A, I$8, 'SW Data'!$B:$B, $A17), IF($C$3="Part Time", SUMIFS('SW Data'!$H:$H, 'SW Data'!$A:$A, I$8, 'SW Data'!$B:$B, $A17),SUMIFS('SW Data'!$I:$I, 'SW Data'!$A:$A, I$8, 'SW Data'!$B:$B, $A17))),
   IF($C$3="Full Time", SUMIFS('SW Data'!$F:$F, 'SW Data'!$A:$A, I$8, 'SW Data'!$B:$B, $A17, 'SW Data'!$D:$D, $C$2), IF($C$3="Part Time", SUMIFS('SW Data'!$H:$H, 'SW Data'!$A:$A, I$8, 'SW Data'!$B:$B, $A17, 'SW Data'!$D:$D, $C$2), SUMIFS('SW Data'!$I:$I, 'SW Data'!$A:$A, I$8, 'SW Data'!$B:$B, $A17, 'SW Data'!$D:$D, $C$2)))),
  IF($C$2="All Social Workers",
   IF($C$3="Full Time", SUMIFS('SW Data'!$F:$F, 'SW Data'!$A:$A, I$8, 'SW Data'!$E:$E, $C$1, 'SW Data'!$B:$B, $A17), IF($C$3="Part Time", SUMIFS('SW Data'!$H:$H, 'SW Data'!$A:$A, I$8, 'SW Data'!$E:$E, $C$1, 'SW Data'!$B:$B, $A17), SUMIFS('SW Data'!$I:$I, 'SW Data'!$A:$A, I$8, 'SW Data'!$E:$E, $C$1, 'SW Data'!$B:$B, $A17))),
   IF($C$3="Full Time", SUMIFS('SW Data'!$F:$F, 'SW Data'!$A:$A, I$8, 'SW Data'!$E:$E, $C$1, 'SW Data'!$B:$B, $A17, 'SW Data'!$D:$D, $C$2), IF($C$3="Part Time", SUMIFS('SW Data'!$H:$H, 'SW Data'!$A:$A, I$8, 'SW Data'!$E:$E, $C$1, 'SW Data'!$B:$B, $A17, 'SW Data'!$D:$D, $C$2), SUMIFS('SW Data'!$I:$I, 'SW Data'!$A:$A, I$8, 'SW Data'!$E:$E, $C$1, 'SW Data'!$B:$B, $A17, 'SW Data'!$D:$D, $C$2))))),
 0)/IF($C$1="Fieldwork Service (Children)", VLOOKUP($A17,'Population MYE'!$A$43:$K$76,MATCH(I$8,'Population MYE'!$A$43:$K$43, FALSE),FALSE), IF(OR($C$1="Fieldwork Service (Adults)",$C$1="Fieldwork Service (Offenders)"),VLOOKUP($A17,'Population MYE'!$A$81:$K$114,MATCH(I$8,'Population MYE'!$A$81:$K$81, FALSE),FALSE),VLOOKUP($A17,'Population MYE'!$A$5:$K$38,MATCH(I$8,'Population MYE'!$A$5:$K$5, FALSE),FALSE))))*100000, 1)</f>
        <v>80.7</v>
      </c>
      <c r="J17" s="83">
        <f>ROUND((IF(AND($C$1&lt;&gt;"", $C$2&lt;&gt;"", $C$3&lt;&gt;""),
 IF($C$1="All Fieldwork Services Teams",
  IF($C$2="All Social Workers",
   IF($C$3="Full Time", SUMIFS('SW Data'!$F:$F, 'SW Data'!$A:$A, J$8, 'SW Data'!$B:$B, $A17), IF($C$3="Part Time", SUMIFS('SW Data'!$H:$H, 'SW Data'!$A:$A, J$8, 'SW Data'!$B:$B, $A17),SUMIFS('SW Data'!$I:$I, 'SW Data'!$A:$A, J$8, 'SW Data'!$B:$B, $A17))),
   IF($C$3="Full Time", SUMIFS('SW Data'!$F:$F, 'SW Data'!$A:$A, J$8, 'SW Data'!$B:$B, $A17, 'SW Data'!$D:$D, $C$2), IF($C$3="Part Time", SUMIFS('SW Data'!$H:$H, 'SW Data'!$A:$A, J$8, 'SW Data'!$B:$B, $A17, 'SW Data'!$D:$D, $C$2), SUMIFS('SW Data'!$I:$I, 'SW Data'!$A:$A, J$8, 'SW Data'!$B:$B, $A17, 'SW Data'!$D:$D, $C$2)))),
  IF($C$2="All Social Workers",
   IF($C$3="Full Time", SUMIFS('SW Data'!$F:$F, 'SW Data'!$A:$A, J$8, 'SW Data'!$E:$E, $C$1, 'SW Data'!$B:$B, $A17), IF($C$3="Part Time", SUMIFS('SW Data'!$H:$H, 'SW Data'!$A:$A, J$8, 'SW Data'!$E:$E, $C$1, 'SW Data'!$B:$B, $A17), SUMIFS('SW Data'!$I:$I, 'SW Data'!$A:$A, J$8, 'SW Data'!$E:$E, $C$1, 'SW Data'!$B:$B, $A17))),
   IF($C$3="Full Time", SUMIFS('SW Data'!$F:$F, 'SW Data'!$A:$A, J$8, 'SW Data'!$E:$E, $C$1, 'SW Data'!$B:$B, $A17, 'SW Data'!$D:$D, $C$2), IF($C$3="Part Time", SUMIFS('SW Data'!$H:$H, 'SW Data'!$A:$A, J$8, 'SW Data'!$E:$E, $C$1, 'SW Data'!$B:$B, $A17, 'SW Data'!$D:$D, $C$2), SUMIFS('SW Data'!$I:$I, 'SW Data'!$A:$A, J$8, 'SW Data'!$E:$E, $C$1, 'SW Data'!$B:$B, $A17, 'SW Data'!$D:$D, $C$2))))),
 0)/IF($C$1="Fieldwork Service (Children)", VLOOKUP($A17,'Population MYE'!$A$43:$K$76,MATCH(J$8,'Population MYE'!$A$43:$K$43, FALSE),FALSE), IF(OR($C$1="Fieldwork Service (Adults)",$C$1="Fieldwork Service (Offenders)"),VLOOKUP($A17,'Population MYE'!$A$81:$K$114,MATCH(J$8,'Population MYE'!$A$81:$K$81, FALSE),FALSE),VLOOKUP($A17,'Population MYE'!$A$5:$K$38,MATCH(J$8,'Population MYE'!$A$5:$K$5, FALSE),FALSE))))*100000, 1)</f>
        <v>88</v>
      </c>
      <c r="K17" s="83">
        <f>ROUND((IF(AND($C$1&lt;&gt;"", $C$2&lt;&gt;"", $C$3&lt;&gt;""),
 IF($C$1="All Fieldwork Services Teams",
  IF($C$2="All Social Workers",
   IF($C$3="Full Time", SUMIFS('SW Data'!$F:$F, 'SW Data'!$A:$A, K$8, 'SW Data'!$B:$B, $A17), IF($C$3="Part Time", SUMIFS('SW Data'!$H:$H, 'SW Data'!$A:$A, K$8, 'SW Data'!$B:$B, $A17),SUMIFS('SW Data'!$I:$I, 'SW Data'!$A:$A, K$8, 'SW Data'!$B:$B, $A17))),
   IF($C$3="Full Time", SUMIFS('SW Data'!$F:$F, 'SW Data'!$A:$A, K$8, 'SW Data'!$B:$B, $A17, 'SW Data'!$D:$D, $C$2), IF($C$3="Part Time", SUMIFS('SW Data'!$H:$H, 'SW Data'!$A:$A, K$8, 'SW Data'!$B:$B, $A17, 'SW Data'!$D:$D, $C$2), SUMIFS('SW Data'!$I:$I, 'SW Data'!$A:$A, K$8, 'SW Data'!$B:$B, $A17, 'SW Data'!$D:$D, $C$2)))),
  IF($C$2="All Social Workers",
   IF($C$3="Full Time", SUMIFS('SW Data'!$F:$F, 'SW Data'!$A:$A, K$8, 'SW Data'!$E:$E, $C$1, 'SW Data'!$B:$B, $A17), IF($C$3="Part Time", SUMIFS('SW Data'!$H:$H, 'SW Data'!$A:$A, K$8, 'SW Data'!$E:$E, $C$1, 'SW Data'!$B:$B, $A17), SUMIFS('SW Data'!$I:$I, 'SW Data'!$A:$A, K$8, 'SW Data'!$E:$E, $C$1, 'SW Data'!$B:$B, $A17))),
   IF($C$3="Full Time", SUMIFS('SW Data'!$F:$F, 'SW Data'!$A:$A, K$8, 'SW Data'!$E:$E, $C$1, 'SW Data'!$B:$B, $A17, 'SW Data'!$D:$D, $C$2), IF($C$3="Part Time", SUMIFS('SW Data'!$H:$H, 'SW Data'!$A:$A, K$8, 'SW Data'!$E:$E, $C$1, 'SW Data'!$B:$B, $A17, 'SW Data'!$D:$D, $C$2), SUMIFS('SW Data'!$I:$I, 'SW Data'!$A:$A, K$8, 'SW Data'!$E:$E, $C$1, 'SW Data'!$B:$B, $A17, 'SW Data'!$D:$D, $C$2))))),
 0)/IF($C$1="Fieldwork Service (Children)", VLOOKUP($A17,'Population MYE'!$A$43:$K$76,MATCH(K$8,'Population MYE'!$A$43:$K$43, FALSE),FALSE), IF(OR($C$1="Fieldwork Service (Adults)",$C$1="Fieldwork Service (Offenders)"),VLOOKUP($A17,'Population MYE'!$A$81:$K$114,MATCH(K$8,'Population MYE'!$A$81:$K$81, FALSE),FALSE),VLOOKUP($A17,'Population MYE'!$A$5:$K$38,MATCH(K$8,'Population MYE'!$A$5:$K$5, FALSE),FALSE))))*100000, 1)</f>
        <v>85.7</v>
      </c>
      <c r="L17" s="55"/>
      <c r="U17" s="74"/>
    </row>
    <row r="18" spans="1:21" x14ac:dyDescent="0.25">
      <c r="A18" s="53" t="s">
        <v>26</v>
      </c>
      <c r="B18" s="83">
        <f>ROUND((IF(AND($C$1&lt;&gt;"", $C$2&lt;&gt;"", $C$3&lt;&gt;""),
 IF($C$1="All Fieldwork Services Teams",
  IF($C$2="All Social Workers",
   IF($C$3="Full Time", SUMIFS('SW Data'!$F:$F, 'SW Data'!$A:$A, B$8, 'SW Data'!$B:$B, $A18), IF($C$3="Part Time", SUMIFS('SW Data'!$H:$H, 'SW Data'!$A:$A, B$8, 'SW Data'!$B:$B, $A18),SUMIFS('SW Data'!$I:$I, 'SW Data'!$A:$A, B$8, 'SW Data'!$B:$B, $A18))),
   IF($C$3="Full Time", SUMIFS('SW Data'!$F:$F, 'SW Data'!$A:$A, B$8, 'SW Data'!$B:$B, $A18, 'SW Data'!$D:$D, $C$2), IF($C$3="Part Time", SUMIFS('SW Data'!$H:$H, 'SW Data'!$A:$A, B$8, 'SW Data'!$B:$B, $A18, 'SW Data'!$D:$D, $C$2), SUMIFS('SW Data'!$I:$I, 'SW Data'!$A:$A, B$8, 'SW Data'!$B:$B, $A18, 'SW Data'!$D:$D, $C$2)))),
  IF($C$2="All Social Workers",
   IF($C$3="Full Time", SUMIFS('SW Data'!$F:$F, 'SW Data'!$A:$A, B$8, 'SW Data'!$E:$E, $C$1, 'SW Data'!$B:$B, $A18), IF($C$3="Part Time", SUMIFS('SW Data'!$H:$H, 'SW Data'!$A:$A, B$8, 'SW Data'!$E:$E, $C$1, 'SW Data'!$B:$B, $A18), SUMIFS('SW Data'!$I:$I, 'SW Data'!$A:$A, B$8, 'SW Data'!$E:$E, $C$1, 'SW Data'!$B:$B, $A18))),
   IF($C$3="Full Time", SUMIFS('SW Data'!$F:$F, 'SW Data'!$A:$A, B$8, 'SW Data'!$E:$E, $C$1, 'SW Data'!$B:$B, $A18, 'SW Data'!$D:$D, $C$2), IF($C$3="Part Time", SUMIFS('SW Data'!$H:$H, 'SW Data'!$A:$A, B$8, 'SW Data'!$E:$E, $C$1, 'SW Data'!$B:$B, $A18, 'SW Data'!$D:$D, $C$2), SUMIFS('SW Data'!$I:$I, 'SW Data'!$A:$A, B$8, 'SW Data'!$E:$E, $C$1, 'SW Data'!$B:$B, $A18, 'SW Data'!$D:$D, $C$2))))),
 0)/IF($C$1="Fieldwork Service (Children)", VLOOKUP($A18,'Population MYE'!$A$43:$K$76,MATCH(B$8,'Population MYE'!$A$43:$K$43, FALSE),FALSE), IF(OR($C$1="Fieldwork Service (Adults)",$C$1="Fieldwork Service (Offenders)"),VLOOKUP($A18,'Population MYE'!$A$81:$K$114,MATCH(B$8,'Population MYE'!$A$81:$K$81, FALSE),FALSE),VLOOKUP($A18,'Population MYE'!$A$5:$K$38,MATCH(B$8,'Population MYE'!$A$5:$K$5, FALSE),FALSE))))*100000, 1)</f>
        <v>84.6</v>
      </c>
      <c r="C18" s="83">
        <f>ROUND((IF(AND($C$1&lt;&gt;"", $C$2&lt;&gt;"", $C$3&lt;&gt;""),
 IF($C$1="All Fieldwork Services Teams",
  IF($C$2="All Social Workers",
   IF($C$3="Full Time", SUMIFS('SW Data'!$F:$F, 'SW Data'!$A:$A, C$8, 'SW Data'!$B:$B, $A18), IF($C$3="Part Time", SUMIFS('SW Data'!$H:$H, 'SW Data'!$A:$A, C$8, 'SW Data'!$B:$B, $A18),SUMIFS('SW Data'!$I:$I, 'SW Data'!$A:$A, C$8, 'SW Data'!$B:$B, $A18))),
   IF($C$3="Full Time", SUMIFS('SW Data'!$F:$F, 'SW Data'!$A:$A, C$8, 'SW Data'!$B:$B, $A18, 'SW Data'!$D:$D, $C$2), IF($C$3="Part Time", SUMIFS('SW Data'!$H:$H, 'SW Data'!$A:$A, C$8, 'SW Data'!$B:$B, $A18, 'SW Data'!$D:$D, $C$2), SUMIFS('SW Data'!$I:$I, 'SW Data'!$A:$A, C$8, 'SW Data'!$B:$B, $A18, 'SW Data'!$D:$D, $C$2)))),
  IF($C$2="All Social Workers",
   IF($C$3="Full Time", SUMIFS('SW Data'!$F:$F, 'SW Data'!$A:$A, C$8, 'SW Data'!$E:$E, $C$1, 'SW Data'!$B:$B, $A18), IF($C$3="Part Time", SUMIFS('SW Data'!$H:$H, 'SW Data'!$A:$A, C$8, 'SW Data'!$E:$E, $C$1, 'SW Data'!$B:$B, $A18), SUMIFS('SW Data'!$I:$I, 'SW Data'!$A:$A, C$8, 'SW Data'!$E:$E, $C$1, 'SW Data'!$B:$B, $A18))),
   IF($C$3="Full Time", SUMIFS('SW Data'!$F:$F, 'SW Data'!$A:$A, C$8, 'SW Data'!$E:$E, $C$1, 'SW Data'!$B:$B, $A18, 'SW Data'!$D:$D, $C$2), IF($C$3="Part Time", SUMIFS('SW Data'!$H:$H, 'SW Data'!$A:$A, C$8, 'SW Data'!$E:$E, $C$1, 'SW Data'!$B:$B, $A18, 'SW Data'!$D:$D, $C$2), SUMIFS('SW Data'!$I:$I, 'SW Data'!$A:$A, C$8, 'SW Data'!$E:$E, $C$1, 'SW Data'!$B:$B, $A18, 'SW Data'!$D:$D, $C$2))))),
 0)/IF($C$1="Fieldwork Service (Children)", VLOOKUP($A18,'Population MYE'!$A$43:$K$76,MATCH(C$8,'Population MYE'!$A$43:$K$43, FALSE),FALSE), IF(OR($C$1="Fieldwork Service (Adults)",$C$1="Fieldwork Service (Offenders)"),VLOOKUP($A18,'Population MYE'!$A$81:$K$114,MATCH(C$8,'Population MYE'!$A$81:$K$81, FALSE),FALSE),VLOOKUP($A18,'Population MYE'!$A$5:$K$38,MATCH(C$8,'Population MYE'!$A$5:$K$5, FALSE),FALSE))))*100000, 1)</f>
        <v>75</v>
      </c>
      <c r="D18" s="83">
        <f>ROUND((IF(AND($C$1&lt;&gt;"", $C$2&lt;&gt;"", $C$3&lt;&gt;""),
 IF($C$1="All Fieldwork Services Teams",
  IF($C$2="All Social Workers",
   IF($C$3="Full Time", SUMIFS('SW Data'!$F:$F, 'SW Data'!$A:$A, D$8, 'SW Data'!$B:$B, $A18), IF($C$3="Part Time", SUMIFS('SW Data'!$H:$H, 'SW Data'!$A:$A, D$8, 'SW Data'!$B:$B, $A18),SUMIFS('SW Data'!$I:$I, 'SW Data'!$A:$A, D$8, 'SW Data'!$B:$B, $A18))),
   IF($C$3="Full Time", SUMIFS('SW Data'!$F:$F, 'SW Data'!$A:$A, D$8, 'SW Data'!$B:$B, $A18, 'SW Data'!$D:$D, $C$2), IF($C$3="Part Time", SUMIFS('SW Data'!$H:$H, 'SW Data'!$A:$A, D$8, 'SW Data'!$B:$B, $A18, 'SW Data'!$D:$D, $C$2), SUMIFS('SW Data'!$I:$I, 'SW Data'!$A:$A, D$8, 'SW Data'!$B:$B, $A18, 'SW Data'!$D:$D, $C$2)))),
  IF($C$2="All Social Workers",
   IF($C$3="Full Time", SUMIFS('SW Data'!$F:$F, 'SW Data'!$A:$A, D$8, 'SW Data'!$E:$E, $C$1, 'SW Data'!$B:$B, $A18), IF($C$3="Part Time", SUMIFS('SW Data'!$H:$H, 'SW Data'!$A:$A, D$8, 'SW Data'!$E:$E, $C$1, 'SW Data'!$B:$B, $A18), SUMIFS('SW Data'!$I:$I, 'SW Data'!$A:$A, D$8, 'SW Data'!$E:$E, $C$1, 'SW Data'!$B:$B, $A18))),
   IF($C$3="Full Time", SUMIFS('SW Data'!$F:$F, 'SW Data'!$A:$A, D$8, 'SW Data'!$E:$E, $C$1, 'SW Data'!$B:$B, $A18, 'SW Data'!$D:$D, $C$2), IF($C$3="Part Time", SUMIFS('SW Data'!$H:$H, 'SW Data'!$A:$A, D$8, 'SW Data'!$E:$E, $C$1, 'SW Data'!$B:$B, $A18, 'SW Data'!$D:$D, $C$2), SUMIFS('SW Data'!$I:$I, 'SW Data'!$A:$A, D$8, 'SW Data'!$E:$E, $C$1, 'SW Data'!$B:$B, $A18, 'SW Data'!$D:$D, $C$2))))),
 0)/IF($C$1="Fieldwork Service (Children)", VLOOKUP($A18,'Population MYE'!$A$43:$K$76,MATCH(D$8,'Population MYE'!$A$43:$K$43, FALSE),FALSE), IF(OR($C$1="Fieldwork Service (Adults)",$C$1="Fieldwork Service (Offenders)"),VLOOKUP($A18,'Population MYE'!$A$81:$K$114,MATCH(D$8,'Population MYE'!$A$81:$K$81, FALSE),FALSE),VLOOKUP($A18,'Population MYE'!$A$5:$K$38,MATCH(D$8,'Population MYE'!$A$5:$K$5, FALSE),FALSE))))*100000, 1)</f>
        <v>80</v>
      </c>
      <c r="E18" s="83">
        <f>ROUND((IF(AND($C$1&lt;&gt;"", $C$2&lt;&gt;"", $C$3&lt;&gt;""),
 IF($C$1="All Fieldwork Services Teams",
  IF($C$2="All Social Workers",
   IF($C$3="Full Time", SUMIFS('SW Data'!$F:$F, 'SW Data'!$A:$A, E$8, 'SW Data'!$B:$B, $A18), IF($C$3="Part Time", SUMIFS('SW Data'!$H:$H, 'SW Data'!$A:$A, E$8, 'SW Data'!$B:$B, $A18),SUMIFS('SW Data'!$I:$I, 'SW Data'!$A:$A, E$8, 'SW Data'!$B:$B, $A18))),
   IF($C$3="Full Time", SUMIFS('SW Data'!$F:$F, 'SW Data'!$A:$A, E$8, 'SW Data'!$B:$B, $A18, 'SW Data'!$D:$D, $C$2), IF($C$3="Part Time", SUMIFS('SW Data'!$H:$H, 'SW Data'!$A:$A, E$8, 'SW Data'!$B:$B, $A18, 'SW Data'!$D:$D, $C$2), SUMIFS('SW Data'!$I:$I, 'SW Data'!$A:$A, E$8, 'SW Data'!$B:$B, $A18, 'SW Data'!$D:$D, $C$2)))),
  IF($C$2="All Social Workers",
   IF($C$3="Full Time", SUMIFS('SW Data'!$F:$F, 'SW Data'!$A:$A, E$8, 'SW Data'!$E:$E, $C$1, 'SW Data'!$B:$B, $A18), IF($C$3="Part Time", SUMIFS('SW Data'!$H:$H, 'SW Data'!$A:$A, E$8, 'SW Data'!$E:$E, $C$1, 'SW Data'!$B:$B, $A18), SUMIFS('SW Data'!$I:$I, 'SW Data'!$A:$A, E$8, 'SW Data'!$E:$E, $C$1, 'SW Data'!$B:$B, $A18))),
   IF($C$3="Full Time", SUMIFS('SW Data'!$F:$F, 'SW Data'!$A:$A, E$8, 'SW Data'!$E:$E, $C$1, 'SW Data'!$B:$B, $A18, 'SW Data'!$D:$D, $C$2), IF($C$3="Part Time", SUMIFS('SW Data'!$H:$H, 'SW Data'!$A:$A, E$8, 'SW Data'!$E:$E, $C$1, 'SW Data'!$B:$B, $A18, 'SW Data'!$D:$D, $C$2), SUMIFS('SW Data'!$I:$I, 'SW Data'!$A:$A, E$8, 'SW Data'!$E:$E, $C$1, 'SW Data'!$B:$B, $A18, 'SW Data'!$D:$D, $C$2))))),
 0)/IF($C$1="Fieldwork Service (Children)", VLOOKUP($A18,'Population MYE'!$A$43:$K$76,MATCH(E$8,'Population MYE'!$A$43:$K$43, FALSE),FALSE), IF(OR($C$1="Fieldwork Service (Adults)",$C$1="Fieldwork Service (Offenders)"),VLOOKUP($A18,'Population MYE'!$A$81:$K$114,MATCH(E$8,'Population MYE'!$A$81:$K$81, FALSE),FALSE),VLOOKUP($A18,'Population MYE'!$A$5:$K$38,MATCH(E$8,'Population MYE'!$A$5:$K$5, FALSE),FALSE))))*100000, 1)</f>
        <v>87.5</v>
      </c>
      <c r="F18" s="83">
        <f>ROUND((IF(AND($C$1&lt;&gt;"", $C$2&lt;&gt;"", $C$3&lt;&gt;""),
 IF($C$1="All Fieldwork Services Teams",
  IF($C$2="All Social Workers",
   IF($C$3="Full Time", SUMIFS('SW Data'!$F:$F, 'SW Data'!$A:$A, F$8, 'SW Data'!$B:$B, $A18), IF($C$3="Part Time", SUMIFS('SW Data'!$H:$H, 'SW Data'!$A:$A, F$8, 'SW Data'!$B:$B, $A18),SUMIFS('SW Data'!$I:$I, 'SW Data'!$A:$A, F$8, 'SW Data'!$B:$B, $A18))),
   IF($C$3="Full Time", SUMIFS('SW Data'!$F:$F, 'SW Data'!$A:$A, F$8, 'SW Data'!$B:$B, $A18, 'SW Data'!$D:$D, $C$2), IF($C$3="Part Time", SUMIFS('SW Data'!$H:$H, 'SW Data'!$A:$A, F$8, 'SW Data'!$B:$B, $A18, 'SW Data'!$D:$D, $C$2), SUMIFS('SW Data'!$I:$I, 'SW Data'!$A:$A, F$8, 'SW Data'!$B:$B, $A18, 'SW Data'!$D:$D, $C$2)))),
  IF($C$2="All Social Workers",
   IF($C$3="Full Time", SUMIFS('SW Data'!$F:$F, 'SW Data'!$A:$A, F$8, 'SW Data'!$E:$E, $C$1, 'SW Data'!$B:$B, $A18), IF($C$3="Part Time", SUMIFS('SW Data'!$H:$H, 'SW Data'!$A:$A, F$8, 'SW Data'!$E:$E, $C$1, 'SW Data'!$B:$B, $A18), SUMIFS('SW Data'!$I:$I, 'SW Data'!$A:$A, F$8, 'SW Data'!$E:$E, $C$1, 'SW Data'!$B:$B, $A18))),
   IF($C$3="Full Time", SUMIFS('SW Data'!$F:$F, 'SW Data'!$A:$A, F$8, 'SW Data'!$E:$E, $C$1, 'SW Data'!$B:$B, $A18, 'SW Data'!$D:$D, $C$2), IF($C$3="Part Time", SUMIFS('SW Data'!$H:$H, 'SW Data'!$A:$A, F$8, 'SW Data'!$E:$E, $C$1, 'SW Data'!$B:$B, $A18, 'SW Data'!$D:$D, $C$2), SUMIFS('SW Data'!$I:$I, 'SW Data'!$A:$A, F$8, 'SW Data'!$E:$E, $C$1, 'SW Data'!$B:$B, $A18, 'SW Data'!$D:$D, $C$2))))),
 0)/IF($C$1="Fieldwork Service (Children)", VLOOKUP($A18,'Population MYE'!$A$43:$K$76,MATCH(F$8,'Population MYE'!$A$43:$K$43, FALSE),FALSE), IF(OR($C$1="Fieldwork Service (Adults)",$C$1="Fieldwork Service (Offenders)"),VLOOKUP($A18,'Population MYE'!$A$81:$K$114,MATCH(F$8,'Population MYE'!$A$81:$K$81, FALSE),FALSE),VLOOKUP($A18,'Population MYE'!$A$5:$K$38,MATCH(F$8,'Population MYE'!$A$5:$K$5, FALSE),FALSE))))*100000, 1)</f>
        <v>89.2</v>
      </c>
      <c r="G18" s="83">
        <f>ROUND((IF(AND($C$1&lt;&gt;"", $C$2&lt;&gt;"", $C$3&lt;&gt;""),
 IF($C$1="All Fieldwork Services Teams",
  IF($C$2="All Social Workers",
   IF($C$3="Full Time", SUMIFS('SW Data'!$F:$F, 'SW Data'!$A:$A, G$8, 'SW Data'!$B:$B, $A18), IF($C$3="Part Time", SUMIFS('SW Data'!$H:$H, 'SW Data'!$A:$A, G$8, 'SW Data'!$B:$B, $A18),SUMIFS('SW Data'!$I:$I, 'SW Data'!$A:$A, G$8, 'SW Data'!$B:$B, $A18))),
   IF($C$3="Full Time", SUMIFS('SW Data'!$F:$F, 'SW Data'!$A:$A, G$8, 'SW Data'!$B:$B, $A18, 'SW Data'!$D:$D, $C$2), IF($C$3="Part Time", SUMIFS('SW Data'!$H:$H, 'SW Data'!$A:$A, G$8, 'SW Data'!$B:$B, $A18, 'SW Data'!$D:$D, $C$2), SUMIFS('SW Data'!$I:$I, 'SW Data'!$A:$A, G$8, 'SW Data'!$B:$B, $A18, 'SW Data'!$D:$D, $C$2)))),
  IF($C$2="All Social Workers",
   IF($C$3="Full Time", SUMIFS('SW Data'!$F:$F, 'SW Data'!$A:$A, G$8, 'SW Data'!$E:$E, $C$1, 'SW Data'!$B:$B, $A18), IF($C$3="Part Time", SUMIFS('SW Data'!$H:$H, 'SW Data'!$A:$A, G$8, 'SW Data'!$E:$E, $C$1, 'SW Data'!$B:$B, $A18), SUMIFS('SW Data'!$I:$I, 'SW Data'!$A:$A, G$8, 'SW Data'!$E:$E, $C$1, 'SW Data'!$B:$B, $A18))),
   IF($C$3="Full Time", SUMIFS('SW Data'!$F:$F, 'SW Data'!$A:$A, G$8, 'SW Data'!$E:$E, $C$1, 'SW Data'!$B:$B, $A18, 'SW Data'!$D:$D, $C$2), IF($C$3="Part Time", SUMIFS('SW Data'!$H:$H, 'SW Data'!$A:$A, G$8, 'SW Data'!$E:$E, $C$1, 'SW Data'!$B:$B, $A18, 'SW Data'!$D:$D, $C$2), SUMIFS('SW Data'!$I:$I, 'SW Data'!$A:$A, G$8, 'SW Data'!$E:$E, $C$1, 'SW Data'!$B:$B, $A18, 'SW Data'!$D:$D, $C$2))))),
 0)/IF($C$1="Fieldwork Service (Children)", VLOOKUP($A18,'Population MYE'!$A$43:$K$76,MATCH(G$8,'Population MYE'!$A$43:$K$43, FALSE),FALSE), IF(OR($C$1="Fieldwork Service (Adults)",$C$1="Fieldwork Service (Offenders)"),VLOOKUP($A18,'Population MYE'!$A$81:$K$114,MATCH(G$8,'Population MYE'!$A$81:$K$81, FALSE),FALSE),VLOOKUP($A18,'Population MYE'!$A$5:$K$38,MATCH(G$8,'Population MYE'!$A$5:$K$5, FALSE),FALSE))))*100000, 1)</f>
        <v>75</v>
      </c>
      <c r="H18" s="83">
        <f>ROUND((IF(AND($C$1&lt;&gt;"", $C$2&lt;&gt;"", $C$3&lt;&gt;""),
 IF($C$1="All Fieldwork Services Teams",
  IF($C$2="All Social Workers",
   IF($C$3="Full Time", SUMIFS('SW Data'!$F:$F, 'SW Data'!$A:$A, H$8, 'SW Data'!$B:$B, $A18), IF($C$3="Part Time", SUMIFS('SW Data'!$H:$H, 'SW Data'!$A:$A, H$8, 'SW Data'!$B:$B, $A18),SUMIFS('SW Data'!$I:$I, 'SW Data'!$A:$A, H$8, 'SW Data'!$B:$B, $A18))),
   IF($C$3="Full Time", SUMIFS('SW Data'!$F:$F, 'SW Data'!$A:$A, H$8, 'SW Data'!$B:$B, $A18, 'SW Data'!$D:$D, $C$2), IF($C$3="Part Time", SUMIFS('SW Data'!$H:$H, 'SW Data'!$A:$A, H$8, 'SW Data'!$B:$B, $A18, 'SW Data'!$D:$D, $C$2), SUMIFS('SW Data'!$I:$I, 'SW Data'!$A:$A, H$8, 'SW Data'!$B:$B, $A18, 'SW Data'!$D:$D, $C$2)))),
  IF($C$2="All Social Workers",
   IF($C$3="Full Time", SUMIFS('SW Data'!$F:$F, 'SW Data'!$A:$A, H$8, 'SW Data'!$E:$E, $C$1, 'SW Data'!$B:$B, $A18), IF($C$3="Part Time", SUMIFS('SW Data'!$H:$H, 'SW Data'!$A:$A, H$8, 'SW Data'!$E:$E, $C$1, 'SW Data'!$B:$B, $A18), SUMIFS('SW Data'!$I:$I, 'SW Data'!$A:$A, H$8, 'SW Data'!$E:$E, $C$1, 'SW Data'!$B:$B, $A18))),
   IF($C$3="Full Time", SUMIFS('SW Data'!$F:$F, 'SW Data'!$A:$A, H$8, 'SW Data'!$E:$E, $C$1, 'SW Data'!$B:$B, $A18, 'SW Data'!$D:$D, $C$2), IF($C$3="Part Time", SUMIFS('SW Data'!$H:$H, 'SW Data'!$A:$A, H$8, 'SW Data'!$E:$E, $C$1, 'SW Data'!$B:$B, $A18, 'SW Data'!$D:$D, $C$2), SUMIFS('SW Data'!$I:$I, 'SW Data'!$A:$A, H$8, 'SW Data'!$E:$E, $C$1, 'SW Data'!$B:$B, $A18, 'SW Data'!$D:$D, $C$2))))),
 0)/IF($C$1="Fieldwork Service (Children)", VLOOKUP($A18,'Population MYE'!$A$43:$K$76,MATCH(H$8,'Population MYE'!$A$43:$K$43, FALSE),FALSE), IF(OR($C$1="Fieldwork Service (Adults)",$C$1="Fieldwork Service (Offenders)"),VLOOKUP($A18,'Population MYE'!$A$81:$K$114,MATCH(H$8,'Population MYE'!$A$81:$K$81, FALSE),FALSE),VLOOKUP($A18,'Population MYE'!$A$5:$K$38,MATCH(H$8,'Population MYE'!$A$5:$K$5, FALSE),FALSE))))*100000, 1)</f>
        <v>88.6</v>
      </c>
      <c r="I18" s="83">
        <f>ROUND((IF(AND($C$1&lt;&gt;"", $C$2&lt;&gt;"", $C$3&lt;&gt;""),
 IF($C$1="All Fieldwork Services Teams",
  IF($C$2="All Social Workers",
   IF($C$3="Full Time", SUMIFS('SW Data'!$F:$F, 'SW Data'!$A:$A, I$8, 'SW Data'!$B:$B, $A18), IF($C$3="Part Time", SUMIFS('SW Data'!$H:$H, 'SW Data'!$A:$A, I$8, 'SW Data'!$B:$B, $A18),SUMIFS('SW Data'!$I:$I, 'SW Data'!$A:$A, I$8, 'SW Data'!$B:$B, $A18))),
   IF($C$3="Full Time", SUMIFS('SW Data'!$F:$F, 'SW Data'!$A:$A, I$8, 'SW Data'!$B:$B, $A18, 'SW Data'!$D:$D, $C$2), IF($C$3="Part Time", SUMIFS('SW Data'!$H:$H, 'SW Data'!$A:$A, I$8, 'SW Data'!$B:$B, $A18, 'SW Data'!$D:$D, $C$2), SUMIFS('SW Data'!$I:$I, 'SW Data'!$A:$A, I$8, 'SW Data'!$B:$B, $A18, 'SW Data'!$D:$D, $C$2)))),
  IF($C$2="All Social Workers",
   IF($C$3="Full Time", SUMIFS('SW Data'!$F:$F, 'SW Data'!$A:$A, I$8, 'SW Data'!$E:$E, $C$1, 'SW Data'!$B:$B, $A18), IF($C$3="Part Time", SUMIFS('SW Data'!$H:$H, 'SW Data'!$A:$A, I$8, 'SW Data'!$E:$E, $C$1, 'SW Data'!$B:$B, $A18), SUMIFS('SW Data'!$I:$I, 'SW Data'!$A:$A, I$8, 'SW Data'!$E:$E, $C$1, 'SW Data'!$B:$B, $A18))),
   IF($C$3="Full Time", SUMIFS('SW Data'!$F:$F, 'SW Data'!$A:$A, I$8, 'SW Data'!$E:$E, $C$1, 'SW Data'!$B:$B, $A18, 'SW Data'!$D:$D, $C$2), IF($C$3="Part Time", SUMIFS('SW Data'!$H:$H, 'SW Data'!$A:$A, I$8, 'SW Data'!$E:$E, $C$1, 'SW Data'!$B:$B, $A18, 'SW Data'!$D:$D, $C$2), SUMIFS('SW Data'!$I:$I, 'SW Data'!$A:$A, I$8, 'SW Data'!$E:$E, $C$1, 'SW Data'!$B:$B, $A18, 'SW Data'!$D:$D, $C$2))))),
 0)/IF($C$1="Fieldwork Service (Children)", VLOOKUP($A18,'Population MYE'!$A$43:$K$76,MATCH(I$8,'Population MYE'!$A$43:$K$43, FALSE),FALSE), IF(OR($C$1="Fieldwork Service (Adults)",$C$1="Fieldwork Service (Offenders)"),VLOOKUP($A18,'Population MYE'!$A$81:$K$114,MATCH(I$8,'Population MYE'!$A$81:$K$81, FALSE),FALSE),VLOOKUP($A18,'Population MYE'!$A$5:$K$38,MATCH(I$8,'Population MYE'!$A$5:$K$5, FALSE),FALSE))))*100000, 1)</f>
        <v>98.3</v>
      </c>
      <c r="J18" s="83">
        <f>ROUND((IF(AND($C$1&lt;&gt;"", $C$2&lt;&gt;"", $C$3&lt;&gt;""),
 IF($C$1="All Fieldwork Services Teams",
  IF($C$2="All Social Workers",
   IF($C$3="Full Time", SUMIFS('SW Data'!$F:$F, 'SW Data'!$A:$A, J$8, 'SW Data'!$B:$B, $A18), IF($C$3="Part Time", SUMIFS('SW Data'!$H:$H, 'SW Data'!$A:$A, J$8, 'SW Data'!$B:$B, $A18),SUMIFS('SW Data'!$I:$I, 'SW Data'!$A:$A, J$8, 'SW Data'!$B:$B, $A18))),
   IF($C$3="Full Time", SUMIFS('SW Data'!$F:$F, 'SW Data'!$A:$A, J$8, 'SW Data'!$B:$B, $A18, 'SW Data'!$D:$D, $C$2), IF($C$3="Part Time", SUMIFS('SW Data'!$H:$H, 'SW Data'!$A:$A, J$8, 'SW Data'!$B:$B, $A18, 'SW Data'!$D:$D, $C$2), SUMIFS('SW Data'!$I:$I, 'SW Data'!$A:$A, J$8, 'SW Data'!$B:$B, $A18, 'SW Data'!$D:$D, $C$2)))),
  IF($C$2="All Social Workers",
   IF($C$3="Full Time", SUMIFS('SW Data'!$F:$F, 'SW Data'!$A:$A, J$8, 'SW Data'!$E:$E, $C$1, 'SW Data'!$B:$B, $A18), IF($C$3="Part Time", SUMIFS('SW Data'!$H:$H, 'SW Data'!$A:$A, J$8, 'SW Data'!$E:$E, $C$1, 'SW Data'!$B:$B, $A18), SUMIFS('SW Data'!$I:$I, 'SW Data'!$A:$A, J$8, 'SW Data'!$E:$E, $C$1, 'SW Data'!$B:$B, $A18))),
   IF($C$3="Full Time", SUMIFS('SW Data'!$F:$F, 'SW Data'!$A:$A, J$8, 'SW Data'!$E:$E, $C$1, 'SW Data'!$B:$B, $A18, 'SW Data'!$D:$D, $C$2), IF($C$3="Part Time", SUMIFS('SW Data'!$H:$H, 'SW Data'!$A:$A, J$8, 'SW Data'!$E:$E, $C$1, 'SW Data'!$B:$B, $A18, 'SW Data'!$D:$D, $C$2), SUMIFS('SW Data'!$I:$I, 'SW Data'!$A:$A, J$8, 'SW Data'!$E:$E, $C$1, 'SW Data'!$B:$B, $A18, 'SW Data'!$D:$D, $C$2))))),
 0)/IF($C$1="Fieldwork Service (Children)", VLOOKUP($A18,'Population MYE'!$A$43:$K$76,MATCH(J$8,'Population MYE'!$A$43:$K$43, FALSE),FALSE), IF(OR($C$1="Fieldwork Service (Adults)",$C$1="Fieldwork Service (Offenders)"),VLOOKUP($A18,'Population MYE'!$A$81:$K$114,MATCH(J$8,'Population MYE'!$A$81:$K$81, FALSE),FALSE),VLOOKUP($A18,'Population MYE'!$A$5:$K$38,MATCH(J$8,'Population MYE'!$A$5:$K$5, FALSE),FALSE))))*100000, 1)</f>
        <v>82.8</v>
      </c>
      <c r="K18" s="83">
        <f>ROUND((IF(AND($C$1&lt;&gt;"", $C$2&lt;&gt;"", $C$3&lt;&gt;""),
 IF($C$1="All Fieldwork Services Teams",
  IF($C$2="All Social Workers",
   IF($C$3="Full Time", SUMIFS('SW Data'!$F:$F, 'SW Data'!$A:$A, K$8, 'SW Data'!$B:$B, $A18), IF($C$3="Part Time", SUMIFS('SW Data'!$H:$H, 'SW Data'!$A:$A, K$8, 'SW Data'!$B:$B, $A18),SUMIFS('SW Data'!$I:$I, 'SW Data'!$A:$A, K$8, 'SW Data'!$B:$B, $A18))),
   IF($C$3="Full Time", SUMIFS('SW Data'!$F:$F, 'SW Data'!$A:$A, K$8, 'SW Data'!$B:$B, $A18, 'SW Data'!$D:$D, $C$2), IF($C$3="Part Time", SUMIFS('SW Data'!$H:$H, 'SW Data'!$A:$A, K$8, 'SW Data'!$B:$B, $A18, 'SW Data'!$D:$D, $C$2), SUMIFS('SW Data'!$I:$I, 'SW Data'!$A:$A, K$8, 'SW Data'!$B:$B, $A18, 'SW Data'!$D:$D, $C$2)))),
  IF($C$2="All Social Workers",
   IF($C$3="Full Time", SUMIFS('SW Data'!$F:$F, 'SW Data'!$A:$A, K$8, 'SW Data'!$E:$E, $C$1, 'SW Data'!$B:$B, $A18), IF($C$3="Part Time", SUMIFS('SW Data'!$H:$H, 'SW Data'!$A:$A, K$8, 'SW Data'!$E:$E, $C$1, 'SW Data'!$B:$B, $A18), SUMIFS('SW Data'!$I:$I, 'SW Data'!$A:$A, K$8, 'SW Data'!$E:$E, $C$1, 'SW Data'!$B:$B, $A18))),
   IF($C$3="Full Time", SUMIFS('SW Data'!$F:$F, 'SW Data'!$A:$A, K$8, 'SW Data'!$E:$E, $C$1, 'SW Data'!$B:$B, $A18, 'SW Data'!$D:$D, $C$2), IF($C$3="Part Time", SUMIFS('SW Data'!$H:$H, 'SW Data'!$A:$A, K$8, 'SW Data'!$E:$E, $C$1, 'SW Data'!$B:$B, $A18, 'SW Data'!$D:$D, $C$2), SUMIFS('SW Data'!$I:$I, 'SW Data'!$A:$A, K$8, 'SW Data'!$E:$E, $C$1, 'SW Data'!$B:$B, $A18, 'SW Data'!$D:$D, $C$2))))),
 0)/IF($C$1="Fieldwork Service (Children)", VLOOKUP($A18,'Population MYE'!$A$43:$K$76,MATCH(K$8,'Population MYE'!$A$43:$K$43, FALSE),FALSE), IF(OR($C$1="Fieldwork Service (Adults)",$C$1="Fieldwork Service (Offenders)"),VLOOKUP($A18,'Population MYE'!$A$81:$K$114,MATCH(K$8,'Population MYE'!$A$81:$K$81, FALSE),FALSE),VLOOKUP($A18,'Population MYE'!$A$5:$K$38,MATCH(K$8,'Population MYE'!$A$5:$K$5, FALSE),FALSE))))*100000, 1)</f>
        <v>91.2</v>
      </c>
      <c r="L18" s="55"/>
      <c r="U18" s="74"/>
    </row>
    <row r="19" spans="1:21" x14ac:dyDescent="0.25">
      <c r="A19" s="53" t="s">
        <v>27</v>
      </c>
      <c r="B19" s="83">
        <f>ROUND((IF(AND($C$1&lt;&gt;"", $C$2&lt;&gt;"", $C$3&lt;&gt;""),
 IF($C$1="All Fieldwork Services Teams",
  IF($C$2="All Social Workers",
   IF($C$3="Full Time", SUMIFS('SW Data'!$F:$F, 'SW Data'!$A:$A, B$8, 'SW Data'!$B:$B, $A19), IF($C$3="Part Time", SUMIFS('SW Data'!$H:$H, 'SW Data'!$A:$A, B$8, 'SW Data'!$B:$B, $A19),SUMIFS('SW Data'!$I:$I, 'SW Data'!$A:$A, B$8, 'SW Data'!$B:$B, $A19))),
   IF($C$3="Full Time", SUMIFS('SW Data'!$F:$F, 'SW Data'!$A:$A, B$8, 'SW Data'!$B:$B, $A19, 'SW Data'!$D:$D, $C$2), IF($C$3="Part Time", SUMIFS('SW Data'!$H:$H, 'SW Data'!$A:$A, B$8, 'SW Data'!$B:$B, $A19, 'SW Data'!$D:$D, $C$2), SUMIFS('SW Data'!$I:$I, 'SW Data'!$A:$A, B$8, 'SW Data'!$B:$B, $A19, 'SW Data'!$D:$D, $C$2)))),
  IF($C$2="All Social Workers",
   IF($C$3="Full Time", SUMIFS('SW Data'!$F:$F, 'SW Data'!$A:$A, B$8, 'SW Data'!$E:$E, $C$1, 'SW Data'!$B:$B, $A19), IF($C$3="Part Time", SUMIFS('SW Data'!$H:$H, 'SW Data'!$A:$A, B$8, 'SW Data'!$E:$E, $C$1, 'SW Data'!$B:$B, $A19), SUMIFS('SW Data'!$I:$I, 'SW Data'!$A:$A, B$8, 'SW Data'!$E:$E, $C$1, 'SW Data'!$B:$B, $A19))),
   IF($C$3="Full Time", SUMIFS('SW Data'!$F:$F, 'SW Data'!$A:$A, B$8, 'SW Data'!$E:$E, $C$1, 'SW Data'!$B:$B, $A19, 'SW Data'!$D:$D, $C$2), IF($C$3="Part Time", SUMIFS('SW Data'!$H:$H, 'SW Data'!$A:$A, B$8, 'SW Data'!$E:$E, $C$1, 'SW Data'!$B:$B, $A19, 'SW Data'!$D:$D, $C$2), SUMIFS('SW Data'!$I:$I, 'SW Data'!$A:$A, B$8, 'SW Data'!$E:$E, $C$1, 'SW Data'!$B:$B, $A19, 'SW Data'!$D:$D, $C$2))))),
 0)/IF($C$1="Fieldwork Service (Children)", VLOOKUP($A19,'Population MYE'!$A$43:$K$76,MATCH(B$8,'Population MYE'!$A$43:$K$43, FALSE),FALSE), IF(OR($C$1="Fieldwork Service (Adults)",$C$1="Fieldwork Service (Offenders)"),VLOOKUP($A19,'Population MYE'!$A$81:$K$114,MATCH(B$8,'Population MYE'!$A$81:$K$81, FALSE),FALSE),VLOOKUP($A19,'Population MYE'!$A$5:$K$38,MATCH(B$8,'Population MYE'!$A$5:$K$5, FALSE),FALSE))))*100000, 1)</f>
        <v>85.1</v>
      </c>
      <c r="C19" s="83">
        <f>ROUND((IF(AND($C$1&lt;&gt;"", $C$2&lt;&gt;"", $C$3&lt;&gt;""),
 IF($C$1="All Fieldwork Services Teams",
  IF($C$2="All Social Workers",
   IF($C$3="Full Time", SUMIFS('SW Data'!$F:$F, 'SW Data'!$A:$A, C$8, 'SW Data'!$B:$B, $A19), IF($C$3="Part Time", SUMIFS('SW Data'!$H:$H, 'SW Data'!$A:$A, C$8, 'SW Data'!$B:$B, $A19),SUMIFS('SW Data'!$I:$I, 'SW Data'!$A:$A, C$8, 'SW Data'!$B:$B, $A19))),
   IF($C$3="Full Time", SUMIFS('SW Data'!$F:$F, 'SW Data'!$A:$A, C$8, 'SW Data'!$B:$B, $A19, 'SW Data'!$D:$D, $C$2), IF($C$3="Part Time", SUMIFS('SW Data'!$H:$H, 'SW Data'!$A:$A, C$8, 'SW Data'!$B:$B, $A19, 'SW Data'!$D:$D, $C$2), SUMIFS('SW Data'!$I:$I, 'SW Data'!$A:$A, C$8, 'SW Data'!$B:$B, $A19, 'SW Data'!$D:$D, $C$2)))),
  IF($C$2="All Social Workers",
   IF($C$3="Full Time", SUMIFS('SW Data'!$F:$F, 'SW Data'!$A:$A, C$8, 'SW Data'!$E:$E, $C$1, 'SW Data'!$B:$B, $A19), IF($C$3="Part Time", SUMIFS('SW Data'!$H:$H, 'SW Data'!$A:$A, C$8, 'SW Data'!$E:$E, $C$1, 'SW Data'!$B:$B, $A19), SUMIFS('SW Data'!$I:$I, 'SW Data'!$A:$A, C$8, 'SW Data'!$E:$E, $C$1, 'SW Data'!$B:$B, $A19))),
   IF($C$3="Full Time", SUMIFS('SW Data'!$F:$F, 'SW Data'!$A:$A, C$8, 'SW Data'!$E:$E, $C$1, 'SW Data'!$B:$B, $A19, 'SW Data'!$D:$D, $C$2), IF($C$3="Part Time", SUMIFS('SW Data'!$H:$H, 'SW Data'!$A:$A, C$8, 'SW Data'!$E:$E, $C$1, 'SW Data'!$B:$B, $A19, 'SW Data'!$D:$D, $C$2), SUMIFS('SW Data'!$I:$I, 'SW Data'!$A:$A, C$8, 'SW Data'!$E:$E, $C$1, 'SW Data'!$B:$B, $A19, 'SW Data'!$D:$D, $C$2))))),
 0)/IF($C$1="Fieldwork Service (Children)", VLOOKUP($A19,'Population MYE'!$A$43:$K$76,MATCH(C$8,'Population MYE'!$A$43:$K$43, FALSE),FALSE), IF(OR($C$1="Fieldwork Service (Adults)",$C$1="Fieldwork Service (Offenders)"),VLOOKUP($A19,'Population MYE'!$A$81:$K$114,MATCH(C$8,'Population MYE'!$A$81:$K$81, FALSE),FALSE),VLOOKUP($A19,'Population MYE'!$A$5:$K$38,MATCH(C$8,'Population MYE'!$A$5:$K$5, FALSE),FALSE))))*100000, 1)</f>
        <v>90.2</v>
      </c>
      <c r="D19" s="83">
        <f>ROUND((IF(AND($C$1&lt;&gt;"", $C$2&lt;&gt;"", $C$3&lt;&gt;""),
 IF($C$1="All Fieldwork Services Teams",
  IF($C$2="All Social Workers",
   IF($C$3="Full Time", SUMIFS('SW Data'!$F:$F, 'SW Data'!$A:$A, D$8, 'SW Data'!$B:$B, $A19), IF($C$3="Part Time", SUMIFS('SW Data'!$H:$H, 'SW Data'!$A:$A, D$8, 'SW Data'!$B:$B, $A19),SUMIFS('SW Data'!$I:$I, 'SW Data'!$A:$A, D$8, 'SW Data'!$B:$B, $A19))),
   IF($C$3="Full Time", SUMIFS('SW Data'!$F:$F, 'SW Data'!$A:$A, D$8, 'SW Data'!$B:$B, $A19, 'SW Data'!$D:$D, $C$2), IF($C$3="Part Time", SUMIFS('SW Data'!$H:$H, 'SW Data'!$A:$A, D$8, 'SW Data'!$B:$B, $A19, 'SW Data'!$D:$D, $C$2), SUMIFS('SW Data'!$I:$I, 'SW Data'!$A:$A, D$8, 'SW Data'!$B:$B, $A19, 'SW Data'!$D:$D, $C$2)))),
  IF($C$2="All Social Workers",
   IF($C$3="Full Time", SUMIFS('SW Data'!$F:$F, 'SW Data'!$A:$A, D$8, 'SW Data'!$E:$E, $C$1, 'SW Data'!$B:$B, $A19), IF($C$3="Part Time", SUMIFS('SW Data'!$H:$H, 'SW Data'!$A:$A, D$8, 'SW Data'!$E:$E, $C$1, 'SW Data'!$B:$B, $A19), SUMIFS('SW Data'!$I:$I, 'SW Data'!$A:$A, D$8, 'SW Data'!$E:$E, $C$1, 'SW Data'!$B:$B, $A19))),
   IF($C$3="Full Time", SUMIFS('SW Data'!$F:$F, 'SW Data'!$A:$A, D$8, 'SW Data'!$E:$E, $C$1, 'SW Data'!$B:$B, $A19, 'SW Data'!$D:$D, $C$2), IF($C$3="Part Time", SUMIFS('SW Data'!$H:$H, 'SW Data'!$A:$A, D$8, 'SW Data'!$E:$E, $C$1, 'SW Data'!$B:$B, $A19, 'SW Data'!$D:$D, $C$2), SUMIFS('SW Data'!$I:$I, 'SW Data'!$A:$A, D$8, 'SW Data'!$E:$E, $C$1, 'SW Data'!$B:$B, $A19, 'SW Data'!$D:$D, $C$2))))),
 0)/IF($C$1="Fieldwork Service (Children)", VLOOKUP($A19,'Population MYE'!$A$43:$K$76,MATCH(D$8,'Population MYE'!$A$43:$K$43, FALSE),FALSE), IF(OR($C$1="Fieldwork Service (Adults)",$C$1="Fieldwork Service (Offenders)"),VLOOKUP($A19,'Population MYE'!$A$81:$K$114,MATCH(D$8,'Population MYE'!$A$81:$K$81, FALSE),FALSE),VLOOKUP($A19,'Population MYE'!$A$5:$K$38,MATCH(D$8,'Population MYE'!$A$5:$K$5, FALSE),FALSE))))*100000, 1)</f>
        <v>97.6</v>
      </c>
      <c r="E19" s="83">
        <f>ROUND((IF(AND($C$1&lt;&gt;"", $C$2&lt;&gt;"", $C$3&lt;&gt;""),
 IF($C$1="All Fieldwork Services Teams",
  IF($C$2="All Social Workers",
   IF($C$3="Full Time", SUMIFS('SW Data'!$F:$F, 'SW Data'!$A:$A, E$8, 'SW Data'!$B:$B, $A19), IF($C$3="Part Time", SUMIFS('SW Data'!$H:$H, 'SW Data'!$A:$A, E$8, 'SW Data'!$B:$B, $A19),SUMIFS('SW Data'!$I:$I, 'SW Data'!$A:$A, E$8, 'SW Data'!$B:$B, $A19))),
   IF($C$3="Full Time", SUMIFS('SW Data'!$F:$F, 'SW Data'!$A:$A, E$8, 'SW Data'!$B:$B, $A19, 'SW Data'!$D:$D, $C$2), IF($C$3="Part Time", SUMIFS('SW Data'!$H:$H, 'SW Data'!$A:$A, E$8, 'SW Data'!$B:$B, $A19, 'SW Data'!$D:$D, $C$2), SUMIFS('SW Data'!$I:$I, 'SW Data'!$A:$A, E$8, 'SW Data'!$B:$B, $A19, 'SW Data'!$D:$D, $C$2)))),
  IF($C$2="All Social Workers",
   IF($C$3="Full Time", SUMIFS('SW Data'!$F:$F, 'SW Data'!$A:$A, E$8, 'SW Data'!$E:$E, $C$1, 'SW Data'!$B:$B, $A19), IF($C$3="Part Time", SUMIFS('SW Data'!$H:$H, 'SW Data'!$A:$A, E$8, 'SW Data'!$E:$E, $C$1, 'SW Data'!$B:$B, $A19), SUMIFS('SW Data'!$I:$I, 'SW Data'!$A:$A, E$8, 'SW Data'!$E:$E, $C$1, 'SW Data'!$B:$B, $A19))),
   IF($C$3="Full Time", SUMIFS('SW Data'!$F:$F, 'SW Data'!$A:$A, E$8, 'SW Data'!$E:$E, $C$1, 'SW Data'!$B:$B, $A19, 'SW Data'!$D:$D, $C$2), IF($C$3="Part Time", SUMIFS('SW Data'!$H:$H, 'SW Data'!$A:$A, E$8, 'SW Data'!$E:$E, $C$1, 'SW Data'!$B:$B, $A19, 'SW Data'!$D:$D, $C$2), SUMIFS('SW Data'!$I:$I, 'SW Data'!$A:$A, E$8, 'SW Data'!$E:$E, $C$1, 'SW Data'!$B:$B, $A19, 'SW Data'!$D:$D, $C$2))))),
 0)/IF($C$1="Fieldwork Service (Children)", VLOOKUP($A19,'Population MYE'!$A$43:$K$76,MATCH(E$8,'Population MYE'!$A$43:$K$43, FALSE),FALSE), IF(OR($C$1="Fieldwork Service (Adults)",$C$1="Fieldwork Service (Offenders)"),VLOOKUP($A19,'Population MYE'!$A$81:$K$114,MATCH(E$8,'Population MYE'!$A$81:$K$81, FALSE),FALSE),VLOOKUP($A19,'Population MYE'!$A$5:$K$38,MATCH(E$8,'Population MYE'!$A$5:$K$5, FALSE),FALSE))))*100000, 1)</f>
        <v>91.4</v>
      </c>
      <c r="F19" s="83">
        <f>ROUND((IF(AND($C$1&lt;&gt;"", $C$2&lt;&gt;"", $C$3&lt;&gt;""),
 IF($C$1="All Fieldwork Services Teams",
  IF($C$2="All Social Workers",
   IF($C$3="Full Time", SUMIFS('SW Data'!$F:$F, 'SW Data'!$A:$A, F$8, 'SW Data'!$B:$B, $A19), IF($C$3="Part Time", SUMIFS('SW Data'!$H:$H, 'SW Data'!$A:$A, F$8, 'SW Data'!$B:$B, $A19),SUMIFS('SW Data'!$I:$I, 'SW Data'!$A:$A, F$8, 'SW Data'!$B:$B, $A19))),
   IF($C$3="Full Time", SUMIFS('SW Data'!$F:$F, 'SW Data'!$A:$A, F$8, 'SW Data'!$B:$B, $A19, 'SW Data'!$D:$D, $C$2), IF($C$3="Part Time", SUMIFS('SW Data'!$H:$H, 'SW Data'!$A:$A, F$8, 'SW Data'!$B:$B, $A19, 'SW Data'!$D:$D, $C$2), SUMIFS('SW Data'!$I:$I, 'SW Data'!$A:$A, F$8, 'SW Data'!$B:$B, $A19, 'SW Data'!$D:$D, $C$2)))),
  IF($C$2="All Social Workers",
   IF($C$3="Full Time", SUMIFS('SW Data'!$F:$F, 'SW Data'!$A:$A, F$8, 'SW Data'!$E:$E, $C$1, 'SW Data'!$B:$B, $A19), IF($C$3="Part Time", SUMIFS('SW Data'!$H:$H, 'SW Data'!$A:$A, F$8, 'SW Data'!$E:$E, $C$1, 'SW Data'!$B:$B, $A19), SUMIFS('SW Data'!$I:$I, 'SW Data'!$A:$A, F$8, 'SW Data'!$E:$E, $C$1, 'SW Data'!$B:$B, $A19))),
   IF($C$3="Full Time", SUMIFS('SW Data'!$F:$F, 'SW Data'!$A:$A, F$8, 'SW Data'!$E:$E, $C$1, 'SW Data'!$B:$B, $A19, 'SW Data'!$D:$D, $C$2), IF($C$3="Part Time", SUMIFS('SW Data'!$H:$H, 'SW Data'!$A:$A, F$8, 'SW Data'!$E:$E, $C$1, 'SW Data'!$B:$B, $A19, 'SW Data'!$D:$D, $C$2), SUMIFS('SW Data'!$I:$I, 'SW Data'!$A:$A, F$8, 'SW Data'!$E:$E, $C$1, 'SW Data'!$B:$B, $A19, 'SW Data'!$D:$D, $C$2))))),
 0)/IF($C$1="Fieldwork Service (Children)", VLOOKUP($A19,'Population MYE'!$A$43:$K$76,MATCH(F$8,'Population MYE'!$A$43:$K$43, FALSE),FALSE), IF(OR($C$1="Fieldwork Service (Adults)",$C$1="Fieldwork Service (Offenders)"),VLOOKUP($A19,'Population MYE'!$A$81:$K$114,MATCH(F$8,'Population MYE'!$A$81:$K$81, FALSE),FALSE),VLOOKUP($A19,'Population MYE'!$A$5:$K$38,MATCH(F$8,'Population MYE'!$A$5:$K$5, FALSE),FALSE))))*100000, 1)</f>
        <v>97.4</v>
      </c>
      <c r="G19" s="83">
        <f>ROUND((IF(AND($C$1&lt;&gt;"", $C$2&lt;&gt;"", $C$3&lt;&gt;""),
 IF($C$1="All Fieldwork Services Teams",
  IF($C$2="All Social Workers",
   IF($C$3="Full Time", SUMIFS('SW Data'!$F:$F, 'SW Data'!$A:$A, G$8, 'SW Data'!$B:$B, $A19), IF($C$3="Part Time", SUMIFS('SW Data'!$H:$H, 'SW Data'!$A:$A, G$8, 'SW Data'!$B:$B, $A19),SUMIFS('SW Data'!$I:$I, 'SW Data'!$A:$A, G$8, 'SW Data'!$B:$B, $A19))),
   IF($C$3="Full Time", SUMIFS('SW Data'!$F:$F, 'SW Data'!$A:$A, G$8, 'SW Data'!$B:$B, $A19, 'SW Data'!$D:$D, $C$2), IF($C$3="Part Time", SUMIFS('SW Data'!$H:$H, 'SW Data'!$A:$A, G$8, 'SW Data'!$B:$B, $A19, 'SW Data'!$D:$D, $C$2), SUMIFS('SW Data'!$I:$I, 'SW Data'!$A:$A, G$8, 'SW Data'!$B:$B, $A19, 'SW Data'!$D:$D, $C$2)))),
  IF($C$2="All Social Workers",
   IF($C$3="Full Time", SUMIFS('SW Data'!$F:$F, 'SW Data'!$A:$A, G$8, 'SW Data'!$E:$E, $C$1, 'SW Data'!$B:$B, $A19), IF($C$3="Part Time", SUMIFS('SW Data'!$H:$H, 'SW Data'!$A:$A, G$8, 'SW Data'!$E:$E, $C$1, 'SW Data'!$B:$B, $A19), SUMIFS('SW Data'!$I:$I, 'SW Data'!$A:$A, G$8, 'SW Data'!$E:$E, $C$1, 'SW Data'!$B:$B, $A19))),
   IF($C$3="Full Time", SUMIFS('SW Data'!$F:$F, 'SW Data'!$A:$A, G$8, 'SW Data'!$E:$E, $C$1, 'SW Data'!$B:$B, $A19, 'SW Data'!$D:$D, $C$2), IF($C$3="Part Time", SUMIFS('SW Data'!$H:$H, 'SW Data'!$A:$A, G$8, 'SW Data'!$E:$E, $C$1, 'SW Data'!$B:$B, $A19, 'SW Data'!$D:$D, $C$2), SUMIFS('SW Data'!$I:$I, 'SW Data'!$A:$A, G$8, 'SW Data'!$E:$E, $C$1, 'SW Data'!$B:$B, $A19, 'SW Data'!$D:$D, $C$2))))),
 0)/IF($C$1="Fieldwork Service (Children)", VLOOKUP($A19,'Population MYE'!$A$43:$K$76,MATCH(G$8,'Population MYE'!$A$43:$K$43, FALSE),FALSE), IF(OR($C$1="Fieldwork Service (Adults)",$C$1="Fieldwork Service (Offenders)"),VLOOKUP($A19,'Population MYE'!$A$81:$K$114,MATCH(G$8,'Population MYE'!$A$81:$K$81, FALSE),FALSE),VLOOKUP($A19,'Population MYE'!$A$5:$K$38,MATCH(G$8,'Population MYE'!$A$5:$K$5, FALSE),FALSE))))*100000, 1)</f>
        <v>97.1</v>
      </c>
      <c r="H19" s="83">
        <f>ROUND((IF(AND($C$1&lt;&gt;"", $C$2&lt;&gt;"", $C$3&lt;&gt;""),
 IF($C$1="All Fieldwork Services Teams",
  IF($C$2="All Social Workers",
   IF($C$3="Full Time", SUMIFS('SW Data'!$F:$F, 'SW Data'!$A:$A, H$8, 'SW Data'!$B:$B, $A19), IF($C$3="Part Time", SUMIFS('SW Data'!$H:$H, 'SW Data'!$A:$A, H$8, 'SW Data'!$B:$B, $A19),SUMIFS('SW Data'!$I:$I, 'SW Data'!$A:$A, H$8, 'SW Data'!$B:$B, $A19))),
   IF($C$3="Full Time", SUMIFS('SW Data'!$F:$F, 'SW Data'!$A:$A, H$8, 'SW Data'!$B:$B, $A19, 'SW Data'!$D:$D, $C$2), IF($C$3="Part Time", SUMIFS('SW Data'!$H:$H, 'SW Data'!$A:$A, H$8, 'SW Data'!$B:$B, $A19, 'SW Data'!$D:$D, $C$2), SUMIFS('SW Data'!$I:$I, 'SW Data'!$A:$A, H$8, 'SW Data'!$B:$B, $A19, 'SW Data'!$D:$D, $C$2)))),
  IF($C$2="All Social Workers",
   IF($C$3="Full Time", SUMIFS('SW Data'!$F:$F, 'SW Data'!$A:$A, H$8, 'SW Data'!$E:$E, $C$1, 'SW Data'!$B:$B, $A19), IF($C$3="Part Time", SUMIFS('SW Data'!$H:$H, 'SW Data'!$A:$A, H$8, 'SW Data'!$E:$E, $C$1, 'SW Data'!$B:$B, $A19), SUMIFS('SW Data'!$I:$I, 'SW Data'!$A:$A, H$8, 'SW Data'!$E:$E, $C$1, 'SW Data'!$B:$B, $A19))),
   IF($C$3="Full Time", SUMIFS('SW Data'!$F:$F, 'SW Data'!$A:$A, H$8, 'SW Data'!$E:$E, $C$1, 'SW Data'!$B:$B, $A19, 'SW Data'!$D:$D, $C$2), IF($C$3="Part Time", SUMIFS('SW Data'!$H:$H, 'SW Data'!$A:$A, H$8, 'SW Data'!$E:$E, $C$1, 'SW Data'!$B:$B, $A19, 'SW Data'!$D:$D, $C$2), SUMIFS('SW Data'!$I:$I, 'SW Data'!$A:$A, H$8, 'SW Data'!$E:$E, $C$1, 'SW Data'!$B:$B, $A19, 'SW Data'!$D:$D, $C$2))))),
 0)/IF($C$1="Fieldwork Service (Children)", VLOOKUP($A19,'Population MYE'!$A$43:$K$76,MATCH(H$8,'Population MYE'!$A$43:$K$43, FALSE),FALSE), IF(OR($C$1="Fieldwork Service (Adults)",$C$1="Fieldwork Service (Offenders)"),VLOOKUP($A19,'Population MYE'!$A$81:$K$114,MATCH(H$8,'Population MYE'!$A$81:$K$81, FALSE),FALSE),VLOOKUP($A19,'Population MYE'!$A$5:$K$38,MATCH(H$8,'Population MYE'!$A$5:$K$5, FALSE),FALSE))))*100000, 1)</f>
        <v>85.1</v>
      </c>
      <c r="I19" s="83">
        <f>ROUND((IF(AND($C$1&lt;&gt;"", $C$2&lt;&gt;"", $C$3&lt;&gt;""),
 IF($C$1="All Fieldwork Services Teams",
  IF($C$2="All Social Workers",
   IF($C$3="Full Time", SUMIFS('SW Data'!$F:$F, 'SW Data'!$A:$A, I$8, 'SW Data'!$B:$B, $A19), IF($C$3="Part Time", SUMIFS('SW Data'!$H:$H, 'SW Data'!$A:$A, I$8, 'SW Data'!$B:$B, $A19),SUMIFS('SW Data'!$I:$I, 'SW Data'!$A:$A, I$8, 'SW Data'!$B:$B, $A19))),
   IF($C$3="Full Time", SUMIFS('SW Data'!$F:$F, 'SW Data'!$A:$A, I$8, 'SW Data'!$B:$B, $A19, 'SW Data'!$D:$D, $C$2), IF($C$3="Part Time", SUMIFS('SW Data'!$H:$H, 'SW Data'!$A:$A, I$8, 'SW Data'!$B:$B, $A19, 'SW Data'!$D:$D, $C$2), SUMIFS('SW Data'!$I:$I, 'SW Data'!$A:$A, I$8, 'SW Data'!$B:$B, $A19, 'SW Data'!$D:$D, $C$2)))),
  IF($C$2="All Social Workers",
   IF($C$3="Full Time", SUMIFS('SW Data'!$F:$F, 'SW Data'!$A:$A, I$8, 'SW Data'!$E:$E, $C$1, 'SW Data'!$B:$B, $A19), IF($C$3="Part Time", SUMIFS('SW Data'!$H:$H, 'SW Data'!$A:$A, I$8, 'SW Data'!$E:$E, $C$1, 'SW Data'!$B:$B, $A19), SUMIFS('SW Data'!$I:$I, 'SW Data'!$A:$A, I$8, 'SW Data'!$E:$E, $C$1, 'SW Data'!$B:$B, $A19))),
   IF($C$3="Full Time", SUMIFS('SW Data'!$F:$F, 'SW Data'!$A:$A, I$8, 'SW Data'!$E:$E, $C$1, 'SW Data'!$B:$B, $A19, 'SW Data'!$D:$D, $C$2), IF($C$3="Part Time", SUMIFS('SW Data'!$H:$H, 'SW Data'!$A:$A, I$8, 'SW Data'!$E:$E, $C$1, 'SW Data'!$B:$B, $A19, 'SW Data'!$D:$D, $C$2), SUMIFS('SW Data'!$I:$I, 'SW Data'!$A:$A, I$8, 'SW Data'!$E:$E, $C$1, 'SW Data'!$B:$B, $A19, 'SW Data'!$D:$D, $C$2))))),
 0)/IF($C$1="Fieldwork Service (Children)", VLOOKUP($A19,'Population MYE'!$A$43:$K$76,MATCH(I$8,'Population MYE'!$A$43:$K$43, FALSE),FALSE), IF(OR($C$1="Fieldwork Service (Adults)",$C$1="Fieldwork Service (Offenders)"),VLOOKUP($A19,'Population MYE'!$A$81:$K$114,MATCH(I$8,'Population MYE'!$A$81:$K$81, FALSE),FALSE),VLOOKUP($A19,'Population MYE'!$A$5:$K$38,MATCH(I$8,'Population MYE'!$A$5:$K$5, FALSE),FALSE))))*100000, 1)</f>
        <v>85.1</v>
      </c>
      <c r="J19" s="83">
        <f>ROUND((IF(AND($C$1&lt;&gt;"", $C$2&lt;&gt;"", $C$3&lt;&gt;""),
 IF($C$1="All Fieldwork Services Teams",
  IF($C$2="All Social Workers",
   IF($C$3="Full Time", SUMIFS('SW Data'!$F:$F, 'SW Data'!$A:$A, J$8, 'SW Data'!$B:$B, $A19), IF($C$3="Part Time", SUMIFS('SW Data'!$H:$H, 'SW Data'!$A:$A, J$8, 'SW Data'!$B:$B, $A19),SUMIFS('SW Data'!$I:$I, 'SW Data'!$A:$A, J$8, 'SW Data'!$B:$B, $A19))),
   IF($C$3="Full Time", SUMIFS('SW Data'!$F:$F, 'SW Data'!$A:$A, J$8, 'SW Data'!$B:$B, $A19, 'SW Data'!$D:$D, $C$2), IF($C$3="Part Time", SUMIFS('SW Data'!$H:$H, 'SW Data'!$A:$A, J$8, 'SW Data'!$B:$B, $A19, 'SW Data'!$D:$D, $C$2), SUMIFS('SW Data'!$I:$I, 'SW Data'!$A:$A, J$8, 'SW Data'!$B:$B, $A19, 'SW Data'!$D:$D, $C$2)))),
  IF($C$2="All Social Workers",
   IF($C$3="Full Time", SUMIFS('SW Data'!$F:$F, 'SW Data'!$A:$A, J$8, 'SW Data'!$E:$E, $C$1, 'SW Data'!$B:$B, $A19), IF($C$3="Part Time", SUMIFS('SW Data'!$H:$H, 'SW Data'!$A:$A, J$8, 'SW Data'!$E:$E, $C$1, 'SW Data'!$B:$B, $A19), SUMIFS('SW Data'!$I:$I, 'SW Data'!$A:$A, J$8, 'SW Data'!$E:$E, $C$1, 'SW Data'!$B:$B, $A19))),
   IF($C$3="Full Time", SUMIFS('SW Data'!$F:$F, 'SW Data'!$A:$A, J$8, 'SW Data'!$E:$E, $C$1, 'SW Data'!$B:$B, $A19, 'SW Data'!$D:$D, $C$2), IF($C$3="Part Time", SUMIFS('SW Data'!$H:$H, 'SW Data'!$A:$A, J$8, 'SW Data'!$E:$E, $C$1, 'SW Data'!$B:$B, $A19, 'SW Data'!$D:$D, $C$2), SUMIFS('SW Data'!$I:$I, 'SW Data'!$A:$A, J$8, 'SW Data'!$E:$E, $C$1, 'SW Data'!$B:$B, $A19, 'SW Data'!$D:$D, $C$2))))),
 0)/IF($C$1="Fieldwork Service (Children)", VLOOKUP($A19,'Population MYE'!$A$43:$K$76,MATCH(J$8,'Population MYE'!$A$43:$K$43, FALSE),FALSE), IF(OR($C$1="Fieldwork Service (Adults)",$C$1="Fieldwork Service (Offenders)"),VLOOKUP($A19,'Population MYE'!$A$81:$K$114,MATCH(J$8,'Population MYE'!$A$81:$K$81, FALSE),FALSE),VLOOKUP($A19,'Population MYE'!$A$5:$K$38,MATCH(J$8,'Population MYE'!$A$5:$K$5, FALSE),FALSE))))*100000, 1)</f>
        <v>86.9</v>
      </c>
      <c r="K19" s="83">
        <f>ROUND((IF(AND($C$1&lt;&gt;"", $C$2&lt;&gt;"", $C$3&lt;&gt;""),
 IF($C$1="All Fieldwork Services Teams",
  IF($C$2="All Social Workers",
   IF($C$3="Full Time", SUMIFS('SW Data'!$F:$F, 'SW Data'!$A:$A, K$8, 'SW Data'!$B:$B, $A19), IF($C$3="Part Time", SUMIFS('SW Data'!$H:$H, 'SW Data'!$A:$A, K$8, 'SW Data'!$B:$B, $A19),SUMIFS('SW Data'!$I:$I, 'SW Data'!$A:$A, K$8, 'SW Data'!$B:$B, $A19))),
   IF($C$3="Full Time", SUMIFS('SW Data'!$F:$F, 'SW Data'!$A:$A, K$8, 'SW Data'!$B:$B, $A19, 'SW Data'!$D:$D, $C$2), IF($C$3="Part Time", SUMIFS('SW Data'!$H:$H, 'SW Data'!$A:$A, K$8, 'SW Data'!$B:$B, $A19, 'SW Data'!$D:$D, $C$2), SUMIFS('SW Data'!$I:$I, 'SW Data'!$A:$A, K$8, 'SW Data'!$B:$B, $A19, 'SW Data'!$D:$D, $C$2)))),
  IF($C$2="All Social Workers",
   IF($C$3="Full Time", SUMIFS('SW Data'!$F:$F, 'SW Data'!$A:$A, K$8, 'SW Data'!$E:$E, $C$1, 'SW Data'!$B:$B, $A19), IF($C$3="Part Time", SUMIFS('SW Data'!$H:$H, 'SW Data'!$A:$A, K$8, 'SW Data'!$E:$E, $C$1, 'SW Data'!$B:$B, $A19), SUMIFS('SW Data'!$I:$I, 'SW Data'!$A:$A, K$8, 'SW Data'!$E:$E, $C$1, 'SW Data'!$B:$B, $A19))),
   IF($C$3="Full Time", SUMIFS('SW Data'!$F:$F, 'SW Data'!$A:$A, K$8, 'SW Data'!$E:$E, $C$1, 'SW Data'!$B:$B, $A19, 'SW Data'!$D:$D, $C$2), IF($C$3="Part Time", SUMIFS('SW Data'!$H:$H, 'SW Data'!$A:$A, K$8, 'SW Data'!$E:$E, $C$1, 'SW Data'!$B:$B, $A19, 'SW Data'!$D:$D, $C$2), SUMIFS('SW Data'!$I:$I, 'SW Data'!$A:$A, K$8, 'SW Data'!$E:$E, $C$1, 'SW Data'!$B:$B, $A19, 'SW Data'!$D:$D, $C$2))))),
 0)/IF($C$1="Fieldwork Service (Children)", VLOOKUP($A19,'Population MYE'!$A$43:$K$76,MATCH(K$8,'Population MYE'!$A$43:$K$43, FALSE),FALSE), IF(OR($C$1="Fieldwork Service (Adults)",$C$1="Fieldwork Service (Offenders)"),VLOOKUP($A19,'Population MYE'!$A$81:$K$114,MATCH(K$8,'Population MYE'!$A$81:$K$81, FALSE),FALSE),VLOOKUP($A19,'Population MYE'!$A$5:$K$38,MATCH(K$8,'Population MYE'!$A$5:$K$5, FALSE),FALSE))))*100000, 1)</f>
        <v>80.8</v>
      </c>
      <c r="L19" s="55"/>
      <c r="U19" s="74"/>
    </row>
    <row r="20" spans="1:21" x14ac:dyDescent="0.25">
      <c r="A20" s="53" t="s">
        <v>28</v>
      </c>
      <c r="B20" s="83">
        <f>ROUND((IF(AND($C$1&lt;&gt;"", $C$2&lt;&gt;"", $C$3&lt;&gt;""),
 IF($C$1="All Fieldwork Services Teams",
  IF($C$2="All Social Workers",
   IF($C$3="Full Time", SUMIFS('SW Data'!$F:$F, 'SW Data'!$A:$A, B$8, 'SW Data'!$B:$B, $A20), IF($C$3="Part Time", SUMIFS('SW Data'!$H:$H, 'SW Data'!$A:$A, B$8, 'SW Data'!$B:$B, $A20),SUMIFS('SW Data'!$I:$I, 'SW Data'!$A:$A, B$8, 'SW Data'!$B:$B, $A20))),
   IF($C$3="Full Time", SUMIFS('SW Data'!$F:$F, 'SW Data'!$A:$A, B$8, 'SW Data'!$B:$B, $A20, 'SW Data'!$D:$D, $C$2), IF($C$3="Part Time", SUMIFS('SW Data'!$H:$H, 'SW Data'!$A:$A, B$8, 'SW Data'!$B:$B, $A20, 'SW Data'!$D:$D, $C$2), SUMIFS('SW Data'!$I:$I, 'SW Data'!$A:$A, B$8, 'SW Data'!$B:$B, $A20, 'SW Data'!$D:$D, $C$2)))),
  IF($C$2="All Social Workers",
   IF($C$3="Full Time", SUMIFS('SW Data'!$F:$F, 'SW Data'!$A:$A, B$8, 'SW Data'!$E:$E, $C$1, 'SW Data'!$B:$B, $A20), IF($C$3="Part Time", SUMIFS('SW Data'!$H:$H, 'SW Data'!$A:$A, B$8, 'SW Data'!$E:$E, $C$1, 'SW Data'!$B:$B, $A20), SUMIFS('SW Data'!$I:$I, 'SW Data'!$A:$A, B$8, 'SW Data'!$E:$E, $C$1, 'SW Data'!$B:$B, $A20))),
   IF($C$3="Full Time", SUMIFS('SW Data'!$F:$F, 'SW Data'!$A:$A, B$8, 'SW Data'!$E:$E, $C$1, 'SW Data'!$B:$B, $A20, 'SW Data'!$D:$D, $C$2), IF($C$3="Part Time", SUMIFS('SW Data'!$H:$H, 'SW Data'!$A:$A, B$8, 'SW Data'!$E:$E, $C$1, 'SW Data'!$B:$B, $A20, 'SW Data'!$D:$D, $C$2), SUMIFS('SW Data'!$I:$I, 'SW Data'!$A:$A, B$8, 'SW Data'!$E:$E, $C$1, 'SW Data'!$B:$B, $A20, 'SW Data'!$D:$D, $C$2))))),
 0)/IF($C$1="Fieldwork Service (Children)", VLOOKUP($A20,'Population MYE'!$A$43:$K$76,MATCH(B$8,'Population MYE'!$A$43:$K$43, FALSE),FALSE), IF(OR($C$1="Fieldwork Service (Adults)",$C$1="Fieldwork Service (Offenders)"),VLOOKUP($A20,'Population MYE'!$A$81:$K$114,MATCH(B$8,'Population MYE'!$A$81:$K$81, FALSE),FALSE),VLOOKUP($A20,'Population MYE'!$A$5:$K$38,MATCH(B$8,'Population MYE'!$A$5:$K$5, FALSE),FALSE))))*100000, 1)</f>
        <v>115.8</v>
      </c>
      <c r="C20" s="83">
        <f>ROUND((IF(AND($C$1&lt;&gt;"", $C$2&lt;&gt;"", $C$3&lt;&gt;""),
 IF($C$1="All Fieldwork Services Teams",
  IF($C$2="All Social Workers",
   IF($C$3="Full Time", SUMIFS('SW Data'!$F:$F, 'SW Data'!$A:$A, C$8, 'SW Data'!$B:$B, $A20), IF($C$3="Part Time", SUMIFS('SW Data'!$H:$H, 'SW Data'!$A:$A, C$8, 'SW Data'!$B:$B, $A20),SUMIFS('SW Data'!$I:$I, 'SW Data'!$A:$A, C$8, 'SW Data'!$B:$B, $A20))),
   IF($C$3="Full Time", SUMIFS('SW Data'!$F:$F, 'SW Data'!$A:$A, C$8, 'SW Data'!$B:$B, $A20, 'SW Data'!$D:$D, $C$2), IF($C$3="Part Time", SUMIFS('SW Data'!$H:$H, 'SW Data'!$A:$A, C$8, 'SW Data'!$B:$B, $A20, 'SW Data'!$D:$D, $C$2), SUMIFS('SW Data'!$I:$I, 'SW Data'!$A:$A, C$8, 'SW Data'!$B:$B, $A20, 'SW Data'!$D:$D, $C$2)))),
  IF($C$2="All Social Workers",
   IF($C$3="Full Time", SUMIFS('SW Data'!$F:$F, 'SW Data'!$A:$A, C$8, 'SW Data'!$E:$E, $C$1, 'SW Data'!$B:$B, $A20), IF($C$3="Part Time", SUMIFS('SW Data'!$H:$H, 'SW Data'!$A:$A, C$8, 'SW Data'!$E:$E, $C$1, 'SW Data'!$B:$B, $A20), SUMIFS('SW Data'!$I:$I, 'SW Data'!$A:$A, C$8, 'SW Data'!$E:$E, $C$1, 'SW Data'!$B:$B, $A20))),
   IF($C$3="Full Time", SUMIFS('SW Data'!$F:$F, 'SW Data'!$A:$A, C$8, 'SW Data'!$E:$E, $C$1, 'SW Data'!$B:$B, $A20, 'SW Data'!$D:$D, $C$2), IF($C$3="Part Time", SUMIFS('SW Data'!$H:$H, 'SW Data'!$A:$A, C$8, 'SW Data'!$E:$E, $C$1, 'SW Data'!$B:$B, $A20, 'SW Data'!$D:$D, $C$2), SUMIFS('SW Data'!$I:$I, 'SW Data'!$A:$A, C$8, 'SW Data'!$E:$E, $C$1, 'SW Data'!$B:$B, $A20, 'SW Data'!$D:$D, $C$2))))),
 0)/IF($C$1="Fieldwork Service (Children)", VLOOKUP($A20,'Population MYE'!$A$43:$K$76,MATCH(C$8,'Population MYE'!$A$43:$K$43, FALSE),FALSE), IF(OR($C$1="Fieldwork Service (Adults)",$C$1="Fieldwork Service (Offenders)"),VLOOKUP($A20,'Population MYE'!$A$81:$K$114,MATCH(C$8,'Population MYE'!$A$81:$K$81, FALSE),FALSE),VLOOKUP($A20,'Population MYE'!$A$5:$K$38,MATCH(C$8,'Population MYE'!$A$5:$K$5, FALSE),FALSE))))*100000, 1)</f>
        <v>106.2</v>
      </c>
      <c r="D20" s="83">
        <f>ROUND((IF(AND($C$1&lt;&gt;"", $C$2&lt;&gt;"", $C$3&lt;&gt;""),
 IF($C$1="All Fieldwork Services Teams",
  IF($C$2="All Social Workers",
   IF($C$3="Full Time", SUMIFS('SW Data'!$F:$F, 'SW Data'!$A:$A, D$8, 'SW Data'!$B:$B, $A20), IF($C$3="Part Time", SUMIFS('SW Data'!$H:$H, 'SW Data'!$A:$A, D$8, 'SW Data'!$B:$B, $A20),SUMIFS('SW Data'!$I:$I, 'SW Data'!$A:$A, D$8, 'SW Data'!$B:$B, $A20))),
   IF($C$3="Full Time", SUMIFS('SW Data'!$F:$F, 'SW Data'!$A:$A, D$8, 'SW Data'!$B:$B, $A20, 'SW Data'!$D:$D, $C$2), IF($C$3="Part Time", SUMIFS('SW Data'!$H:$H, 'SW Data'!$A:$A, D$8, 'SW Data'!$B:$B, $A20, 'SW Data'!$D:$D, $C$2), SUMIFS('SW Data'!$I:$I, 'SW Data'!$A:$A, D$8, 'SW Data'!$B:$B, $A20, 'SW Data'!$D:$D, $C$2)))),
  IF($C$2="All Social Workers",
   IF($C$3="Full Time", SUMIFS('SW Data'!$F:$F, 'SW Data'!$A:$A, D$8, 'SW Data'!$E:$E, $C$1, 'SW Data'!$B:$B, $A20), IF($C$3="Part Time", SUMIFS('SW Data'!$H:$H, 'SW Data'!$A:$A, D$8, 'SW Data'!$E:$E, $C$1, 'SW Data'!$B:$B, $A20), SUMIFS('SW Data'!$I:$I, 'SW Data'!$A:$A, D$8, 'SW Data'!$E:$E, $C$1, 'SW Data'!$B:$B, $A20))),
   IF($C$3="Full Time", SUMIFS('SW Data'!$F:$F, 'SW Data'!$A:$A, D$8, 'SW Data'!$E:$E, $C$1, 'SW Data'!$B:$B, $A20, 'SW Data'!$D:$D, $C$2), IF($C$3="Part Time", SUMIFS('SW Data'!$H:$H, 'SW Data'!$A:$A, D$8, 'SW Data'!$E:$E, $C$1, 'SW Data'!$B:$B, $A20, 'SW Data'!$D:$D, $C$2), SUMIFS('SW Data'!$I:$I, 'SW Data'!$A:$A, D$8, 'SW Data'!$E:$E, $C$1, 'SW Data'!$B:$B, $A20, 'SW Data'!$D:$D, $C$2))))),
 0)/IF($C$1="Fieldwork Service (Children)", VLOOKUP($A20,'Population MYE'!$A$43:$K$76,MATCH(D$8,'Population MYE'!$A$43:$K$43, FALSE),FALSE), IF(OR($C$1="Fieldwork Service (Adults)",$C$1="Fieldwork Service (Offenders)"),VLOOKUP($A20,'Population MYE'!$A$81:$K$114,MATCH(D$8,'Population MYE'!$A$81:$K$81, FALSE),FALSE),VLOOKUP($A20,'Population MYE'!$A$5:$K$38,MATCH(D$8,'Population MYE'!$A$5:$K$5, FALSE),FALSE))))*100000, 1)</f>
        <v>108.3</v>
      </c>
      <c r="E20" s="83">
        <f>ROUND((IF(AND($C$1&lt;&gt;"", $C$2&lt;&gt;"", $C$3&lt;&gt;""),
 IF($C$1="All Fieldwork Services Teams",
  IF($C$2="All Social Workers",
   IF($C$3="Full Time", SUMIFS('SW Data'!$F:$F, 'SW Data'!$A:$A, E$8, 'SW Data'!$B:$B, $A20), IF($C$3="Part Time", SUMIFS('SW Data'!$H:$H, 'SW Data'!$A:$A, E$8, 'SW Data'!$B:$B, $A20),SUMIFS('SW Data'!$I:$I, 'SW Data'!$A:$A, E$8, 'SW Data'!$B:$B, $A20))),
   IF($C$3="Full Time", SUMIFS('SW Data'!$F:$F, 'SW Data'!$A:$A, E$8, 'SW Data'!$B:$B, $A20, 'SW Data'!$D:$D, $C$2), IF($C$3="Part Time", SUMIFS('SW Data'!$H:$H, 'SW Data'!$A:$A, E$8, 'SW Data'!$B:$B, $A20, 'SW Data'!$D:$D, $C$2), SUMIFS('SW Data'!$I:$I, 'SW Data'!$A:$A, E$8, 'SW Data'!$B:$B, $A20, 'SW Data'!$D:$D, $C$2)))),
  IF($C$2="All Social Workers",
   IF($C$3="Full Time", SUMIFS('SW Data'!$F:$F, 'SW Data'!$A:$A, E$8, 'SW Data'!$E:$E, $C$1, 'SW Data'!$B:$B, $A20), IF($C$3="Part Time", SUMIFS('SW Data'!$H:$H, 'SW Data'!$A:$A, E$8, 'SW Data'!$E:$E, $C$1, 'SW Data'!$B:$B, $A20), SUMIFS('SW Data'!$I:$I, 'SW Data'!$A:$A, E$8, 'SW Data'!$E:$E, $C$1, 'SW Data'!$B:$B, $A20))),
   IF($C$3="Full Time", SUMIFS('SW Data'!$F:$F, 'SW Data'!$A:$A, E$8, 'SW Data'!$E:$E, $C$1, 'SW Data'!$B:$B, $A20, 'SW Data'!$D:$D, $C$2), IF($C$3="Part Time", SUMIFS('SW Data'!$H:$H, 'SW Data'!$A:$A, E$8, 'SW Data'!$E:$E, $C$1, 'SW Data'!$B:$B, $A20, 'SW Data'!$D:$D, $C$2), SUMIFS('SW Data'!$I:$I, 'SW Data'!$A:$A, E$8, 'SW Data'!$E:$E, $C$1, 'SW Data'!$B:$B, $A20, 'SW Data'!$D:$D, $C$2))))),
 0)/IF($C$1="Fieldwork Service (Children)", VLOOKUP($A20,'Population MYE'!$A$43:$K$76,MATCH(E$8,'Population MYE'!$A$43:$K$43, FALSE),FALSE), IF(OR($C$1="Fieldwork Service (Adults)",$C$1="Fieldwork Service (Offenders)"),VLOOKUP($A20,'Population MYE'!$A$81:$K$114,MATCH(E$8,'Population MYE'!$A$81:$K$81, FALSE),FALSE),VLOOKUP($A20,'Population MYE'!$A$5:$K$38,MATCH(E$8,'Population MYE'!$A$5:$K$5, FALSE),FALSE))))*100000, 1)</f>
        <v>112.2</v>
      </c>
      <c r="F20" s="83">
        <f>ROUND((IF(AND($C$1&lt;&gt;"", $C$2&lt;&gt;"", $C$3&lt;&gt;""),
 IF($C$1="All Fieldwork Services Teams",
  IF($C$2="All Social Workers",
   IF($C$3="Full Time", SUMIFS('SW Data'!$F:$F, 'SW Data'!$A:$A, F$8, 'SW Data'!$B:$B, $A20), IF($C$3="Part Time", SUMIFS('SW Data'!$H:$H, 'SW Data'!$A:$A, F$8, 'SW Data'!$B:$B, $A20),SUMIFS('SW Data'!$I:$I, 'SW Data'!$A:$A, F$8, 'SW Data'!$B:$B, $A20))),
   IF($C$3="Full Time", SUMIFS('SW Data'!$F:$F, 'SW Data'!$A:$A, F$8, 'SW Data'!$B:$B, $A20, 'SW Data'!$D:$D, $C$2), IF($C$3="Part Time", SUMIFS('SW Data'!$H:$H, 'SW Data'!$A:$A, F$8, 'SW Data'!$B:$B, $A20, 'SW Data'!$D:$D, $C$2), SUMIFS('SW Data'!$I:$I, 'SW Data'!$A:$A, F$8, 'SW Data'!$B:$B, $A20, 'SW Data'!$D:$D, $C$2)))),
  IF($C$2="All Social Workers",
   IF($C$3="Full Time", SUMIFS('SW Data'!$F:$F, 'SW Data'!$A:$A, F$8, 'SW Data'!$E:$E, $C$1, 'SW Data'!$B:$B, $A20), IF($C$3="Part Time", SUMIFS('SW Data'!$H:$H, 'SW Data'!$A:$A, F$8, 'SW Data'!$E:$E, $C$1, 'SW Data'!$B:$B, $A20), SUMIFS('SW Data'!$I:$I, 'SW Data'!$A:$A, F$8, 'SW Data'!$E:$E, $C$1, 'SW Data'!$B:$B, $A20))),
   IF($C$3="Full Time", SUMIFS('SW Data'!$F:$F, 'SW Data'!$A:$A, F$8, 'SW Data'!$E:$E, $C$1, 'SW Data'!$B:$B, $A20, 'SW Data'!$D:$D, $C$2), IF($C$3="Part Time", SUMIFS('SW Data'!$H:$H, 'SW Data'!$A:$A, F$8, 'SW Data'!$E:$E, $C$1, 'SW Data'!$B:$B, $A20, 'SW Data'!$D:$D, $C$2), SUMIFS('SW Data'!$I:$I, 'SW Data'!$A:$A, F$8, 'SW Data'!$E:$E, $C$1, 'SW Data'!$B:$B, $A20, 'SW Data'!$D:$D, $C$2))))),
 0)/IF($C$1="Fieldwork Service (Children)", VLOOKUP($A20,'Population MYE'!$A$43:$K$76,MATCH(F$8,'Population MYE'!$A$43:$K$43, FALSE),FALSE), IF(OR($C$1="Fieldwork Service (Adults)",$C$1="Fieldwork Service (Offenders)"),VLOOKUP($A20,'Population MYE'!$A$81:$K$114,MATCH(F$8,'Population MYE'!$A$81:$K$81, FALSE),FALSE),VLOOKUP($A20,'Population MYE'!$A$5:$K$38,MATCH(F$8,'Population MYE'!$A$5:$K$5, FALSE),FALSE))))*100000, 1)</f>
        <v>105.3</v>
      </c>
      <c r="G20" s="83">
        <f>ROUND((IF(AND($C$1&lt;&gt;"", $C$2&lt;&gt;"", $C$3&lt;&gt;""),
 IF($C$1="All Fieldwork Services Teams",
  IF($C$2="All Social Workers",
   IF($C$3="Full Time", SUMIFS('SW Data'!$F:$F, 'SW Data'!$A:$A, G$8, 'SW Data'!$B:$B, $A20), IF($C$3="Part Time", SUMIFS('SW Data'!$H:$H, 'SW Data'!$A:$A, G$8, 'SW Data'!$B:$B, $A20),SUMIFS('SW Data'!$I:$I, 'SW Data'!$A:$A, G$8, 'SW Data'!$B:$B, $A20))),
   IF($C$3="Full Time", SUMIFS('SW Data'!$F:$F, 'SW Data'!$A:$A, G$8, 'SW Data'!$B:$B, $A20, 'SW Data'!$D:$D, $C$2), IF($C$3="Part Time", SUMIFS('SW Data'!$H:$H, 'SW Data'!$A:$A, G$8, 'SW Data'!$B:$B, $A20, 'SW Data'!$D:$D, $C$2), SUMIFS('SW Data'!$I:$I, 'SW Data'!$A:$A, G$8, 'SW Data'!$B:$B, $A20, 'SW Data'!$D:$D, $C$2)))),
  IF($C$2="All Social Workers",
   IF($C$3="Full Time", SUMIFS('SW Data'!$F:$F, 'SW Data'!$A:$A, G$8, 'SW Data'!$E:$E, $C$1, 'SW Data'!$B:$B, $A20), IF($C$3="Part Time", SUMIFS('SW Data'!$H:$H, 'SW Data'!$A:$A, G$8, 'SW Data'!$E:$E, $C$1, 'SW Data'!$B:$B, $A20), SUMIFS('SW Data'!$I:$I, 'SW Data'!$A:$A, G$8, 'SW Data'!$E:$E, $C$1, 'SW Data'!$B:$B, $A20))),
   IF($C$3="Full Time", SUMIFS('SW Data'!$F:$F, 'SW Data'!$A:$A, G$8, 'SW Data'!$E:$E, $C$1, 'SW Data'!$B:$B, $A20, 'SW Data'!$D:$D, $C$2), IF($C$3="Part Time", SUMIFS('SW Data'!$H:$H, 'SW Data'!$A:$A, G$8, 'SW Data'!$E:$E, $C$1, 'SW Data'!$B:$B, $A20, 'SW Data'!$D:$D, $C$2), SUMIFS('SW Data'!$I:$I, 'SW Data'!$A:$A, G$8, 'SW Data'!$E:$E, $C$1, 'SW Data'!$B:$B, $A20, 'SW Data'!$D:$D, $C$2))))),
 0)/IF($C$1="Fieldwork Service (Children)", VLOOKUP($A20,'Population MYE'!$A$43:$K$76,MATCH(G$8,'Population MYE'!$A$43:$K$43, FALSE),FALSE), IF(OR($C$1="Fieldwork Service (Adults)",$C$1="Fieldwork Service (Offenders)"),VLOOKUP($A20,'Population MYE'!$A$81:$K$114,MATCH(G$8,'Population MYE'!$A$81:$K$81, FALSE),FALSE),VLOOKUP($A20,'Population MYE'!$A$5:$K$38,MATCH(G$8,'Population MYE'!$A$5:$K$5, FALSE),FALSE))))*100000, 1)</f>
        <v>112.2</v>
      </c>
      <c r="H20" s="83">
        <f>ROUND((IF(AND($C$1&lt;&gt;"", $C$2&lt;&gt;"", $C$3&lt;&gt;""),
 IF($C$1="All Fieldwork Services Teams",
  IF($C$2="All Social Workers",
   IF($C$3="Full Time", SUMIFS('SW Data'!$F:$F, 'SW Data'!$A:$A, H$8, 'SW Data'!$B:$B, $A20), IF($C$3="Part Time", SUMIFS('SW Data'!$H:$H, 'SW Data'!$A:$A, H$8, 'SW Data'!$B:$B, $A20),SUMIFS('SW Data'!$I:$I, 'SW Data'!$A:$A, H$8, 'SW Data'!$B:$B, $A20))),
   IF($C$3="Full Time", SUMIFS('SW Data'!$F:$F, 'SW Data'!$A:$A, H$8, 'SW Data'!$B:$B, $A20, 'SW Data'!$D:$D, $C$2), IF($C$3="Part Time", SUMIFS('SW Data'!$H:$H, 'SW Data'!$A:$A, H$8, 'SW Data'!$B:$B, $A20, 'SW Data'!$D:$D, $C$2), SUMIFS('SW Data'!$I:$I, 'SW Data'!$A:$A, H$8, 'SW Data'!$B:$B, $A20, 'SW Data'!$D:$D, $C$2)))),
  IF($C$2="All Social Workers",
   IF($C$3="Full Time", SUMIFS('SW Data'!$F:$F, 'SW Data'!$A:$A, H$8, 'SW Data'!$E:$E, $C$1, 'SW Data'!$B:$B, $A20), IF($C$3="Part Time", SUMIFS('SW Data'!$H:$H, 'SW Data'!$A:$A, H$8, 'SW Data'!$E:$E, $C$1, 'SW Data'!$B:$B, $A20), SUMIFS('SW Data'!$I:$I, 'SW Data'!$A:$A, H$8, 'SW Data'!$E:$E, $C$1, 'SW Data'!$B:$B, $A20))),
   IF($C$3="Full Time", SUMIFS('SW Data'!$F:$F, 'SW Data'!$A:$A, H$8, 'SW Data'!$E:$E, $C$1, 'SW Data'!$B:$B, $A20, 'SW Data'!$D:$D, $C$2), IF($C$3="Part Time", SUMIFS('SW Data'!$H:$H, 'SW Data'!$A:$A, H$8, 'SW Data'!$E:$E, $C$1, 'SW Data'!$B:$B, $A20, 'SW Data'!$D:$D, $C$2), SUMIFS('SW Data'!$I:$I, 'SW Data'!$A:$A, H$8, 'SW Data'!$E:$E, $C$1, 'SW Data'!$B:$B, $A20, 'SW Data'!$D:$D, $C$2))))),
 0)/IF($C$1="Fieldwork Service (Children)", VLOOKUP($A20,'Population MYE'!$A$43:$K$76,MATCH(H$8,'Population MYE'!$A$43:$K$43, FALSE),FALSE), IF(OR($C$1="Fieldwork Service (Adults)",$C$1="Fieldwork Service (Offenders)"),VLOOKUP($A20,'Population MYE'!$A$81:$K$114,MATCH(H$8,'Population MYE'!$A$81:$K$81, FALSE),FALSE),VLOOKUP($A20,'Population MYE'!$A$5:$K$38,MATCH(H$8,'Population MYE'!$A$5:$K$5, FALSE),FALSE))))*100000, 1)</f>
        <v>107.2</v>
      </c>
      <c r="I20" s="83">
        <f>ROUND((IF(AND($C$1&lt;&gt;"", $C$2&lt;&gt;"", $C$3&lt;&gt;""),
 IF($C$1="All Fieldwork Services Teams",
  IF($C$2="All Social Workers",
   IF($C$3="Full Time", SUMIFS('SW Data'!$F:$F, 'SW Data'!$A:$A, I$8, 'SW Data'!$B:$B, $A20), IF($C$3="Part Time", SUMIFS('SW Data'!$H:$H, 'SW Data'!$A:$A, I$8, 'SW Data'!$B:$B, $A20),SUMIFS('SW Data'!$I:$I, 'SW Data'!$A:$A, I$8, 'SW Data'!$B:$B, $A20))),
   IF($C$3="Full Time", SUMIFS('SW Data'!$F:$F, 'SW Data'!$A:$A, I$8, 'SW Data'!$B:$B, $A20, 'SW Data'!$D:$D, $C$2), IF($C$3="Part Time", SUMIFS('SW Data'!$H:$H, 'SW Data'!$A:$A, I$8, 'SW Data'!$B:$B, $A20, 'SW Data'!$D:$D, $C$2), SUMIFS('SW Data'!$I:$I, 'SW Data'!$A:$A, I$8, 'SW Data'!$B:$B, $A20, 'SW Data'!$D:$D, $C$2)))),
  IF($C$2="All Social Workers",
   IF($C$3="Full Time", SUMIFS('SW Data'!$F:$F, 'SW Data'!$A:$A, I$8, 'SW Data'!$E:$E, $C$1, 'SW Data'!$B:$B, $A20), IF($C$3="Part Time", SUMIFS('SW Data'!$H:$H, 'SW Data'!$A:$A, I$8, 'SW Data'!$E:$E, $C$1, 'SW Data'!$B:$B, $A20), SUMIFS('SW Data'!$I:$I, 'SW Data'!$A:$A, I$8, 'SW Data'!$E:$E, $C$1, 'SW Data'!$B:$B, $A20))),
   IF($C$3="Full Time", SUMIFS('SW Data'!$F:$F, 'SW Data'!$A:$A, I$8, 'SW Data'!$E:$E, $C$1, 'SW Data'!$B:$B, $A20, 'SW Data'!$D:$D, $C$2), IF($C$3="Part Time", SUMIFS('SW Data'!$H:$H, 'SW Data'!$A:$A, I$8, 'SW Data'!$E:$E, $C$1, 'SW Data'!$B:$B, $A20, 'SW Data'!$D:$D, $C$2), SUMIFS('SW Data'!$I:$I, 'SW Data'!$A:$A, I$8, 'SW Data'!$E:$E, $C$1, 'SW Data'!$B:$B, $A20, 'SW Data'!$D:$D, $C$2))))),
 0)/IF($C$1="Fieldwork Service (Children)", VLOOKUP($A20,'Population MYE'!$A$43:$K$76,MATCH(I$8,'Population MYE'!$A$43:$K$43, FALSE),FALSE), IF(OR($C$1="Fieldwork Service (Adults)",$C$1="Fieldwork Service (Offenders)"),VLOOKUP($A20,'Population MYE'!$A$81:$K$114,MATCH(I$8,'Population MYE'!$A$81:$K$81, FALSE),FALSE),VLOOKUP($A20,'Population MYE'!$A$5:$K$38,MATCH(I$8,'Population MYE'!$A$5:$K$5, FALSE),FALSE))))*100000, 1)</f>
        <v>104.1</v>
      </c>
      <c r="J20" s="83">
        <f>ROUND((IF(AND($C$1&lt;&gt;"", $C$2&lt;&gt;"", $C$3&lt;&gt;""),
 IF($C$1="All Fieldwork Services Teams",
  IF($C$2="All Social Workers",
   IF($C$3="Full Time", SUMIFS('SW Data'!$F:$F, 'SW Data'!$A:$A, J$8, 'SW Data'!$B:$B, $A20), IF($C$3="Part Time", SUMIFS('SW Data'!$H:$H, 'SW Data'!$A:$A, J$8, 'SW Data'!$B:$B, $A20),SUMIFS('SW Data'!$I:$I, 'SW Data'!$A:$A, J$8, 'SW Data'!$B:$B, $A20))),
   IF($C$3="Full Time", SUMIFS('SW Data'!$F:$F, 'SW Data'!$A:$A, J$8, 'SW Data'!$B:$B, $A20, 'SW Data'!$D:$D, $C$2), IF($C$3="Part Time", SUMIFS('SW Data'!$H:$H, 'SW Data'!$A:$A, J$8, 'SW Data'!$B:$B, $A20, 'SW Data'!$D:$D, $C$2), SUMIFS('SW Data'!$I:$I, 'SW Data'!$A:$A, J$8, 'SW Data'!$B:$B, $A20, 'SW Data'!$D:$D, $C$2)))),
  IF($C$2="All Social Workers",
   IF($C$3="Full Time", SUMIFS('SW Data'!$F:$F, 'SW Data'!$A:$A, J$8, 'SW Data'!$E:$E, $C$1, 'SW Data'!$B:$B, $A20), IF($C$3="Part Time", SUMIFS('SW Data'!$H:$H, 'SW Data'!$A:$A, J$8, 'SW Data'!$E:$E, $C$1, 'SW Data'!$B:$B, $A20), SUMIFS('SW Data'!$I:$I, 'SW Data'!$A:$A, J$8, 'SW Data'!$E:$E, $C$1, 'SW Data'!$B:$B, $A20))),
   IF($C$3="Full Time", SUMIFS('SW Data'!$F:$F, 'SW Data'!$A:$A, J$8, 'SW Data'!$E:$E, $C$1, 'SW Data'!$B:$B, $A20, 'SW Data'!$D:$D, $C$2), IF($C$3="Part Time", SUMIFS('SW Data'!$H:$H, 'SW Data'!$A:$A, J$8, 'SW Data'!$E:$E, $C$1, 'SW Data'!$B:$B, $A20, 'SW Data'!$D:$D, $C$2), SUMIFS('SW Data'!$I:$I, 'SW Data'!$A:$A, J$8, 'SW Data'!$E:$E, $C$1, 'SW Data'!$B:$B, $A20, 'SW Data'!$D:$D, $C$2))))),
 0)/IF($C$1="Fieldwork Service (Children)", VLOOKUP($A20,'Population MYE'!$A$43:$K$76,MATCH(J$8,'Population MYE'!$A$43:$K$43, FALSE),FALSE), IF(OR($C$1="Fieldwork Service (Adults)",$C$1="Fieldwork Service (Offenders)"),VLOOKUP($A20,'Population MYE'!$A$81:$K$114,MATCH(J$8,'Population MYE'!$A$81:$K$81, FALSE),FALSE),VLOOKUP($A20,'Population MYE'!$A$5:$K$38,MATCH(J$8,'Population MYE'!$A$5:$K$5, FALSE),FALSE))))*100000, 1)</f>
        <v>96.4</v>
      </c>
      <c r="K20" s="83">
        <f>ROUND((IF(AND($C$1&lt;&gt;"", $C$2&lt;&gt;"", $C$3&lt;&gt;""),
 IF($C$1="All Fieldwork Services Teams",
  IF($C$2="All Social Workers",
   IF($C$3="Full Time", SUMIFS('SW Data'!$F:$F, 'SW Data'!$A:$A, K$8, 'SW Data'!$B:$B, $A20), IF($C$3="Part Time", SUMIFS('SW Data'!$H:$H, 'SW Data'!$A:$A, K$8, 'SW Data'!$B:$B, $A20),SUMIFS('SW Data'!$I:$I, 'SW Data'!$A:$A, K$8, 'SW Data'!$B:$B, $A20))),
   IF($C$3="Full Time", SUMIFS('SW Data'!$F:$F, 'SW Data'!$A:$A, K$8, 'SW Data'!$B:$B, $A20, 'SW Data'!$D:$D, $C$2), IF($C$3="Part Time", SUMIFS('SW Data'!$H:$H, 'SW Data'!$A:$A, K$8, 'SW Data'!$B:$B, $A20, 'SW Data'!$D:$D, $C$2), SUMIFS('SW Data'!$I:$I, 'SW Data'!$A:$A, K$8, 'SW Data'!$B:$B, $A20, 'SW Data'!$D:$D, $C$2)))),
  IF($C$2="All Social Workers",
   IF($C$3="Full Time", SUMIFS('SW Data'!$F:$F, 'SW Data'!$A:$A, K$8, 'SW Data'!$E:$E, $C$1, 'SW Data'!$B:$B, $A20), IF($C$3="Part Time", SUMIFS('SW Data'!$H:$H, 'SW Data'!$A:$A, K$8, 'SW Data'!$E:$E, $C$1, 'SW Data'!$B:$B, $A20), SUMIFS('SW Data'!$I:$I, 'SW Data'!$A:$A, K$8, 'SW Data'!$E:$E, $C$1, 'SW Data'!$B:$B, $A20))),
   IF($C$3="Full Time", SUMIFS('SW Data'!$F:$F, 'SW Data'!$A:$A, K$8, 'SW Data'!$E:$E, $C$1, 'SW Data'!$B:$B, $A20, 'SW Data'!$D:$D, $C$2), IF($C$3="Part Time", SUMIFS('SW Data'!$H:$H, 'SW Data'!$A:$A, K$8, 'SW Data'!$E:$E, $C$1, 'SW Data'!$B:$B, $A20, 'SW Data'!$D:$D, $C$2), SUMIFS('SW Data'!$I:$I, 'SW Data'!$A:$A, K$8, 'SW Data'!$E:$E, $C$1, 'SW Data'!$B:$B, $A20, 'SW Data'!$D:$D, $C$2))))),
 0)/IF($C$1="Fieldwork Service (Children)", VLOOKUP($A20,'Population MYE'!$A$43:$K$76,MATCH(K$8,'Population MYE'!$A$43:$K$43, FALSE),FALSE), IF(OR($C$1="Fieldwork Service (Adults)",$C$1="Fieldwork Service (Offenders)"),VLOOKUP($A20,'Population MYE'!$A$81:$K$114,MATCH(K$8,'Population MYE'!$A$81:$K$81, FALSE),FALSE),VLOOKUP($A20,'Population MYE'!$A$5:$K$38,MATCH(K$8,'Population MYE'!$A$5:$K$5, FALSE),FALSE))))*100000, 1)</f>
        <v>95.6</v>
      </c>
      <c r="L20" s="55"/>
      <c r="U20" s="74"/>
    </row>
    <row r="21" spans="1:21" x14ac:dyDescent="0.25">
      <c r="A21" s="53" t="s">
        <v>29</v>
      </c>
      <c r="B21" s="83">
        <f>ROUND((IF(AND($C$1&lt;&gt;"", $C$2&lt;&gt;"", $C$3&lt;&gt;""),
 IF($C$1="All Fieldwork Services Teams",
  IF($C$2="All Social Workers",
   IF($C$3="Full Time", SUMIFS('SW Data'!$F:$F, 'SW Data'!$A:$A, B$8, 'SW Data'!$B:$B, $A21), IF($C$3="Part Time", SUMIFS('SW Data'!$H:$H, 'SW Data'!$A:$A, B$8, 'SW Data'!$B:$B, $A21),SUMIFS('SW Data'!$I:$I, 'SW Data'!$A:$A, B$8, 'SW Data'!$B:$B, $A21))),
   IF($C$3="Full Time", SUMIFS('SW Data'!$F:$F, 'SW Data'!$A:$A, B$8, 'SW Data'!$B:$B, $A21, 'SW Data'!$D:$D, $C$2), IF($C$3="Part Time", SUMIFS('SW Data'!$H:$H, 'SW Data'!$A:$A, B$8, 'SW Data'!$B:$B, $A21, 'SW Data'!$D:$D, $C$2), SUMIFS('SW Data'!$I:$I, 'SW Data'!$A:$A, B$8, 'SW Data'!$B:$B, $A21, 'SW Data'!$D:$D, $C$2)))),
  IF($C$2="All Social Workers",
   IF($C$3="Full Time", SUMIFS('SW Data'!$F:$F, 'SW Data'!$A:$A, B$8, 'SW Data'!$E:$E, $C$1, 'SW Data'!$B:$B, $A21), IF($C$3="Part Time", SUMIFS('SW Data'!$H:$H, 'SW Data'!$A:$A, B$8, 'SW Data'!$E:$E, $C$1, 'SW Data'!$B:$B, $A21), SUMIFS('SW Data'!$I:$I, 'SW Data'!$A:$A, B$8, 'SW Data'!$E:$E, $C$1, 'SW Data'!$B:$B, $A21))),
   IF($C$3="Full Time", SUMIFS('SW Data'!$F:$F, 'SW Data'!$A:$A, B$8, 'SW Data'!$E:$E, $C$1, 'SW Data'!$B:$B, $A21, 'SW Data'!$D:$D, $C$2), IF($C$3="Part Time", SUMIFS('SW Data'!$H:$H, 'SW Data'!$A:$A, B$8, 'SW Data'!$E:$E, $C$1, 'SW Data'!$B:$B, $A21, 'SW Data'!$D:$D, $C$2), SUMIFS('SW Data'!$I:$I, 'SW Data'!$A:$A, B$8, 'SW Data'!$E:$E, $C$1, 'SW Data'!$B:$B, $A21, 'SW Data'!$D:$D, $C$2))))),
 0)/IF($C$1="Fieldwork Service (Children)", VLOOKUP($A21,'Population MYE'!$A$43:$K$76,MATCH(B$8,'Population MYE'!$A$43:$K$43, FALSE),FALSE), IF(OR($C$1="Fieldwork Service (Adults)",$C$1="Fieldwork Service (Offenders)"),VLOOKUP($A21,'Population MYE'!$A$81:$K$114,MATCH(B$8,'Population MYE'!$A$81:$K$81, FALSE),FALSE),VLOOKUP($A21,'Population MYE'!$A$5:$K$38,MATCH(B$8,'Population MYE'!$A$5:$K$5, FALSE),FALSE))))*100000, 1)</f>
        <v>94.2</v>
      </c>
      <c r="C21" s="83">
        <f>ROUND((IF(AND($C$1&lt;&gt;"", $C$2&lt;&gt;"", $C$3&lt;&gt;""),
 IF($C$1="All Fieldwork Services Teams",
  IF($C$2="All Social Workers",
   IF($C$3="Full Time", SUMIFS('SW Data'!$F:$F, 'SW Data'!$A:$A, C$8, 'SW Data'!$B:$B, $A21), IF($C$3="Part Time", SUMIFS('SW Data'!$H:$H, 'SW Data'!$A:$A, C$8, 'SW Data'!$B:$B, $A21),SUMIFS('SW Data'!$I:$I, 'SW Data'!$A:$A, C$8, 'SW Data'!$B:$B, $A21))),
   IF($C$3="Full Time", SUMIFS('SW Data'!$F:$F, 'SW Data'!$A:$A, C$8, 'SW Data'!$B:$B, $A21, 'SW Data'!$D:$D, $C$2), IF($C$3="Part Time", SUMIFS('SW Data'!$H:$H, 'SW Data'!$A:$A, C$8, 'SW Data'!$B:$B, $A21, 'SW Data'!$D:$D, $C$2), SUMIFS('SW Data'!$I:$I, 'SW Data'!$A:$A, C$8, 'SW Data'!$B:$B, $A21, 'SW Data'!$D:$D, $C$2)))),
  IF($C$2="All Social Workers",
   IF($C$3="Full Time", SUMIFS('SW Data'!$F:$F, 'SW Data'!$A:$A, C$8, 'SW Data'!$E:$E, $C$1, 'SW Data'!$B:$B, $A21), IF($C$3="Part Time", SUMIFS('SW Data'!$H:$H, 'SW Data'!$A:$A, C$8, 'SW Data'!$E:$E, $C$1, 'SW Data'!$B:$B, $A21), SUMIFS('SW Data'!$I:$I, 'SW Data'!$A:$A, C$8, 'SW Data'!$E:$E, $C$1, 'SW Data'!$B:$B, $A21))),
   IF($C$3="Full Time", SUMIFS('SW Data'!$F:$F, 'SW Data'!$A:$A, C$8, 'SW Data'!$E:$E, $C$1, 'SW Data'!$B:$B, $A21, 'SW Data'!$D:$D, $C$2), IF($C$3="Part Time", SUMIFS('SW Data'!$H:$H, 'SW Data'!$A:$A, C$8, 'SW Data'!$E:$E, $C$1, 'SW Data'!$B:$B, $A21, 'SW Data'!$D:$D, $C$2), SUMIFS('SW Data'!$I:$I, 'SW Data'!$A:$A, C$8, 'SW Data'!$E:$E, $C$1, 'SW Data'!$B:$B, $A21, 'SW Data'!$D:$D, $C$2))))),
 0)/IF($C$1="Fieldwork Service (Children)", VLOOKUP($A21,'Population MYE'!$A$43:$K$76,MATCH(C$8,'Population MYE'!$A$43:$K$43, FALSE),FALSE), IF(OR($C$1="Fieldwork Service (Adults)",$C$1="Fieldwork Service (Offenders)"),VLOOKUP($A21,'Population MYE'!$A$81:$K$114,MATCH(C$8,'Population MYE'!$A$81:$K$81, FALSE),FALSE),VLOOKUP($A21,'Population MYE'!$A$5:$K$38,MATCH(C$8,'Population MYE'!$A$5:$K$5, FALSE),FALSE))))*100000, 1)</f>
        <v>91</v>
      </c>
      <c r="D21" s="83">
        <f>ROUND((IF(AND($C$1&lt;&gt;"", $C$2&lt;&gt;"", $C$3&lt;&gt;""),
 IF($C$1="All Fieldwork Services Teams",
  IF($C$2="All Social Workers",
   IF($C$3="Full Time", SUMIFS('SW Data'!$F:$F, 'SW Data'!$A:$A, D$8, 'SW Data'!$B:$B, $A21), IF($C$3="Part Time", SUMIFS('SW Data'!$H:$H, 'SW Data'!$A:$A, D$8, 'SW Data'!$B:$B, $A21),SUMIFS('SW Data'!$I:$I, 'SW Data'!$A:$A, D$8, 'SW Data'!$B:$B, $A21))),
   IF($C$3="Full Time", SUMIFS('SW Data'!$F:$F, 'SW Data'!$A:$A, D$8, 'SW Data'!$B:$B, $A21, 'SW Data'!$D:$D, $C$2), IF($C$3="Part Time", SUMIFS('SW Data'!$H:$H, 'SW Data'!$A:$A, D$8, 'SW Data'!$B:$B, $A21, 'SW Data'!$D:$D, $C$2), SUMIFS('SW Data'!$I:$I, 'SW Data'!$A:$A, D$8, 'SW Data'!$B:$B, $A21, 'SW Data'!$D:$D, $C$2)))),
  IF($C$2="All Social Workers",
   IF($C$3="Full Time", SUMIFS('SW Data'!$F:$F, 'SW Data'!$A:$A, D$8, 'SW Data'!$E:$E, $C$1, 'SW Data'!$B:$B, $A21), IF($C$3="Part Time", SUMIFS('SW Data'!$H:$H, 'SW Data'!$A:$A, D$8, 'SW Data'!$E:$E, $C$1, 'SW Data'!$B:$B, $A21), SUMIFS('SW Data'!$I:$I, 'SW Data'!$A:$A, D$8, 'SW Data'!$E:$E, $C$1, 'SW Data'!$B:$B, $A21))),
   IF($C$3="Full Time", SUMIFS('SW Data'!$F:$F, 'SW Data'!$A:$A, D$8, 'SW Data'!$E:$E, $C$1, 'SW Data'!$B:$B, $A21, 'SW Data'!$D:$D, $C$2), IF($C$3="Part Time", SUMIFS('SW Data'!$H:$H, 'SW Data'!$A:$A, D$8, 'SW Data'!$E:$E, $C$1, 'SW Data'!$B:$B, $A21, 'SW Data'!$D:$D, $C$2), SUMIFS('SW Data'!$I:$I, 'SW Data'!$A:$A, D$8, 'SW Data'!$E:$E, $C$1, 'SW Data'!$B:$B, $A21, 'SW Data'!$D:$D, $C$2))))),
 0)/IF($C$1="Fieldwork Service (Children)", VLOOKUP($A21,'Population MYE'!$A$43:$K$76,MATCH(D$8,'Population MYE'!$A$43:$K$43, FALSE),FALSE), IF(OR($C$1="Fieldwork Service (Adults)",$C$1="Fieldwork Service (Offenders)"),VLOOKUP($A21,'Population MYE'!$A$81:$K$114,MATCH(D$8,'Population MYE'!$A$81:$K$81, FALSE),FALSE),VLOOKUP($A21,'Population MYE'!$A$5:$K$38,MATCH(D$8,'Population MYE'!$A$5:$K$5, FALSE),FALSE))))*100000, 1)</f>
        <v>91.5</v>
      </c>
      <c r="E21" s="83">
        <f>ROUND((IF(AND($C$1&lt;&gt;"", $C$2&lt;&gt;"", $C$3&lt;&gt;""),
 IF($C$1="All Fieldwork Services Teams",
  IF($C$2="All Social Workers",
   IF($C$3="Full Time", SUMIFS('SW Data'!$F:$F, 'SW Data'!$A:$A, E$8, 'SW Data'!$B:$B, $A21), IF($C$3="Part Time", SUMIFS('SW Data'!$H:$H, 'SW Data'!$A:$A, E$8, 'SW Data'!$B:$B, $A21),SUMIFS('SW Data'!$I:$I, 'SW Data'!$A:$A, E$8, 'SW Data'!$B:$B, $A21))),
   IF($C$3="Full Time", SUMIFS('SW Data'!$F:$F, 'SW Data'!$A:$A, E$8, 'SW Data'!$B:$B, $A21, 'SW Data'!$D:$D, $C$2), IF($C$3="Part Time", SUMIFS('SW Data'!$H:$H, 'SW Data'!$A:$A, E$8, 'SW Data'!$B:$B, $A21, 'SW Data'!$D:$D, $C$2), SUMIFS('SW Data'!$I:$I, 'SW Data'!$A:$A, E$8, 'SW Data'!$B:$B, $A21, 'SW Data'!$D:$D, $C$2)))),
  IF($C$2="All Social Workers",
   IF($C$3="Full Time", SUMIFS('SW Data'!$F:$F, 'SW Data'!$A:$A, E$8, 'SW Data'!$E:$E, $C$1, 'SW Data'!$B:$B, $A21), IF($C$3="Part Time", SUMIFS('SW Data'!$H:$H, 'SW Data'!$A:$A, E$8, 'SW Data'!$E:$E, $C$1, 'SW Data'!$B:$B, $A21), SUMIFS('SW Data'!$I:$I, 'SW Data'!$A:$A, E$8, 'SW Data'!$E:$E, $C$1, 'SW Data'!$B:$B, $A21))),
   IF($C$3="Full Time", SUMIFS('SW Data'!$F:$F, 'SW Data'!$A:$A, E$8, 'SW Data'!$E:$E, $C$1, 'SW Data'!$B:$B, $A21, 'SW Data'!$D:$D, $C$2), IF($C$3="Part Time", SUMIFS('SW Data'!$H:$H, 'SW Data'!$A:$A, E$8, 'SW Data'!$E:$E, $C$1, 'SW Data'!$B:$B, $A21, 'SW Data'!$D:$D, $C$2), SUMIFS('SW Data'!$I:$I, 'SW Data'!$A:$A, E$8, 'SW Data'!$E:$E, $C$1, 'SW Data'!$B:$B, $A21, 'SW Data'!$D:$D, $C$2))))),
 0)/IF($C$1="Fieldwork Service (Children)", VLOOKUP($A21,'Population MYE'!$A$43:$K$76,MATCH(E$8,'Population MYE'!$A$43:$K$43, FALSE),FALSE), IF(OR($C$1="Fieldwork Service (Adults)",$C$1="Fieldwork Service (Offenders)"),VLOOKUP($A21,'Population MYE'!$A$81:$K$114,MATCH(E$8,'Population MYE'!$A$81:$K$81, FALSE),FALSE),VLOOKUP($A21,'Population MYE'!$A$5:$K$38,MATCH(E$8,'Population MYE'!$A$5:$K$5, FALSE),FALSE))))*100000, 1)</f>
        <v>85.3</v>
      </c>
      <c r="F21" s="83">
        <f>ROUND((IF(AND($C$1&lt;&gt;"", $C$2&lt;&gt;"", $C$3&lt;&gt;""),
 IF($C$1="All Fieldwork Services Teams",
  IF($C$2="All Social Workers",
   IF($C$3="Full Time", SUMIFS('SW Data'!$F:$F, 'SW Data'!$A:$A, F$8, 'SW Data'!$B:$B, $A21), IF($C$3="Part Time", SUMIFS('SW Data'!$H:$H, 'SW Data'!$A:$A, F$8, 'SW Data'!$B:$B, $A21),SUMIFS('SW Data'!$I:$I, 'SW Data'!$A:$A, F$8, 'SW Data'!$B:$B, $A21))),
   IF($C$3="Full Time", SUMIFS('SW Data'!$F:$F, 'SW Data'!$A:$A, F$8, 'SW Data'!$B:$B, $A21, 'SW Data'!$D:$D, $C$2), IF($C$3="Part Time", SUMIFS('SW Data'!$H:$H, 'SW Data'!$A:$A, F$8, 'SW Data'!$B:$B, $A21, 'SW Data'!$D:$D, $C$2), SUMIFS('SW Data'!$I:$I, 'SW Data'!$A:$A, F$8, 'SW Data'!$B:$B, $A21, 'SW Data'!$D:$D, $C$2)))),
  IF($C$2="All Social Workers",
   IF($C$3="Full Time", SUMIFS('SW Data'!$F:$F, 'SW Data'!$A:$A, F$8, 'SW Data'!$E:$E, $C$1, 'SW Data'!$B:$B, $A21), IF($C$3="Part Time", SUMIFS('SW Data'!$H:$H, 'SW Data'!$A:$A, F$8, 'SW Data'!$E:$E, $C$1, 'SW Data'!$B:$B, $A21), SUMIFS('SW Data'!$I:$I, 'SW Data'!$A:$A, F$8, 'SW Data'!$E:$E, $C$1, 'SW Data'!$B:$B, $A21))),
   IF($C$3="Full Time", SUMIFS('SW Data'!$F:$F, 'SW Data'!$A:$A, F$8, 'SW Data'!$E:$E, $C$1, 'SW Data'!$B:$B, $A21, 'SW Data'!$D:$D, $C$2), IF($C$3="Part Time", SUMIFS('SW Data'!$H:$H, 'SW Data'!$A:$A, F$8, 'SW Data'!$E:$E, $C$1, 'SW Data'!$B:$B, $A21, 'SW Data'!$D:$D, $C$2), SUMIFS('SW Data'!$I:$I, 'SW Data'!$A:$A, F$8, 'SW Data'!$E:$E, $C$1, 'SW Data'!$B:$B, $A21, 'SW Data'!$D:$D, $C$2))))),
 0)/IF($C$1="Fieldwork Service (Children)", VLOOKUP($A21,'Population MYE'!$A$43:$K$76,MATCH(F$8,'Population MYE'!$A$43:$K$43, FALSE),FALSE), IF(OR($C$1="Fieldwork Service (Adults)",$C$1="Fieldwork Service (Offenders)"),VLOOKUP($A21,'Population MYE'!$A$81:$K$114,MATCH(F$8,'Population MYE'!$A$81:$K$81, FALSE),FALSE),VLOOKUP($A21,'Population MYE'!$A$5:$K$38,MATCH(F$8,'Population MYE'!$A$5:$K$5, FALSE),FALSE))))*100000, 1)</f>
        <v>85.8</v>
      </c>
      <c r="G21" s="83">
        <f>ROUND((IF(AND($C$1&lt;&gt;"", $C$2&lt;&gt;"", $C$3&lt;&gt;""),
 IF($C$1="All Fieldwork Services Teams",
  IF($C$2="All Social Workers",
   IF($C$3="Full Time", SUMIFS('SW Data'!$F:$F, 'SW Data'!$A:$A, G$8, 'SW Data'!$B:$B, $A21), IF($C$3="Part Time", SUMIFS('SW Data'!$H:$H, 'SW Data'!$A:$A, G$8, 'SW Data'!$B:$B, $A21),SUMIFS('SW Data'!$I:$I, 'SW Data'!$A:$A, G$8, 'SW Data'!$B:$B, $A21))),
   IF($C$3="Full Time", SUMIFS('SW Data'!$F:$F, 'SW Data'!$A:$A, G$8, 'SW Data'!$B:$B, $A21, 'SW Data'!$D:$D, $C$2), IF($C$3="Part Time", SUMIFS('SW Data'!$H:$H, 'SW Data'!$A:$A, G$8, 'SW Data'!$B:$B, $A21, 'SW Data'!$D:$D, $C$2), SUMIFS('SW Data'!$I:$I, 'SW Data'!$A:$A, G$8, 'SW Data'!$B:$B, $A21, 'SW Data'!$D:$D, $C$2)))),
  IF($C$2="All Social Workers",
   IF($C$3="Full Time", SUMIFS('SW Data'!$F:$F, 'SW Data'!$A:$A, G$8, 'SW Data'!$E:$E, $C$1, 'SW Data'!$B:$B, $A21), IF($C$3="Part Time", SUMIFS('SW Data'!$H:$H, 'SW Data'!$A:$A, G$8, 'SW Data'!$E:$E, $C$1, 'SW Data'!$B:$B, $A21), SUMIFS('SW Data'!$I:$I, 'SW Data'!$A:$A, G$8, 'SW Data'!$E:$E, $C$1, 'SW Data'!$B:$B, $A21))),
   IF($C$3="Full Time", SUMIFS('SW Data'!$F:$F, 'SW Data'!$A:$A, G$8, 'SW Data'!$E:$E, $C$1, 'SW Data'!$B:$B, $A21, 'SW Data'!$D:$D, $C$2), IF($C$3="Part Time", SUMIFS('SW Data'!$H:$H, 'SW Data'!$A:$A, G$8, 'SW Data'!$E:$E, $C$1, 'SW Data'!$B:$B, $A21, 'SW Data'!$D:$D, $C$2), SUMIFS('SW Data'!$I:$I, 'SW Data'!$A:$A, G$8, 'SW Data'!$E:$E, $C$1, 'SW Data'!$B:$B, $A21, 'SW Data'!$D:$D, $C$2))))),
 0)/IF($C$1="Fieldwork Service (Children)", VLOOKUP($A21,'Population MYE'!$A$43:$K$76,MATCH(G$8,'Population MYE'!$A$43:$K$43, FALSE),FALSE), IF(OR($C$1="Fieldwork Service (Adults)",$C$1="Fieldwork Service (Offenders)"),VLOOKUP($A21,'Population MYE'!$A$81:$K$114,MATCH(G$8,'Population MYE'!$A$81:$K$81, FALSE),FALSE),VLOOKUP($A21,'Population MYE'!$A$5:$K$38,MATCH(G$8,'Population MYE'!$A$5:$K$5, FALSE),FALSE))))*100000, 1)</f>
        <v>89.8</v>
      </c>
      <c r="H21" s="83">
        <f>ROUND((IF(AND($C$1&lt;&gt;"", $C$2&lt;&gt;"", $C$3&lt;&gt;""),
 IF($C$1="All Fieldwork Services Teams",
  IF($C$2="All Social Workers",
   IF($C$3="Full Time", SUMIFS('SW Data'!$F:$F, 'SW Data'!$A:$A, H$8, 'SW Data'!$B:$B, $A21), IF($C$3="Part Time", SUMIFS('SW Data'!$H:$H, 'SW Data'!$A:$A, H$8, 'SW Data'!$B:$B, $A21),SUMIFS('SW Data'!$I:$I, 'SW Data'!$A:$A, H$8, 'SW Data'!$B:$B, $A21))),
   IF($C$3="Full Time", SUMIFS('SW Data'!$F:$F, 'SW Data'!$A:$A, H$8, 'SW Data'!$B:$B, $A21, 'SW Data'!$D:$D, $C$2), IF($C$3="Part Time", SUMIFS('SW Data'!$H:$H, 'SW Data'!$A:$A, H$8, 'SW Data'!$B:$B, $A21, 'SW Data'!$D:$D, $C$2), SUMIFS('SW Data'!$I:$I, 'SW Data'!$A:$A, H$8, 'SW Data'!$B:$B, $A21, 'SW Data'!$D:$D, $C$2)))),
  IF($C$2="All Social Workers",
   IF($C$3="Full Time", SUMIFS('SW Data'!$F:$F, 'SW Data'!$A:$A, H$8, 'SW Data'!$E:$E, $C$1, 'SW Data'!$B:$B, $A21), IF($C$3="Part Time", SUMIFS('SW Data'!$H:$H, 'SW Data'!$A:$A, H$8, 'SW Data'!$E:$E, $C$1, 'SW Data'!$B:$B, $A21), SUMIFS('SW Data'!$I:$I, 'SW Data'!$A:$A, H$8, 'SW Data'!$E:$E, $C$1, 'SW Data'!$B:$B, $A21))),
   IF($C$3="Full Time", SUMIFS('SW Data'!$F:$F, 'SW Data'!$A:$A, H$8, 'SW Data'!$E:$E, $C$1, 'SW Data'!$B:$B, $A21, 'SW Data'!$D:$D, $C$2), IF($C$3="Part Time", SUMIFS('SW Data'!$H:$H, 'SW Data'!$A:$A, H$8, 'SW Data'!$E:$E, $C$1, 'SW Data'!$B:$B, $A21, 'SW Data'!$D:$D, $C$2), SUMIFS('SW Data'!$I:$I, 'SW Data'!$A:$A, H$8, 'SW Data'!$E:$E, $C$1, 'SW Data'!$B:$B, $A21, 'SW Data'!$D:$D, $C$2))))),
 0)/IF($C$1="Fieldwork Service (Children)", VLOOKUP($A21,'Population MYE'!$A$43:$K$76,MATCH(H$8,'Population MYE'!$A$43:$K$43, FALSE),FALSE), IF(OR($C$1="Fieldwork Service (Adults)",$C$1="Fieldwork Service (Offenders)"),VLOOKUP($A21,'Population MYE'!$A$81:$K$114,MATCH(H$8,'Population MYE'!$A$81:$K$81, FALSE),FALSE),VLOOKUP($A21,'Population MYE'!$A$5:$K$38,MATCH(H$8,'Population MYE'!$A$5:$K$5, FALSE),FALSE))))*100000, 1)</f>
        <v>88.1</v>
      </c>
      <c r="I21" s="83">
        <f>ROUND((IF(AND($C$1&lt;&gt;"", $C$2&lt;&gt;"", $C$3&lt;&gt;""),
 IF($C$1="All Fieldwork Services Teams",
  IF($C$2="All Social Workers",
   IF($C$3="Full Time", SUMIFS('SW Data'!$F:$F, 'SW Data'!$A:$A, I$8, 'SW Data'!$B:$B, $A21), IF($C$3="Part Time", SUMIFS('SW Data'!$H:$H, 'SW Data'!$A:$A, I$8, 'SW Data'!$B:$B, $A21),SUMIFS('SW Data'!$I:$I, 'SW Data'!$A:$A, I$8, 'SW Data'!$B:$B, $A21))),
   IF($C$3="Full Time", SUMIFS('SW Data'!$F:$F, 'SW Data'!$A:$A, I$8, 'SW Data'!$B:$B, $A21, 'SW Data'!$D:$D, $C$2), IF($C$3="Part Time", SUMIFS('SW Data'!$H:$H, 'SW Data'!$A:$A, I$8, 'SW Data'!$B:$B, $A21, 'SW Data'!$D:$D, $C$2), SUMIFS('SW Data'!$I:$I, 'SW Data'!$A:$A, I$8, 'SW Data'!$B:$B, $A21, 'SW Data'!$D:$D, $C$2)))),
  IF($C$2="All Social Workers",
   IF($C$3="Full Time", SUMIFS('SW Data'!$F:$F, 'SW Data'!$A:$A, I$8, 'SW Data'!$E:$E, $C$1, 'SW Data'!$B:$B, $A21), IF($C$3="Part Time", SUMIFS('SW Data'!$H:$H, 'SW Data'!$A:$A, I$8, 'SW Data'!$E:$E, $C$1, 'SW Data'!$B:$B, $A21), SUMIFS('SW Data'!$I:$I, 'SW Data'!$A:$A, I$8, 'SW Data'!$E:$E, $C$1, 'SW Data'!$B:$B, $A21))),
   IF($C$3="Full Time", SUMIFS('SW Data'!$F:$F, 'SW Data'!$A:$A, I$8, 'SW Data'!$E:$E, $C$1, 'SW Data'!$B:$B, $A21, 'SW Data'!$D:$D, $C$2), IF($C$3="Part Time", SUMIFS('SW Data'!$H:$H, 'SW Data'!$A:$A, I$8, 'SW Data'!$E:$E, $C$1, 'SW Data'!$B:$B, $A21, 'SW Data'!$D:$D, $C$2), SUMIFS('SW Data'!$I:$I, 'SW Data'!$A:$A, I$8, 'SW Data'!$E:$E, $C$1, 'SW Data'!$B:$B, $A21, 'SW Data'!$D:$D, $C$2))))),
 0)/IF($C$1="Fieldwork Service (Children)", VLOOKUP($A21,'Population MYE'!$A$43:$K$76,MATCH(I$8,'Population MYE'!$A$43:$K$43, FALSE),FALSE), IF(OR($C$1="Fieldwork Service (Adults)",$C$1="Fieldwork Service (Offenders)"),VLOOKUP($A21,'Population MYE'!$A$81:$K$114,MATCH(I$8,'Population MYE'!$A$81:$K$81, FALSE),FALSE),VLOOKUP($A21,'Population MYE'!$A$5:$K$38,MATCH(I$8,'Population MYE'!$A$5:$K$5, FALSE),FALSE))))*100000, 1)</f>
        <v>88.3</v>
      </c>
      <c r="J21" s="83">
        <f>ROUND((IF(AND($C$1&lt;&gt;"", $C$2&lt;&gt;"", $C$3&lt;&gt;""),
 IF($C$1="All Fieldwork Services Teams",
  IF($C$2="All Social Workers",
   IF($C$3="Full Time", SUMIFS('SW Data'!$F:$F, 'SW Data'!$A:$A, J$8, 'SW Data'!$B:$B, $A21), IF($C$3="Part Time", SUMIFS('SW Data'!$H:$H, 'SW Data'!$A:$A, J$8, 'SW Data'!$B:$B, $A21),SUMIFS('SW Data'!$I:$I, 'SW Data'!$A:$A, J$8, 'SW Data'!$B:$B, $A21))),
   IF($C$3="Full Time", SUMIFS('SW Data'!$F:$F, 'SW Data'!$A:$A, J$8, 'SW Data'!$B:$B, $A21, 'SW Data'!$D:$D, $C$2), IF($C$3="Part Time", SUMIFS('SW Data'!$H:$H, 'SW Data'!$A:$A, J$8, 'SW Data'!$B:$B, $A21, 'SW Data'!$D:$D, $C$2), SUMIFS('SW Data'!$I:$I, 'SW Data'!$A:$A, J$8, 'SW Data'!$B:$B, $A21, 'SW Data'!$D:$D, $C$2)))),
  IF($C$2="All Social Workers",
   IF($C$3="Full Time", SUMIFS('SW Data'!$F:$F, 'SW Data'!$A:$A, J$8, 'SW Data'!$E:$E, $C$1, 'SW Data'!$B:$B, $A21), IF($C$3="Part Time", SUMIFS('SW Data'!$H:$H, 'SW Data'!$A:$A, J$8, 'SW Data'!$E:$E, $C$1, 'SW Data'!$B:$B, $A21), SUMIFS('SW Data'!$I:$I, 'SW Data'!$A:$A, J$8, 'SW Data'!$E:$E, $C$1, 'SW Data'!$B:$B, $A21))),
   IF($C$3="Full Time", SUMIFS('SW Data'!$F:$F, 'SW Data'!$A:$A, J$8, 'SW Data'!$E:$E, $C$1, 'SW Data'!$B:$B, $A21, 'SW Data'!$D:$D, $C$2), IF($C$3="Part Time", SUMIFS('SW Data'!$H:$H, 'SW Data'!$A:$A, J$8, 'SW Data'!$E:$E, $C$1, 'SW Data'!$B:$B, $A21, 'SW Data'!$D:$D, $C$2), SUMIFS('SW Data'!$I:$I, 'SW Data'!$A:$A, J$8, 'SW Data'!$E:$E, $C$1, 'SW Data'!$B:$B, $A21, 'SW Data'!$D:$D, $C$2))))),
 0)/IF($C$1="Fieldwork Service (Children)", VLOOKUP($A21,'Population MYE'!$A$43:$K$76,MATCH(J$8,'Population MYE'!$A$43:$K$43, FALSE),FALSE), IF(OR($C$1="Fieldwork Service (Adults)",$C$1="Fieldwork Service (Offenders)"),VLOOKUP($A21,'Population MYE'!$A$81:$K$114,MATCH(J$8,'Population MYE'!$A$81:$K$81, FALSE),FALSE),VLOOKUP($A21,'Population MYE'!$A$5:$K$38,MATCH(J$8,'Population MYE'!$A$5:$K$5, FALSE),FALSE))))*100000, 1)</f>
        <v>87</v>
      </c>
      <c r="K21" s="83">
        <f>ROUND((IF(AND($C$1&lt;&gt;"", $C$2&lt;&gt;"", $C$3&lt;&gt;""),
 IF($C$1="All Fieldwork Services Teams",
  IF($C$2="All Social Workers",
   IF($C$3="Full Time", SUMIFS('SW Data'!$F:$F, 'SW Data'!$A:$A, K$8, 'SW Data'!$B:$B, $A21), IF($C$3="Part Time", SUMIFS('SW Data'!$H:$H, 'SW Data'!$A:$A, K$8, 'SW Data'!$B:$B, $A21),SUMIFS('SW Data'!$I:$I, 'SW Data'!$A:$A, K$8, 'SW Data'!$B:$B, $A21))),
   IF($C$3="Full Time", SUMIFS('SW Data'!$F:$F, 'SW Data'!$A:$A, K$8, 'SW Data'!$B:$B, $A21, 'SW Data'!$D:$D, $C$2), IF($C$3="Part Time", SUMIFS('SW Data'!$H:$H, 'SW Data'!$A:$A, K$8, 'SW Data'!$B:$B, $A21, 'SW Data'!$D:$D, $C$2), SUMIFS('SW Data'!$I:$I, 'SW Data'!$A:$A, K$8, 'SW Data'!$B:$B, $A21, 'SW Data'!$D:$D, $C$2)))),
  IF($C$2="All Social Workers",
   IF($C$3="Full Time", SUMIFS('SW Data'!$F:$F, 'SW Data'!$A:$A, K$8, 'SW Data'!$E:$E, $C$1, 'SW Data'!$B:$B, $A21), IF($C$3="Part Time", SUMIFS('SW Data'!$H:$H, 'SW Data'!$A:$A, K$8, 'SW Data'!$E:$E, $C$1, 'SW Data'!$B:$B, $A21), SUMIFS('SW Data'!$I:$I, 'SW Data'!$A:$A, K$8, 'SW Data'!$E:$E, $C$1, 'SW Data'!$B:$B, $A21))),
   IF($C$3="Full Time", SUMIFS('SW Data'!$F:$F, 'SW Data'!$A:$A, K$8, 'SW Data'!$E:$E, $C$1, 'SW Data'!$B:$B, $A21, 'SW Data'!$D:$D, $C$2), IF($C$3="Part Time", SUMIFS('SW Data'!$H:$H, 'SW Data'!$A:$A, K$8, 'SW Data'!$E:$E, $C$1, 'SW Data'!$B:$B, $A21, 'SW Data'!$D:$D, $C$2), SUMIFS('SW Data'!$I:$I, 'SW Data'!$A:$A, K$8, 'SW Data'!$E:$E, $C$1, 'SW Data'!$B:$B, $A21, 'SW Data'!$D:$D, $C$2))))),
 0)/IF($C$1="Fieldwork Service (Children)", VLOOKUP($A21,'Population MYE'!$A$43:$K$76,MATCH(K$8,'Population MYE'!$A$43:$K$43, FALSE),FALSE), IF(OR($C$1="Fieldwork Service (Adults)",$C$1="Fieldwork Service (Offenders)"),VLOOKUP($A21,'Population MYE'!$A$81:$K$114,MATCH(K$8,'Population MYE'!$A$81:$K$81, FALSE),FALSE),VLOOKUP($A21,'Population MYE'!$A$5:$K$38,MATCH(K$8,'Population MYE'!$A$5:$K$5, FALSE),FALSE))))*100000, 1)</f>
        <v>85.3</v>
      </c>
      <c r="L21" s="55"/>
      <c r="U21" s="74"/>
    </row>
    <row r="22" spans="1:21" x14ac:dyDescent="0.25">
      <c r="A22" s="53" t="s">
        <v>30</v>
      </c>
      <c r="B22" s="83">
        <f>ROUND((IF(AND($C$1&lt;&gt;"", $C$2&lt;&gt;"", $C$3&lt;&gt;""),
 IF($C$1="All Fieldwork Services Teams",
  IF($C$2="All Social Workers",
   IF($C$3="Full Time", SUMIFS('SW Data'!$F:$F, 'SW Data'!$A:$A, B$8, 'SW Data'!$B:$B, $A22), IF($C$3="Part Time", SUMIFS('SW Data'!$H:$H, 'SW Data'!$A:$A, B$8, 'SW Data'!$B:$B, $A22),SUMIFS('SW Data'!$I:$I, 'SW Data'!$A:$A, B$8, 'SW Data'!$B:$B, $A22))),
   IF($C$3="Full Time", SUMIFS('SW Data'!$F:$F, 'SW Data'!$A:$A, B$8, 'SW Data'!$B:$B, $A22, 'SW Data'!$D:$D, $C$2), IF($C$3="Part Time", SUMIFS('SW Data'!$H:$H, 'SW Data'!$A:$A, B$8, 'SW Data'!$B:$B, $A22, 'SW Data'!$D:$D, $C$2), SUMIFS('SW Data'!$I:$I, 'SW Data'!$A:$A, B$8, 'SW Data'!$B:$B, $A22, 'SW Data'!$D:$D, $C$2)))),
  IF($C$2="All Social Workers",
   IF($C$3="Full Time", SUMIFS('SW Data'!$F:$F, 'SW Data'!$A:$A, B$8, 'SW Data'!$E:$E, $C$1, 'SW Data'!$B:$B, $A22), IF($C$3="Part Time", SUMIFS('SW Data'!$H:$H, 'SW Data'!$A:$A, B$8, 'SW Data'!$E:$E, $C$1, 'SW Data'!$B:$B, $A22), SUMIFS('SW Data'!$I:$I, 'SW Data'!$A:$A, B$8, 'SW Data'!$E:$E, $C$1, 'SW Data'!$B:$B, $A22))),
   IF($C$3="Full Time", SUMIFS('SW Data'!$F:$F, 'SW Data'!$A:$A, B$8, 'SW Data'!$E:$E, $C$1, 'SW Data'!$B:$B, $A22, 'SW Data'!$D:$D, $C$2), IF($C$3="Part Time", SUMIFS('SW Data'!$H:$H, 'SW Data'!$A:$A, B$8, 'SW Data'!$E:$E, $C$1, 'SW Data'!$B:$B, $A22, 'SW Data'!$D:$D, $C$2), SUMIFS('SW Data'!$I:$I, 'SW Data'!$A:$A, B$8, 'SW Data'!$E:$E, $C$1, 'SW Data'!$B:$B, $A22, 'SW Data'!$D:$D, $C$2))))),
 0)/IF($C$1="Fieldwork Service (Children)", VLOOKUP($A22,'Population MYE'!$A$43:$K$76,MATCH(B$8,'Population MYE'!$A$43:$K$43, FALSE),FALSE), IF(OR($C$1="Fieldwork Service (Adults)",$C$1="Fieldwork Service (Offenders)"),VLOOKUP($A22,'Population MYE'!$A$81:$K$114,MATCH(B$8,'Population MYE'!$A$81:$K$81, FALSE),FALSE),VLOOKUP($A22,'Population MYE'!$A$5:$K$38,MATCH(B$8,'Population MYE'!$A$5:$K$5, FALSE),FALSE))))*100000, 1)</f>
        <v>79.2</v>
      </c>
      <c r="C22" s="83">
        <f>ROUND((IF(AND($C$1&lt;&gt;"", $C$2&lt;&gt;"", $C$3&lt;&gt;""),
 IF($C$1="All Fieldwork Services Teams",
  IF($C$2="All Social Workers",
   IF($C$3="Full Time", SUMIFS('SW Data'!$F:$F, 'SW Data'!$A:$A, C$8, 'SW Data'!$B:$B, $A22), IF($C$3="Part Time", SUMIFS('SW Data'!$H:$H, 'SW Data'!$A:$A, C$8, 'SW Data'!$B:$B, $A22),SUMIFS('SW Data'!$I:$I, 'SW Data'!$A:$A, C$8, 'SW Data'!$B:$B, $A22))),
   IF($C$3="Full Time", SUMIFS('SW Data'!$F:$F, 'SW Data'!$A:$A, C$8, 'SW Data'!$B:$B, $A22, 'SW Data'!$D:$D, $C$2), IF($C$3="Part Time", SUMIFS('SW Data'!$H:$H, 'SW Data'!$A:$A, C$8, 'SW Data'!$B:$B, $A22, 'SW Data'!$D:$D, $C$2), SUMIFS('SW Data'!$I:$I, 'SW Data'!$A:$A, C$8, 'SW Data'!$B:$B, $A22, 'SW Data'!$D:$D, $C$2)))),
  IF($C$2="All Social Workers",
   IF($C$3="Full Time", SUMIFS('SW Data'!$F:$F, 'SW Data'!$A:$A, C$8, 'SW Data'!$E:$E, $C$1, 'SW Data'!$B:$B, $A22), IF($C$3="Part Time", SUMIFS('SW Data'!$H:$H, 'SW Data'!$A:$A, C$8, 'SW Data'!$E:$E, $C$1, 'SW Data'!$B:$B, $A22), SUMIFS('SW Data'!$I:$I, 'SW Data'!$A:$A, C$8, 'SW Data'!$E:$E, $C$1, 'SW Data'!$B:$B, $A22))),
   IF($C$3="Full Time", SUMIFS('SW Data'!$F:$F, 'SW Data'!$A:$A, C$8, 'SW Data'!$E:$E, $C$1, 'SW Data'!$B:$B, $A22, 'SW Data'!$D:$D, $C$2), IF($C$3="Part Time", SUMIFS('SW Data'!$H:$H, 'SW Data'!$A:$A, C$8, 'SW Data'!$E:$E, $C$1, 'SW Data'!$B:$B, $A22, 'SW Data'!$D:$D, $C$2), SUMIFS('SW Data'!$I:$I, 'SW Data'!$A:$A, C$8, 'SW Data'!$E:$E, $C$1, 'SW Data'!$B:$B, $A22, 'SW Data'!$D:$D, $C$2))))),
 0)/IF($C$1="Fieldwork Service (Children)", VLOOKUP($A22,'Population MYE'!$A$43:$K$76,MATCH(C$8,'Population MYE'!$A$43:$K$43, FALSE),FALSE), IF(OR($C$1="Fieldwork Service (Adults)",$C$1="Fieldwork Service (Offenders)"),VLOOKUP($A22,'Population MYE'!$A$81:$K$114,MATCH(C$8,'Population MYE'!$A$81:$K$81, FALSE),FALSE),VLOOKUP($A22,'Population MYE'!$A$5:$K$38,MATCH(C$8,'Population MYE'!$A$5:$K$5, FALSE),FALSE))))*100000, 1)</f>
        <v>81.8</v>
      </c>
      <c r="D22" s="83">
        <f>ROUND((IF(AND($C$1&lt;&gt;"", $C$2&lt;&gt;"", $C$3&lt;&gt;""),
 IF($C$1="All Fieldwork Services Teams",
  IF($C$2="All Social Workers",
   IF($C$3="Full Time", SUMIFS('SW Data'!$F:$F, 'SW Data'!$A:$A, D$8, 'SW Data'!$B:$B, $A22), IF($C$3="Part Time", SUMIFS('SW Data'!$H:$H, 'SW Data'!$A:$A, D$8, 'SW Data'!$B:$B, $A22),SUMIFS('SW Data'!$I:$I, 'SW Data'!$A:$A, D$8, 'SW Data'!$B:$B, $A22))),
   IF($C$3="Full Time", SUMIFS('SW Data'!$F:$F, 'SW Data'!$A:$A, D$8, 'SW Data'!$B:$B, $A22, 'SW Data'!$D:$D, $C$2), IF($C$3="Part Time", SUMIFS('SW Data'!$H:$H, 'SW Data'!$A:$A, D$8, 'SW Data'!$B:$B, $A22, 'SW Data'!$D:$D, $C$2), SUMIFS('SW Data'!$I:$I, 'SW Data'!$A:$A, D$8, 'SW Data'!$B:$B, $A22, 'SW Data'!$D:$D, $C$2)))),
  IF($C$2="All Social Workers",
   IF($C$3="Full Time", SUMIFS('SW Data'!$F:$F, 'SW Data'!$A:$A, D$8, 'SW Data'!$E:$E, $C$1, 'SW Data'!$B:$B, $A22), IF($C$3="Part Time", SUMIFS('SW Data'!$H:$H, 'SW Data'!$A:$A, D$8, 'SW Data'!$E:$E, $C$1, 'SW Data'!$B:$B, $A22), SUMIFS('SW Data'!$I:$I, 'SW Data'!$A:$A, D$8, 'SW Data'!$E:$E, $C$1, 'SW Data'!$B:$B, $A22))),
   IF($C$3="Full Time", SUMIFS('SW Data'!$F:$F, 'SW Data'!$A:$A, D$8, 'SW Data'!$E:$E, $C$1, 'SW Data'!$B:$B, $A22, 'SW Data'!$D:$D, $C$2), IF($C$3="Part Time", SUMIFS('SW Data'!$H:$H, 'SW Data'!$A:$A, D$8, 'SW Data'!$E:$E, $C$1, 'SW Data'!$B:$B, $A22, 'SW Data'!$D:$D, $C$2), SUMIFS('SW Data'!$I:$I, 'SW Data'!$A:$A, D$8, 'SW Data'!$E:$E, $C$1, 'SW Data'!$B:$B, $A22, 'SW Data'!$D:$D, $C$2))))),
 0)/IF($C$1="Fieldwork Service (Children)", VLOOKUP($A22,'Population MYE'!$A$43:$K$76,MATCH(D$8,'Population MYE'!$A$43:$K$43, FALSE),FALSE), IF(OR($C$1="Fieldwork Service (Adults)",$C$1="Fieldwork Service (Offenders)"),VLOOKUP($A22,'Population MYE'!$A$81:$K$114,MATCH(D$8,'Population MYE'!$A$81:$K$81, FALSE),FALSE),VLOOKUP($A22,'Population MYE'!$A$5:$K$38,MATCH(D$8,'Population MYE'!$A$5:$K$5, FALSE),FALSE))))*100000, 1)</f>
        <v>78.2</v>
      </c>
      <c r="E22" s="83">
        <f>ROUND((IF(AND($C$1&lt;&gt;"", $C$2&lt;&gt;"", $C$3&lt;&gt;""),
 IF($C$1="All Fieldwork Services Teams",
  IF($C$2="All Social Workers",
   IF($C$3="Full Time", SUMIFS('SW Data'!$F:$F, 'SW Data'!$A:$A, E$8, 'SW Data'!$B:$B, $A22), IF($C$3="Part Time", SUMIFS('SW Data'!$H:$H, 'SW Data'!$A:$A, E$8, 'SW Data'!$B:$B, $A22),SUMIFS('SW Data'!$I:$I, 'SW Data'!$A:$A, E$8, 'SW Data'!$B:$B, $A22))),
   IF($C$3="Full Time", SUMIFS('SW Data'!$F:$F, 'SW Data'!$A:$A, E$8, 'SW Data'!$B:$B, $A22, 'SW Data'!$D:$D, $C$2), IF($C$3="Part Time", SUMIFS('SW Data'!$H:$H, 'SW Data'!$A:$A, E$8, 'SW Data'!$B:$B, $A22, 'SW Data'!$D:$D, $C$2), SUMIFS('SW Data'!$I:$I, 'SW Data'!$A:$A, E$8, 'SW Data'!$B:$B, $A22, 'SW Data'!$D:$D, $C$2)))),
  IF($C$2="All Social Workers",
   IF($C$3="Full Time", SUMIFS('SW Data'!$F:$F, 'SW Data'!$A:$A, E$8, 'SW Data'!$E:$E, $C$1, 'SW Data'!$B:$B, $A22), IF($C$3="Part Time", SUMIFS('SW Data'!$H:$H, 'SW Data'!$A:$A, E$8, 'SW Data'!$E:$E, $C$1, 'SW Data'!$B:$B, $A22), SUMIFS('SW Data'!$I:$I, 'SW Data'!$A:$A, E$8, 'SW Data'!$E:$E, $C$1, 'SW Data'!$B:$B, $A22))),
   IF($C$3="Full Time", SUMIFS('SW Data'!$F:$F, 'SW Data'!$A:$A, E$8, 'SW Data'!$E:$E, $C$1, 'SW Data'!$B:$B, $A22, 'SW Data'!$D:$D, $C$2), IF($C$3="Part Time", SUMIFS('SW Data'!$H:$H, 'SW Data'!$A:$A, E$8, 'SW Data'!$E:$E, $C$1, 'SW Data'!$B:$B, $A22, 'SW Data'!$D:$D, $C$2), SUMIFS('SW Data'!$I:$I, 'SW Data'!$A:$A, E$8, 'SW Data'!$E:$E, $C$1, 'SW Data'!$B:$B, $A22, 'SW Data'!$D:$D, $C$2))))),
 0)/IF($C$1="Fieldwork Service (Children)", VLOOKUP($A22,'Population MYE'!$A$43:$K$76,MATCH(E$8,'Population MYE'!$A$43:$K$43, FALSE),FALSE), IF(OR($C$1="Fieldwork Service (Adults)",$C$1="Fieldwork Service (Offenders)"),VLOOKUP($A22,'Population MYE'!$A$81:$K$114,MATCH(E$8,'Population MYE'!$A$81:$K$81, FALSE),FALSE),VLOOKUP($A22,'Population MYE'!$A$5:$K$38,MATCH(E$8,'Population MYE'!$A$5:$K$5, FALSE),FALSE))))*100000, 1)</f>
        <v>70.8</v>
      </c>
      <c r="F22" s="83">
        <f>ROUND((IF(AND($C$1&lt;&gt;"", $C$2&lt;&gt;"", $C$3&lt;&gt;""),
 IF($C$1="All Fieldwork Services Teams",
  IF($C$2="All Social Workers",
   IF($C$3="Full Time", SUMIFS('SW Data'!$F:$F, 'SW Data'!$A:$A, F$8, 'SW Data'!$B:$B, $A22), IF($C$3="Part Time", SUMIFS('SW Data'!$H:$H, 'SW Data'!$A:$A, F$8, 'SW Data'!$B:$B, $A22),SUMIFS('SW Data'!$I:$I, 'SW Data'!$A:$A, F$8, 'SW Data'!$B:$B, $A22))),
   IF($C$3="Full Time", SUMIFS('SW Data'!$F:$F, 'SW Data'!$A:$A, F$8, 'SW Data'!$B:$B, $A22, 'SW Data'!$D:$D, $C$2), IF($C$3="Part Time", SUMIFS('SW Data'!$H:$H, 'SW Data'!$A:$A, F$8, 'SW Data'!$B:$B, $A22, 'SW Data'!$D:$D, $C$2), SUMIFS('SW Data'!$I:$I, 'SW Data'!$A:$A, F$8, 'SW Data'!$B:$B, $A22, 'SW Data'!$D:$D, $C$2)))),
  IF($C$2="All Social Workers",
   IF($C$3="Full Time", SUMIFS('SW Data'!$F:$F, 'SW Data'!$A:$A, F$8, 'SW Data'!$E:$E, $C$1, 'SW Data'!$B:$B, $A22), IF($C$3="Part Time", SUMIFS('SW Data'!$H:$H, 'SW Data'!$A:$A, F$8, 'SW Data'!$E:$E, $C$1, 'SW Data'!$B:$B, $A22), SUMIFS('SW Data'!$I:$I, 'SW Data'!$A:$A, F$8, 'SW Data'!$E:$E, $C$1, 'SW Data'!$B:$B, $A22))),
   IF($C$3="Full Time", SUMIFS('SW Data'!$F:$F, 'SW Data'!$A:$A, F$8, 'SW Data'!$E:$E, $C$1, 'SW Data'!$B:$B, $A22, 'SW Data'!$D:$D, $C$2), IF($C$3="Part Time", SUMIFS('SW Data'!$H:$H, 'SW Data'!$A:$A, F$8, 'SW Data'!$E:$E, $C$1, 'SW Data'!$B:$B, $A22, 'SW Data'!$D:$D, $C$2), SUMIFS('SW Data'!$I:$I, 'SW Data'!$A:$A, F$8, 'SW Data'!$E:$E, $C$1, 'SW Data'!$B:$B, $A22, 'SW Data'!$D:$D, $C$2))))),
 0)/IF($C$1="Fieldwork Service (Children)", VLOOKUP($A22,'Population MYE'!$A$43:$K$76,MATCH(F$8,'Population MYE'!$A$43:$K$43, FALSE),FALSE), IF(OR($C$1="Fieldwork Service (Adults)",$C$1="Fieldwork Service (Offenders)"),VLOOKUP($A22,'Population MYE'!$A$81:$K$114,MATCH(F$8,'Population MYE'!$A$81:$K$81, FALSE),FALSE),VLOOKUP($A22,'Population MYE'!$A$5:$K$38,MATCH(F$8,'Population MYE'!$A$5:$K$5, FALSE),FALSE))))*100000, 1)</f>
        <v>75</v>
      </c>
      <c r="G22" s="83">
        <f>ROUND((IF(AND($C$1&lt;&gt;"", $C$2&lt;&gt;"", $C$3&lt;&gt;""),
 IF($C$1="All Fieldwork Services Teams",
  IF($C$2="All Social Workers",
   IF($C$3="Full Time", SUMIFS('SW Data'!$F:$F, 'SW Data'!$A:$A, G$8, 'SW Data'!$B:$B, $A22), IF($C$3="Part Time", SUMIFS('SW Data'!$H:$H, 'SW Data'!$A:$A, G$8, 'SW Data'!$B:$B, $A22),SUMIFS('SW Data'!$I:$I, 'SW Data'!$A:$A, G$8, 'SW Data'!$B:$B, $A22))),
   IF($C$3="Full Time", SUMIFS('SW Data'!$F:$F, 'SW Data'!$A:$A, G$8, 'SW Data'!$B:$B, $A22, 'SW Data'!$D:$D, $C$2), IF($C$3="Part Time", SUMIFS('SW Data'!$H:$H, 'SW Data'!$A:$A, G$8, 'SW Data'!$B:$B, $A22, 'SW Data'!$D:$D, $C$2), SUMIFS('SW Data'!$I:$I, 'SW Data'!$A:$A, G$8, 'SW Data'!$B:$B, $A22, 'SW Data'!$D:$D, $C$2)))),
  IF($C$2="All Social Workers",
   IF($C$3="Full Time", SUMIFS('SW Data'!$F:$F, 'SW Data'!$A:$A, G$8, 'SW Data'!$E:$E, $C$1, 'SW Data'!$B:$B, $A22), IF($C$3="Part Time", SUMIFS('SW Data'!$H:$H, 'SW Data'!$A:$A, G$8, 'SW Data'!$E:$E, $C$1, 'SW Data'!$B:$B, $A22), SUMIFS('SW Data'!$I:$I, 'SW Data'!$A:$A, G$8, 'SW Data'!$E:$E, $C$1, 'SW Data'!$B:$B, $A22))),
   IF($C$3="Full Time", SUMIFS('SW Data'!$F:$F, 'SW Data'!$A:$A, G$8, 'SW Data'!$E:$E, $C$1, 'SW Data'!$B:$B, $A22, 'SW Data'!$D:$D, $C$2), IF($C$3="Part Time", SUMIFS('SW Data'!$H:$H, 'SW Data'!$A:$A, G$8, 'SW Data'!$E:$E, $C$1, 'SW Data'!$B:$B, $A22, 'SW Data'!$D:$D, $C$2), SUMIFS('SW Data'!$I:$I, 'SW Data'!$A:$A, G$8, 'SW Data'!$E:$E, $C$1, 'SW Data'!$B:$B, $A22, 'SW Data'!$D:$D, $C$2))))),
 0)/IF($C$1="Fieldwork Service (Children)", VLOOKUP($A22,'Population MYE'!$A$43:$K$76,MATCH(G$8,'Population MYE'!$A$43:$K$43, FALSE),FALSE), IF(OR($C$1="Fieldwork Service (Adults)",$C$1="Fieldwork Service (Offenders)"),VLOOKUP($A22,'Population MYE'!$A$81:$K$114,MATCH(G$8,'Population MYE'!$A$81:$K$81, FALSE),FALSE),VLOOKUP($A22,'Population MYE'!$A$5:$K$38,MATCH(G$8,'Population MYE'!$A$5:$K$5, FALSE),FALSE))))*100000, 1)</f>
        <v>80.599999999999994</v>
      </c>
      <c r="H22" s="83">
        <f>ROUND((IF(AND($C$1&lt;&gt;"", $C$2&lt;&gt;"", $C$3&lt;&gt;""),
 IF($C$1="All Fieldwork Services Teams",
  IF($C$2="All Social Workers",
   IF($C$3="Full Time", SUMIFS('SW Data'!$F:$F, 'SW Data'!$A:$A, H$8, 'SW Data'!$B:$B, $A22), IF($C$3="Part Time", SUMIFS('SW Data'!$H:$H, 'SW Data'!$A:$A, H$8, 'SW Data'!$B:$B, $A22),SUMIFS('SW Data'!$I:$I, 'SW Data'!$A:$A, H$8, 'SW Data'!$B:$B, $A22))),
   IF($C$3="Full Time", SUMIFS('SW Data'!$F:$F, 'SW Data'!$A:$A, H$8, 'SW Data'!$B:$B, $A22, 'SW Data'!$D:$D, $C$2), IF($C$3="Part Time", SUMIFS('SW Data'!$H:$H, 'SW Data'!$A:$A, H$8, 'SW Data'!$B:$B, $A22, 'SW Data'!$D:$D, $C$2), SUMIFS('SW Data'!$I:$I, 'SW Data'!$A:$A, H$8, 'SW Data'!$B:$B, $A22, 'SW Data'!$D:$D, $C$2)))),
  IF($C$2="All Social Workers",
   IF($C$3="Full Time", SUMIFS('SW Data'!$F:$F, 'SW Data'!$A:$A, H$8, 'SW Data'!$E:$E, $C$1, 'SW Data'!$B:$B, $A22), IF($C$3="Part Time", SUMIFS('SW Data'!$H:$H, 'SW Data'!$A:$A, H$8, 'SW Data'!$E:$E, $C$1, 'SW Data'!$B:$B, $A22), SUMIFS('SW Data'!$I:$I, 'SW Data'!$A:$A, H$8, 'SW Data'!$E:$E, $C$1, 'SW Data'!$B:$B, $A22))),
   IF($C$3="Full Time", SUMIFS('SW Data'!$F:$F, 'SW Data'!$A:$A, H$8, 'SW Data'!$E:$E, $C$1, 'SW Data'!$B:$B, $A22, 'SW Data'!$D:$D, $C$2), IF($C$3="Part Time", SUMIFS('SW Data'!$H:$H, 'SW Data'!$A:$A, H$8, 'SW Data'!$E:$E, $C$1, 'SW Data'!$B:$B, $A22, 'SW Data'!$D:$D, $C$2), SUMIFS('SW Data'!$I:$I, 'SW Data'!$A:$A, H$8, 'SW Data'!$E:$E, $C$1, 'SW Data'!$B:$B, $A22, 'SW Data'!$D:$D, $C$2))))),
 0)/IF($C$1="Fieldwork Service (Children)", VLOOKUP($A22,'Population MYE'!$A$43:$K$76,MATCH(H$8,'Population MYE'!$A$43:$K$43, FALSE),FALSE), IF(OR($C$1="Fieldwork Service (Adults)",$C$1="Fieldwork Service (Offenders)"),VLOOKUP($A22,'Population MYE'!$A$81:$K$114,MATCH(H$8,'Population MYE'!$A$81:$K$81, FALSE),FALSE),VLOOKUP($A22,'Population MYE'!$A$5:$K$38,MATCH(H$8,'Population MYE'!$A$5:$K$5, FALSE),FALSE))))*100000, 1)</f>
        <v>81.7</v>
      </c>
      <c r="I22" s="83">
        <f>ROUND((IF(AND($C$1&lt;&gt;"", $C$2&lt;&gt;"", $C$3&lt;&gt;""),
 IF($C$1="All Fieldwork Services Teams",
  IF($C$2="All Social Workers",
   IF($C$3="Full Time", SUMIFS('SW Data'!$F:$F, 'SW Data'!$A:$A, I$8, 'SW Data'!$B:$B, $A22), IF($C$3="Part Time", SUMIFS('SW Data'!$H:$H, 'SW Data'!$A:$A, I$8, 'SW Data'!$B:$B, $A22),SUMIFS('SW Data'!$I:$I, 'SW Data'!$A:$A, I$8, 'SW Data'!$B:$B, $A22))),
   IF($C$3="Full Time", SUMIFS('SW Data'!$F:$F, 'SW Data'!$A:$A, I$8, 'SW Data'!$B:$B, $A22, 'SW Data'!$D:$D, $C$2), IF($C$3="Part Time", SUMIFS('SW Data'!$H:$H, 'SW Data'!$A:$A, I$8, 'SW Data'!$B:$B, $A22, 'SW Data'!$D:$D, $C$2), SUMIFS('SW Data'!$I:$I, 'SW Data'!$A:$A, I$8, 'SW Data'!$B:$B, $A22, 'SW Data'!$D:$D, $C$2)))),
  IF($C$2="All Social Workers",
   IF($C$3="Full Time", SUMIFS('SW Data'!$F:$F, 'SW Data'!$A:$A, I$8, 'SW Data'!$E:$E, $C$1, 'SW Data'!$B:$B, $A22), IF($C$3="Part Time", SUMIFS('SW Data'!$H:$H, 'SW Data'!$A:$A, I$8, 'SW Data'!$E:$E, $C$1, 'SW Data'!$B:$B, $A22), SUMIFS('SW Data'!$I:$I, 'SW Data'!$A:$A, I$8, 'SW Data'!$E:$E, $C$1, 'SW Data'!$B:$B, $A22))),
   IF($C$3="Full Time", SUMIFS('SW Data'!$F:$F, 'SW Data'!$A:$A, I$8, 'SW Data'!$E:$E, $C$1, 'SW Data'!$B:$B, $A22, 'SW Data'!$D:$D, $C$2), IF($C$3="Part Time", SUMIFS('SW Data'!$H:$H, 'SW Data'!$A:$A, I$8, 'SW Data'!$E:$E, $C$1, 'SW Data'!$B:$B, $A22, 'SW Data'!$D:$D, $C$2), SUMIFS('SW Data'!$I:$I, 'SW Data'!$A:$A, I$8, 'SW Data'!$E:$E, $C$1, 'SW Data'!$B:$B, $A22, 'SW Data'!$D:$D, $C$2))))),
 0)/IF($C$1="Fieldwork Service (Children)", VLOOKUP($A22,'Population MYE'!$A$43:$K$76,MATCH(I$8,'Population MYE'!$A$43:$K$43, FALSE),FALSE), IF(OR($C$1="Fieldwork Service (Adults)",$C$1="Fieldwork Service (Offenders)"),VLOOKUP($A22,'Population MYE'!$A$81:$K$114,MATCH(I$8,'Population MYE'!$A$81:$K$81, FALSE),FALSE),VLOOKUP($A22,'Population MYE'!$A$5:$K$38,MATCH(I$8,'Population MYE'!$A$5:$K$5, FALSE),FALSE))))*100000, 1)</f>
        <v>93</v>
      </c>
      <c r="J22" s="83">
        <f>ROUND((IF(AND($C$1&lt;&gt;"", $C$2&lt;&gt;"", $C$3&lt;&gt;""),
 IF($C$1="All Fieldwork Services Teams",
  IF($C$2="All Social Workers",
   IF($C$3="Full Time", SUMIFS('SW Data'!$F:$F, 'SW Data'!$A:$A, J$8, 'SW Data'!$B:$B, $A22), IF($C$3="Part Time", SUMIFS('SW Data'!$H:$H, 'SW Data'!$A:$A, J$8, 'SW Data'!$B:$B, $A22),SUMIFS('SW Data'!$I:$I, 'SW Data'!$A:$A, J$8, 'SW Data'!$B:$B, $A22))),
   IF($C$3="Full Time", SUMIFS('SW Data'!$F:$F, 'SW Data'!$A:$A, J$8, 'SW Data'!$B:$B, $A22, 'SW Data'!$D:$D, $C$2), IF($C$3="Part Time", SUMIFS('SW Data'!$H:$H, 'SW Data'!$A:$A, J$8, 'SW Data'!$B:$B, $A22, 'SW Data'!$D:$D, $C$2), SUMIFS('SW Data'!$I:$I, 'SW Data'!$A:$A, J$8, 'SW Data'!$B:$B, $A22, 'SW Data'!$D:$D, $C$2)))),
  IF($C$2="All Social Workers",
   IF($C$3="Full Time", SUMIFS('SW Data'!$F:$F, 'SW Data'!$A:$A, J$8, 'SW Data'!$E:$E, $C$1, 'SW Data'!$B:$B, $A22), IF($C$3="Part Time", SUMIFS('SW Data'!$H:$H, 'SW Data'!$A:$A, J$8, 'SW Data'!$E:$E, $C$1, 'SW Data'!$B:$B, $A22), SUMIFS('SW Data'!$I:$I, 'SW Data'!$A:$A, J$8, 'SW Data'!$E:$E, $C$1, 'SW Data'!$B:$B, $A22))),
   IF($C$3="Full Time", SUMIFS('SW Data'!$F:$F, 'SW Data'!$A:$A, J$8, 'SW Data'!$E:$E, $C$1, 'SW Data'!$B:$B, $A22, 'SW Data'!$D:$D, $C$2), IF($C$3="Part Time", SUMIFS('SW Data'!$H:$H, 'SW Data'!$A:$A, J$8, 'SW Data'!$E:$E, $C$1, 'SW Data'!$B:$B, $A22, 'SW Data'!$D:$D, $C$2), SUMIFS('SW Data'!$I:$I, 'SW Data'!$A:$A, J$8, 'SW Data'!$E:$E, $C$1, 'SW Data'!$B:$B, $A22, 'SW Data'!$D:$D, $C$2))))),
 0)/IF($C$1="Fieldwork Service (Children)", VLOOKUP($A22,'Population MYE'!$A$43:$K$76,MATCH(J$8,'Population MYE'!$A$43:$K$43, FALSE),FALSE), IF(OR($C$1="Fieldwork Service (Adults)",$C$1="Fieldwork Service (Offenders)"),VLOOKUP($A22,'Population MYE'!$A$81:$K$114,MATCH(J$8,'Population MYE'!$A$81:$K$81, FALSE),FALSE),VLOOKUP($A22,'Population MYE'!$A$5:$K$38,MATCH(J$8,'Population MYE'!$A$5:$K$5, FALSE),FALSE))))*100000, 1)</f>
        <v>100.4</v>
      </c>
      <c r="K22" s="83">
        <f>ROUND((IF(AND($C$1&lt;&gt;"", $C$2&lt;&gt;"", $C$3&lt;&gt;""),
 IF($C$1="All Fieldwork Services Teams",
  IF($C$2="All Social Workers",
   IF($C$3="Full Time", SUMIFS('SW Data'!$F:$F, 'SW Data'!$A:$A, K$8, 'SW Data'!$B:$B, $A22), IF($C$3="Part Time", SUMIFS('SW Data'!$H:$H, 'SW Data'!$A:$A, K$8, 'SW Data'!$B:$B, $A22),SUMIFS('SW Data'!$I:$I, 'SW Data'!$A:$A, K$8, 'SW Data'!$B:$B, $A22))),
   IF($C$3="Full Time", SUMIFS('SW Data'!$F:$F, 'SW Data'!$A:$A, K$8, 'SW Data'!$B:$B, $A22, 'SW Data'!$D:$D, $C$2), IF($C$3="Part Time", SUMIFS('SW Data'!$H:$H, 'SW Data'!$A:$A, K$8, 'SW Data'!$B:$B, $A22, 'SW Data'!$D:$D, $C$2), SUMIFS('SW Data'!$I:$I, 'SW Data'!$A:$A, K$8, 'SW Data'!$B:$B, $A22, 'SW Data'!$D:$D, $C$2)))),
  IF($C$2="All Social Workers",
   IF($C$3="Full Time", SUMIFS('SW Data'!$F:$F, 'SW Data'!$A:$A, K$8, 'SW Data'!$E:$E, $C$1, 'SW Data'!$B:$B, $A22), IF($C$3="Part Time", SUMIFS('SW Data'!$H:$H, 'SW Data'!$A:$A, K$8, 'SW Data'!$E:$E, $C$1, 'SW Data'!$B:$B, $A22), SUMIFS('SW Data'!$I:$I, 'SW Data'!$A:$A, K$8, 'SW Data'!$E:$E, $C$1, 'SW Data'!$B:$B, $A22))),
   IF($C$3="Full Time", SUMIFS('SW Data'!$F:$F, 'SW Data'!$A:$A, K$8, 'SW Data'!$E:$E, $C$1, 'SW Data'!$B:$B, $A22, 'SW Data'!$D:$D, $C$2), IF($C$3="Part Time", SUMIFS('SW Data'!$H:$H, 'SW Data'!$A:$A, K$8, 'SW Data'!$E:$E, $C$1, 'SW Data'!$B:$B, $A22, 'SW Data'!$D:$D, $C$2), SUMIFS('SW Data'!$I:$I, 'SW Data'!$A:$A, K$8, 'SW Data'!$E:$E, $C$1, 'SW Data'!$B:$B, $A22, 'SW Data'!$D:$D, $C$2))))),
 0)/IF($C$1="Fieldwork Service (Children)", VLOOKUP($A22,'Population MYE'!$A$43:$K$76,MATCH(K$8,'Population MYE'!$A$43:$K$43, FALSE),FALSE), IF(OR($C$1="Fieldwork Service (Adults)",$C$1="Fieldwork Service (Offenders)"),VLOOKUP($A22,'Population MYE'!$A$81:$K$114,MATCH(K$8,'Population MYE'!$A$81:$K$81, FALSE),FALSE),VLOOKUP($A22,'Population MYE'!$A$5:$K$38,MATCH(K$8,'Population MYE'!$A$5:$K$5, FALSE),FALSE))))*100000, 1)</f>
        <v>100.5</v>
      </c>
      <c r="L22" s="55"/>
      <c r="U22" s="74"/>
    </row>
    <row r="23" spans="1:21" x14ac:dyDescent="0.25">
      <c r="A23" s="53" t="s">
        <v>31</v>
      </c>
      <c r="B23" s="83">
        <f>ROUND((IF(AND($C$1&lt;&gt;"", $C$2&lt;&gt;"", $C$3&lt;&gt;""),
 IF($C$1="All Fieldwork Services Teams",
  IF($C$2="All Social Workers",
   IF($C$3="Full Time", SUMIFS('SW Data'!$F:$F, 'SW Data'!$A:$A, B$8, 'SW Data'!$B:$B, $A23), IF($C$3="Part Time", SUMIFS('SW Data'!$H:$H, 'SW Data'!$A:$A, B$8, 'SW Data'!$B:$B, $A23),SUMIFS('SW Data'!$I:$I, 'SW Data'!$A:$A, B$8, 'SW Data'!$B:$B, $A23))),
   IF($C$3="Full Time", SUMIFS('SW Data'!$F:$F, 'SW Data'!$A:$A, B$8, 'SW Data'!$B:$B, $A23, 'SW Data'!$D:$D, $C$2), IF($C$3="Part Time", SUMIFS('SW Data'!$H:$H, 'SW Data'!$A:$A, B$8, 'SW Data'!$B:$B, $A23, 'SW Data'!$D:$D, $C$2), SUMIFS('SW Data'!$I:$I, 'SW Data'!$A:$A, B$8, 'SW Data'!$B:$B, $A23, 'SW Data'!$D:$D, $C$2)))),
  IF($C$2="All Social Workers",
   IF($C$3="Full Time", SUMIFS('SW Data'!$F:$F, 'SW Data'!$A:$A, B$8, 'SW Data'!$E:$E, $C$1, 'SW Data'!$B:$B, $A23), IF($C$3="Part Time", SUMIFS('SW Data'!$H:$H, 'SW Data'!$A:$A, B$8, 'SW Data'!$E:$E, $C$1, 'SW Data'!$B:$B, $A23), SUMIFS('SW Data'!$I:$I, 'SW Data'!$A:$A, B$8, 'SW Data'!$E:$E, $C$1, 'SW Data'!$B:$B, $A23))),
   IF($C$3="Full Time", SUMIFS('SW Data'!$F:$F, 'SW Data'!$A:$A, B$8, 'SW Data'!$E:$E, $C$1, 'SW Data'!$B:$B, $A23, 'SW Data'!$D:$D, $C$2), IF($C$3="Part Time", SUMIFS('SW Data'!$H:$H, 'SW Data'!$A:$A, B$8, 'SW Data'!$E:$E, $C$1, 'SW Data'!$B:$B, $A23, 'SW Data'!$D:$D, $C$2), SUMIFS('SW Data'!$I:$I, 'SW Data'!$A:$A, B$8, 'SW Data'!$E:$E, $C$1, 'SW Data'!$B:$B, $A23, 'SW Data'!$D:$D, $C$2))))),
 0)/IF($C$1="Fieldwork Service (Children)", VLOOKUP($A23,'Population MYE'!$A$43:$K$76,MATCH(B$8,'Population MYE'!$A$43:$K$43, FALSE),FALSE), IF(OR($C$1="Fieldwork Service (Adults)",$C$1="Fieldwork Service (Offenders)"),VLOOKUP($A23,'Population MYE'!$A$81:$K$114,MATCH(B$8,'Population MYE'!$A$81:$K$81, FALSE),FALSE),VLOOKUP($A23,'Population MYE'!$A$5:$K$38,MATCH(B$8,'Population MYE'!$A$5:$K$5, FALSE),FALSE))))*100000, 1)</f>
        <v>127.2</v>
      </c>
      <c r="C23" s="83">
        <f>ROUND((IF(AND($C$1&lt;&gt;"", $C$2&lt;&gt;"", $C$3&lt;&gt;""),
 IF($C$1="All Fieldwork Services Teams",
  IF($C$2="All Social Workers",
   IF($C$3="Full Time", SUMIFS('SW Data'!$F:$F, 'SW Data'!$A:$A, C$8, 'SW Data'!$B:$B, $A23), IF($C$3="Part Time", SUMIFS('SW Data'!$H:$H, 'SW Data'!$A:$A, C$8, 'SW Data'!$B:$B, $A23),SUMIFS('SW Data'!$I:$I, 'SW Data'!$A:$A, C$8, 'SW Data'!$B:$B, $A23))),
   IF($C$3="Full Time", SUMIFS('SW Data'!$F:$F, 'SW Data'!$A:$A, C$8, 'SW Data'!$B:$B, $A23, 'SW Data'!$D:$D, $C$2), IF($C$3="Part Time", SUMIFS('SW Data'!$H:$H, 'SW Data'!$A:$A, C$8, 'SW Data'!$B:$B, $A23, 'SW Data'!$D:$D, $C$2), SUMIFS('SW Data'!$I:$I, 'SW Data'!$A:$A, C$8, 'SW Data'!$B:$B, $A23, 'SW Data'!$D:$D, $C$2)))),
  IF($C$2="All Social Workers",
   IF($C$3="Full Time", SUMIFS('SW Data'!$F:$F, 'SW Data'!$A:$A, C$8, 'SW Data'!$E:$E, $C$1, 'SW Data'!$B:$B, $A23), IF($C$3="Part Time", SUMIFS('SW Data'!$H:$H, 'SW Data'!$A:$A, C$8, 'SW Data'!$E:$E, $C$1, 'SW Data'!$B:$B, $A23), SUMIFS('SW Data'!$I:$I, 'SW Data'!$A:$A, C$8, 'SW Data'!$E:$E, $C$1, 'SW Data'!$B:$B, $A23))),
   IF($C$3="Full Time", SUMIFS('SW Data'!$F:$F, 'SW Data'!$A:$A, C$8, 'SW Data'!$E:$E, $C$1, 'SW Data'!$B:$B, $A23, 'SW Data'!$D:$D, $C$2), IF($C$3="Part Time", SUMIFS('SW Data'!$H:$H, 'SW Data'!$A:$A, C$8, 'SW Data'!$E:$E, $C$1, 'SW Data'!$B:$B, $A23, 'SW Data'!$D:$D, $C$2), SUMIFS('SW Data'!$I:$I, 'SW Data'!$A:$A, C$8, 'SW Data'!$E:$E, $C$1, 'SW Data'!$B:$B, $A23, 'SW Data'!$D:$D, $C$2))))),
 0)/IF($C$1="Fieldwork Service (Children)", VLOOKUP($A23,'Population MYE'!$A$43:$K$76,MATCH(C$8,'Population MYE'!$A$43:$K$43, FALSE),FALSE), IF(OR($C$1="Fieldwork Service (Adults)",$C$1="Fieldwork Service (Offenders)"),VLOOKUP($A23,'Population MYE'!$A$81:$K$114,MATCH(C$8,'Population MYE'!$A$81:$K$81, FALSE),FALSE),VLOOKUP($A23,'Population MYE'!$A$5:$K$38,MATCH(C$8,'Population MYE'!$A$5:$K$5, FALSE),FALSE))))*100000, 1)</f>
        <v>137.9</v>
      </c>
      <c r="D23" s="83">
        <f>ROUND((IF(AND($C$1&lt;&gt;"", $C$2&lt;&gt;"", $C$3&lt;&gt;""),
 IF($C$1="All Fieldwork Services Teams",
  IF($C$2="All Social Workers",
   IF($C$3="Full Time", SUMIFS('SW Data'!$F:$F, 'SW Data'!$A:$A, D$8, 'SW Data'!$B:$B, $A23), IF($C$3="Part Time", SUMIFS('SW Data'!$H:$H, 'SW Data'!$A:$A, D$8, 'SW Data'!$B:$B, $A23),SUMIFS('SW Data'!$I:$I, 'SW Data'!$A:$A, D$8, 'SW Data'!$B:$B, $A23))),
   IF($C$3="Full Time", SUMIFS('SW Data'!$F:$F, 'SW Data'!$A:$A, D$8, 'SW Data'!$B:$B, $A23, 'SW Data'!$D:$D, $C$2), IF($C$3="Part Time", SUMIFS('SW Data'!$H:$H, 'SW Data'!$A:$A, D$8, 'SW Data'!$B:$B, $A23, 'SW Data'!$D:$D, $C$2), SUMIFS('SW Data'!$I:$I, 'SW Data'!$A:$A, D$8, 'SW Data'!$B:$B, $A23, 'SW Data'!$D:$D, $C$2)))),
  IF($C$2="All Social Workers",
   IF($C$3="Full Time", SUMIFS('SW Data'!$F:$F, 'SW Data'!$A:$A, D$8, 'SW Data'!$E:$E, $C$1, 'SW Data'!$B:$B, $A23), IF($C$3="Part Time", SUMIFS('SW Data'!$H:$H, 'SW Data'!$A:$A, D$8, 'SW Data'!$E:$E, $C$1, 'SW Data'!$B:$B, $A23), SUMIFS('SW Data'!$I:$I, 'SW Data'!$A:$A, D$8, 'SW Data'!$E:$E, $C$1, 'SW Data'!$B:$B, $A23))),
   IF($C$3="Full Time", SUMIFS('SW Data'!$F:$F, 'SW Data'!$A:$A, D$8, 'SW Data'!$E:$E, $C$1, 'SW Data'!$B:$B, $A23, 'SW Data'!$D:$D, $C$2), IF($C$3="Part Time", SUMIFS('SW Data'!$H:$H, 'SW Data'!$A:$A, D$8, 'SW Data'!$E:$E, $C$1, 'SW Data'!$B:$B, $A23, 'SW Data'!$D:$D, $C$2), SUMIFS('SW Data'!$I:$I, 'SW Data'!$A:$A, D$8, 'SW Data'!$E:$E, $C$1, 'SW Data'!$B:$B, $A23, 'SW Data'!$D:$D, $C$2))))),
 0)/IF($C$1="Fieldwork Service (Children)", VLOOKUP($A23,'Population MYE'!$A$43:$K$76,MATCH(D$8,'Population MYE'!$A$43:$K$43, FALSE),FALSE), IF(OR($C$1="Fieldwork Service (Adults)",$C$1="Fieldwork Service (Offenders)"),VLOOKUP($A23,'Population MYE'!$A$81:$K$114,MATCH(D$8,'Population MYE'!$A$81:$K$81, FALSE),FALSE),VLOOKUP($A23,'Population MYE'!$A$5:$K$38,MATCH(D$8,'Population MYE'!$A$5:$K$5, FALSE),FALSE))))*100000, 1)</f>
        <v>131.6</v>
      </c>
      <c r="E23" s="83">
        <f>ROUND((IF(AND($C$1&lt;&gt;"", $C$2&lt;&gt;"", $C$3&lt;&gt;""),
 IF($C$1="All Fieldwork Services Teams",
  IF($C$2="All Social Workers",
   IF($C$3="Full Time", SUMIFS('SW Data'!$F:$F, 'SW Data'!$A:$A, E$8, 'SW Data'!$B:$B, $A23), IF($C$3="Part Time", SUMIFS('SW Data'!$H:$H, 'SW Data'!$A:$A, E$8, 'SW Data'!$B:$B, $A23),SUMIFS('SW Data'!$I:$I, 'SW Data'!$A:$A, E$8, 'SW Data'!$B:$B, $A23))),
   IF($C$3="Full Time", SUMIFS('SW Data'!$F:$F, 'SW Data'!$A:$A, E$8, 'SW Data'!$B:$B, $A23, 'SW Data'!$D:$D, $C$2), IF($C$3="Part Time", SUMIFS('SW Data'!$H:$H, 'SW Data'!$A:$A, E$8, 'SW Data'!$B:$B, $A23, 'SW Data'!$D:$D, $C$2), SUMIFS('SW Data'!$I:$I, 'SW Data'!$A:$A, E$8, 'SW Data'!$B:$B, $A23, 'SW Data'!$D:$D, $C$2)))),
  IF($C$2="All Social Workers",
   IF($C$3="Full Time", SUMIFS('SW Data'!$F:$F, 'SW Data'!$A:$A, E$8, 'SW Data'!$E:$E, $C$1, 'SW Data'!$B:$B, $A23), IF($C$3="Part Time", SUMIFS('SW Data'!$H:$H, 'SW Data'!$A:$A, E$8, 'SW Data'!$E:$E, $C$1, 'SW Data'!$B:$B, $A23), SUMIFS('SW Data'!$I:$I, 'SW Data'!$A:$A, E$8, 'SW Data'!$E:$E, $C$1, 'SW Data'!$B:$B, $A23))),
   IF($C$3="Full Time", SUMIFS('SW Data'!$F:$F, 'SW Data'!$A:$A, E$8, 'SW Data'!$E:$E, $C$1, 'SW Data'!$B:$B, $A23, 'SW Data'!$D:$D, $C$2), IF($C$3="Part Time", SUMIFS('SW Data'!$H:$H, 'SW Data'!$A:$A, E$8, 'SW Data'!$E:$E, $C$1, 'SW Data'!$B:$B, $A23, 'SW Data'!$D:$D, $C$2), SUMIFS('SW Data'!$I:$I, 'SW Data'!$A:$A, E$8, 'SW Data'!$E:$E, $C$1, 'SW Data'!$B:$B, $A23, 'SW Data'!$D:$D, $C$2))))),
 0)/IF($C$1="Fieldwork Service (Children)", VLOOKUP($A23,'Population MYE'!$A$43:$K$76,MATCH(E$8,'Population MYE'!$A$43:$K$43, FALSE),FALSE), IF(OR($C$1="Fieldwork Service (Adults)",$C$1="Fieldwork Service (Offenders)"),VLOOKUP($A23,'Population MYE'!$A$81:$K$114,MATCH(E$8,'Population MYE'!$A$81:$K$81, FALSE),FALSE),VLOOKUP($A23,'Population MYE'!$A$5:$K$38,MATCH(E$8,'Population MYE'!$A$5:$K$5, FALSE),FALSE))))*100000, 1)</f>
        <v>133.80000000000001</v>
      </c>
      <c r="F23" s="83">
        <f>ROUND((IF(AND($C$1&lt;&gt;"", $C$2&lt;&gt;"", $C$3&lt;&gt;""),
 IF($C$1="All Fieldwork Services Teams",
  IF($C$2="All Social Workers",
   IF($C$3="Full Time", SUMIFS('SW Data'!$F:$F, 'SW Data'!$A:$A, F$8, 'SW Data'!$B:$B, $A23), IF($C$3="Part Time", SUMIFS('SW Data'!$H:$H, 'SW Data'!$A:$A, F$8, 'SW Data'!$B:$B, $A23),SUMIFS('SW Data'!$I:$I, 'SW Data'!$A:$A, F$8, 'SW Data'!$B:$B, $A23))),
   IF($C$3="Full Time", SUMIFS('SW Data'!$F:$F, 'SW Data'!$A:$A, F$8, 'SW Data'!$B:$B, $A23, 'SW Data'!$D:$D, $C$2), IF($C$3="Part Time", SUMIFS('SW Data'!$H:$H, 'SW Data'!$A:$A, F$8, 'SW Data'!$B:$B, $A23, 'SW Data'!$D:$D, $C$2), SUMIFS('SW Data'!$I:$I, 'SW Data'!$A:$A, F$8, 'SW Data'!$B:$B, $A23, 'SW Data'!$D:$D, $C$2)))),
  IF($C$2="All Social Workers",
   IF($C$3="Full Time", SUMIFS('SW Data'!$F:$F, 'SW Data'!$A:$A, F$8, 'SW Data'!$E:$E, $C$1, 'SW Data'!$B:$B, $A23), IF($C$3="Part Time", SUMIFS('SW Data'!$H:$H, 'SW Data'!$A:$A, F$8, 'SW Data'!$E:$E, $C$1, 'SW Data'!$B:$B, $A23), SUMIFS('SW Data'!$I:$I, 'SW Data'!$A:$A, F$8, 'SW Data'!$E:$E, $C$1, 'SW Data'!$B:$B, $A23))),
   IF($C$3="Full Time", SUMIFS('SW Data'!$F:$F, 'SW Data'!$A:$A, F$8, 'SW Data'!$E:$E, $C$1, 'SW Data'!$B:$B, $A23, 'SW Data'!$D:$D, $C$2), IF($C$3="Part Time", SUMIFS('SW Data'!$H:$H, 'SW Data'!$A:$A, F$8, 'SW Data'!$E:$E, $C$1, 'SW Data'!$B:$B, $A23, 'SW Data'!$D:$D, $C$2), SUMIFS('SW Data'!$I:$I, 'SW Data'!$A:$A, F$8, 'SW Data'!$E:$E, $C$1, 'SW Data'!$B:$B, $A23, 'SW Data'!$D:$D, $C$2))))),
 0)/IF($C$1="Fieldwork Service (Children)", VLOOKUP($A23,'Population MYE'!$A$43:$K$76,MATCH(F$8,'Population MYE'!$A$43:$K$43, FALSE),FALSE), IF(OR($C$1="Fieldwork Service (Adults)",$C$1="Fieldwork Service (Offenders)"),VLOOKUP($A23,'Population MYE'!$A$81:$K$114,MATCH(F$8,'Population MYE'!$A$81:$K$81, FALSE),FALSE),VLOOKUP($A23,'Population MYE'!$A$5:$K$38,MATCH(F$8,'Population MYE'!$A$5:$K$5, FALSE),FALSE))))*100000, 1)</f>
        <v>133.6</v>
      </c>
      <c r="G23" s="83">
        <f>ROUND((IF(AND($C$1&lt;&gt;"", $C$2&lt;&gt;"", $C$3&lt;&gt;""),
 IF($C$1="All Fieldwork Services Teams",
  IF($C$2="All Social Workers",
   IF($C$3="Full Time", SUMIFS('SW Data'!$F:$F, 'SW Data'!$A:$A, G$8, 'SW Data'!$B:$B, $A23), IF($C$3="Part Time", SUMIFS('SW Data'!$H:$H, 'SW Data'!$A:$A, G$8, 'SW Data'!$B:$B, $A23),SUMIFS('SW Data'!$I:$I, 'SW Data'!$A:$A, G$8, 'SW Data'!$B:$B, $A23))),
   IF($C$3="Full Time", SUMIFS('SW Data'!$F:$F, 'SW Data'!$A:$A, G$8, 'SW Data'!$B:$B, $A23, 'SW Data'!$D:$D, $C$2), IF($C$3="Part Time", SUMIFS('SW Data'!$H:$H, 'SW Data'!$A:$A, G$8, 'SW Data'!$B:$B, $A23, 'SW Data'!$D:$D, $C$2), SUMIFS('SW Data'!$I:$I, 'SW Data'!$A:$A, G$8, 'SW Data'!$B:$B, $A23, 'SW Data'!$D:$D, $C$2)))),
  IF($C$2="All Social Workers",
   IF($C$3="Full Time", SUMIFS('SW Data'!$F:$F, 'SW Data'!$A:$A, G$8, 'SW Data'!$E:$E, $C$1, 'SW Data'!$B:$B, $A23), IF($C$3="Part Time", SUMIFS('SW Data'!$H:$H, 'SW Data'!$A:$A, G$8, 'SW Data'!$E:$E, $C$1, 'SW Data'!$B:$B, $A23), SUMIFS('SW Data'!$I:$I, 'SW Data'!$A:$A, G$8, 'SW Data'!$E:$E, $C$1, 'SW Data'!$B:$B, $A23))),
   IF($C$3="Full Time", SUMIFS('SW Data'!$F:$F, 'SW Data'!$A:$A, G$8, 'SW Data'!$E:$E, $C$1, 'SW Data'!$B:$B, $A23, 'SW Data'!$D:$D, $C$2), IF($C$3="Part Time", SUMIFS('SW Data'!$H:$H, 'SW Data'!$A:$A, G$8, 'SW Data'!$E:$E, $C$1, 'SW Data'!$B:$B, $A23, 'SW Data'!$D:$D, $C$2), SUMIFS('SW Data'!$I:$I, 'SW Data'!$A:$A, G$8, 'SW Data'!$E:$E, $C$1, 'SW Data'!$B:$B, $A23, 'SW Data'!$D:$D, $C$2))))),
 0)/IF($C$1="Fieldwork Service (Children)", VLOOKUP($A23,'Population MYE'!$A$43:$K$76,MATCH(G$8,'Population MYE'!$A$43:$K$43, FALSE),FALSE), IF(OR($C$1="Fieldwork Service (Adults)",$C$1="Fieldwork Service (Offenders)"),VLOOKUP($A23,'Population MYE'!$A$81:$K$114,MATCH(G$8,'Population MYE'!$A$81:$K$81, FALSE),FALSE),VLOOKUP($A23,'Population MYE'!$A$5:$K$38,MATCH(G$8,'Population MYE'!$A$5:$K$5, FALSE),FALSE))))*100000, 1)</f>
        <v>134.69999999999999</v>
      </c>
      <c r="H23" s="83">
        <f>ROUND((IF(AND($C$1&lt;&gt;"", $C$2&lt;&gt;"", $C$3&lt;&gt;""),
 IF($C$1="All Fieldwork Services Teams",
  IF($C$2="All Social Workers",
   IF($C$3="Full Time", SUMIFS('SW Data'!$F:$F, 'SW Data'!$A:$A, H$8, 'SW Data'!$B:$B, $A23), IF($C$3="Part Time", SUMIFS('SW Data'!$H:$H, 'SW Data'!$A:$A, H$8, 'SW Data'!$B:$B, $A23),SUMIFS('SW Data'!$I:$I, 'SW Data'!$A:$A, H$8, 'SW Data'!$B:$B, $A23))),
   IF($C$3="Full Time", SUMIFS('SW Data'!$F:$F, 'SW Data'!$A:$A, H$8, 'SW Data'!$B:$B, $A23, 'SW Data'!$D:$D, $C$2), IF($C$3="Part Time", SUMIFS('SW Data'!$H:$H, 'SW Data'!$A:$A, H$8, 'SW Data'!$B:$B, $A23, 'SW Data'!$D:$D, $C$2), SUMIFS('SW Data'!$I:$I, 'SW Data'!$A:$A, H$8, 'SW Data'!$B:$B, $A23, 'SW Data'!$D:$D, $C$2)))),
  IF($C$2="All Social Workers",
   IF($C$3="Full Time", SUMIFS('SW Data'!$F:$F, 'SW Data'!$A:$A, H$8, 'SW Data'!$E:$E, $C$1, 'SW Data'!$B:$B, $A23), IF($C$3="Part Time", SUMIFS('SW Data'!$H:$H, 'SW Data'!$A:$A, H$8, 'SW Data'!$E:$E, $C$1, 'SW Data'!$B:$B, $A23), SUMIFS('SW Data'!$I:$I, 'SW Data'!$A:$A, H$8, 'SW Data'!$E:$E, $C$1, 'SW Data'!$B:$B, $A23))),
   IF($C$3="Full Time", SUMIFS('SW Data'!$F:$F, 'SW Data'!$A:$A, H$8, 'SW Data'!$E:$E, $C$1, 'SW Data'!$B:$B, $A23, 'SW Data'!$D:$D, $C$2), IF($C$3="Part Time", SUMIFS('SW Data'!$H:$H, 'SW Data'!$A:$A, H$8, 'SW Data'!$E:$E, $C$1, 'SW Data'!$B:$B, $A23, 'SW Data'!$D:$D, $C$2), SUMIFS('SW Data'!$I:$I, 'SW Data'!$A:$A, H$8, 'SW Data'!$E:$E, $C$1, 'SW Data'!$B:$B, $A23, 'SW Data'!$D:$D, $C$2))))),
 0)/IF($C$1="Fieldwork Service (Children)", VLOOKUP($A23,'Population MYE'!$A$43:$K$76,MATCH(H$8,'Population MYE'!$A$43:$K$43, FALSE),FALSE), IF(OR($C$1="Fieldwork Service (Adults)",$C$1="Fieldwork Service (Offenders)"),VLOOKUP($A23,'Population MYE'!$A$81:$K$114,MATCH(H$8,'Population MYE'!$A$81:$K$81, FALSE),FALSE),VLOOKUP($A23,'Population MYE'!$A$5:$K$38,MATCH(H$8,'Population MYE'!$A$5:$K$5, FALSE),FALSE))))*100000, 1)</f>
        <v>131.69999999999999</v>
      </c>
      <c r="I23" s="83">
        <f>ROUND((IF(AND($C$1&lt;&gt;"", $C$2&lt;&gt;"", $C$3&lt;&gt;""),
 IF($C$1="All Fieldwork Services Teams",
  IF($C$2="All Social Workers",
   IF($C$3="Full Time", SUMIFS('SW Data'!$F:$F, 'SW Data'!$A:$A, I$8, 'SW Data'!$B:$B, $A23), IF($C$3="Part Time", SUMIFS('SW Data'!$H:$H, 'SW Data'!$A:$A, I$8, 'SW Data'!$B:$B, $A23),SUMIFS('SW Data'!$I:$I, 'SW Data'!$A:$A, I$8, 'SW Data'!$B:$B, $A23))),
   IF($C$3="Full Time", SUMIFS('SW Data'!$F:$F, 'SW Data'!$A:$A, I$8, 'SW Data'!$B:$B, $A23, 'SW Data'!$D:$D, $C$2), IF($C$3="Part Time", SUMIFS('SW Data'!$H:$H, 'SW Data'!$A:$A, I$8, 'SW Data'!$B:$B, $A23, 'SW Data'!$D:$D, $C$2), SUMIFS('SW Data'!$I:$I, 'SW Data'!$A:$A, I$8, 'SW Data'!$B:$B, $A23, 'SW Data'!$D:$D, $C$2)))),
  IF($C$2="All Social Workers",
   IF($C$3="Full Time", SUMIFS('SW Data'!$F:$F, 'SW Data'!$A:$A, I$8, 'SW Data'!$E:$E, $C$1, 'SW Data'!$B:$B, $A23), IF($C$3="Part Time", SUMIFS('SW Data'!$H:$H, 'SW Data'!$A:$A, I$8, 'SW Data'!$E:$E, $C$1, 'SW Data'!$B:$B, $A23), SUMIFS('SW Data'!$I:$I, 'SW Data'!$A:$A, I$8, 'SW Data'!$E:$E, $C$1, 'SW Data'!$B:$B, $A23))),
   IF($C$3="Full Time", SUMIFS('SW Data'!$F:$F, 'SW Data'!$A:$A, I$8, 'SW Data'!$E:$E, $C$1, 'SW Data'!$B:$B, $A23, 'SW Data'!$D:$D, $C$2), IF($C$3="Part Time", SUMIFS('SW Data'!$H:$H, 'SW Data'!$A:$A, I$8, 'SW Data'!$E:$E, $C$1, 'SW Data'!$B:$B, $A23, 'SW Data'!$D:$D, $C$2), SUMIFS('SW Data'!$I:$I, 'SW Data'!$A:$A, I$8, 'SW Data'!$E:$E, $C$1, 'SW Data'!$B:$B, $A23, 'SW Data'!$D:$D, $C$2))))),
 0)/IF($C$1="Fieldwork Service (Children)", VLOOKUP($A23,'Population MYE'!$A$43:$K$76,MATCH(I$8,'Population MYE'!$A$43:$K$43, FALSE),FALSE), IF(OR($C$1="Fieldwork Service (Adults)",$C$1="Fieldwork Service (Offenders)"),VLOOKUP($A23,'Population MYE'!$A$81:$K$114,MATCH(I$8,'Population MYE'!$A$81:$K$81, FALSE),FALSE),VLOOKUP($A23,'Population MYE'!$A$5:$K$38,MATCH(I$8,'Population MYE'!$A$5:$K$5, FALSE),FALSE))))*100000, 1)</f>
        <v>123.9</v>
      </c>
      <c r="J23" s="83">
        <f>ROUND((IF(AND($C$1&lt;&gt;"", $C$2&lt;&gt;"", $C$3&lt;&gt;""),
 IF($C$1="All Fieldwork Services Teams",
  IF($C$2="All Social Workers",
   IF($C$3="Full Time", SUMIFS('SW Data'!$F:$F, 'SW Data'!$A:$A, J$8, 'SW Data'!$B:$B, $A23), IF($C$3="Part Time", SUMIFS('SW Data'!$H:$H, 'SW Data'!$A:$A, J$8, 'SW Data'!$B:$B, $A23),SUMIFS('SW Data'!$I:$I, 'SW Data'!$A:$A, J$8, 'SW Data'!$B:$B, $A23))),
   IF($C$3="Full Time", SUMIFS('SW Data'!$F:$F, 'SW Data'!$A:$A, J$8, 'SW Data'!$B:$B, $A23, 'SW Data'!$D:$D, $C$2), IF($C$3="Part Time", SUMIFS('SW Data'!$H:$H, 'SW Data'!$A:$A, J$8, 'SW Data'!$B:$B, $A23, 'SW Data'!$D:$D, $C$2), SUMIFS('SW Data'!$I:$I, 'SW Data'!$A:$A, J$8, 'SW Data'!$B:$B, $A23, 'SW Data'!$D:$D, $C$2)))),
  IF($C$2="All Social Workers",
   IF($C$3="Full Time", SUMIFS('SW Data'!$F:$F, 'SW Data'!$A:$A, J$8, 'SW Data'!$E:$E, $C$1, 'SW Data'!$B:$B, $A23), IF($C$3="Part Time", SUMIFS('SW Data'!$H:$H, 'SW Data'!$A:$A, J$8, 'SW Data'!$E:$E, $C$1, 'SW Data'!$B:$B, $A23), SUMIFS('SW Data'!$I:$I, 'SW Data'!$A:$A, J$8, 'SW Data'!$E:$E, $C$1, 'SW Data'!$B:$B, $A23))),
   IF($C$3="Full Time", SUMIFS('SW Data'!$F:$F, 'SW Data'!$A:$A, J$8, 'SW Data'!$E:$E, $C$1, 'SW Data'!$B:$B, $A23, 'SW Data'!$D:$D, $C$2), IF($C$3="Part Time", SUMIFS('SW Data'!$H:$H, 'SW Data'!$A:$A, J$8, 'SW Data'!$E:$E, $C$1, 'SW Data'!$B:$B, $A23, 'SW Data'!$D:$D, $C$2), SUMIFS('SW Data'!$I:$I, 'SW Data'!$A:$A, J$8, 'SW Data'!$E:$E, $C$1, 'SW Data'!$B:$B, $A23, 'SW Data'!$D:$D, $C$2))))),
 0)/IF($C$1="Fieldwork Service (Children)", VLOOKUP($A23,'Population MYE'!$A$43:$K$76,MATCH(J$8,'Population MYE'!$A$43:$K$43, FALSE),FALSE), IF(OR($C$1="Fieldwork Service (Adults)",$C$1="Fieldwork Service (Offenders)"),VLOOKUP($A23,'Population MYE'!$A$81:$K$114,MATCH(J$8,'Population MYE'!$A$81:$K$81, FALSE),FALSE),VLOOKUP($A23,'Population MYE'!$A$5:$K$38,MATCH(J$8,'Population MYE'!$A$5:$K$5, FALSE),FALSE))))*100000, 1)</f>
        <v>115.6</v>
      </c>
      <c r="K23" s="83">
        <f>ROUND((IF(AND($C$1&lt;&gt;"", $C$2&lt;&gt;"", $C$3&lt;&gt;""),
 IF($C$1="All Fieldwork Services Teams",
  IF($C$2="All Social Workers",
   IF($C$3="Full Time", SUMIFS('SW Data'!$F:$F, 'SW Data'!$A:$A, K$8, 'SW Data'!$B:$B, $A23), IF($C$3="Part Time", SUMIFS('SW Data'!$H:$H, 'SW Data'!$A:$A, K$8, 'SW Data'!$B:$B, $A23),SUMIFS('SW Data'!$I:$I, 'SW Data'!$A:$A, K$8, 'SW Data'!$B:$B, $A23))),
   IF($C$3="Full Time", SUMIFS('SW Data'!$F:$F, 'SW Data'!$A:$A, K$8, 'SW Data'!$B:$B, $A23, 'SW Data'!$D:$D, $C$2), IF($C$3="Part Time", SUMIFS('SW Data'!$H:$H, 'SW Data'!$A:$A, K$8, 'SW Data'!$B:$B, $A23, 'SW Data'!$D:$D, $C$2), SUMIFS('SW Data'!$I:$I, 'SW Data'!$A:$A, K$8, 'SW Data'!$B:$B, $A23, 'SW Data'!$D:$D, $C$2)))),
  IF($C$2="All Social Workers",
   IF($C$3="Full Time", SUMIFS('SW Data'!$F:$F, 'SW Data'!$A:$A, K$8, 'SW Data'!$E:$E, $C$1, 'SW Data'!$B:$B, $A23), IF($C$3="Part Time", SUMIFS('SW Data'!$H:$H, 'SW Data'!$A:$A, K$8, 'SW Data'!$E:$E, $C$1, 'SW Data'!$B:$B, $A23), SUMIFS('SW Data'!$I:$I, 'SW Data'!$A:$A, K$8, 'SW Data'!$E:$E, $C$1, 'SW Data'!$B:$B, $A23))),
   IF($C$3="Full Time", SUMIFS('SW Data'!$F:$F, 'SW Data'!$A:$A, K$8, 'SW Data'!$E:$E, $C$1, 'SW Data'!$B:$B, $A23, 'SW Data'!$D:$D, $C$2), IF($C$3="Part Time", SUMIFS('SW Data'!$H:$H, 'SW Data'!$A:$A, K$8, 'SW Data'!$E:$E, $C$1, 'SW Data'!$B:$B, $A23, 'SW Data'!$D:$D, $C$2), SUMIFS('SW Data'!$I:$I, 'SW Data'!$A:$A, K$8, 'SW Data'!$E:$E, $C$1, 'SW Data'!$B:$B, $A23, 'SW Data'!$D:$D, $C$2))))),
 0)/IF($C$1="Fieldwork Service (Children)", VLOOKUP($A23,'Population MYE'!$A$43:$K$76,MATCH(K$8,'Population MYE'!$A$43:$K$43, FALSE),FALSE), IF(OR($C$1="Fieldwork Service (Adults)",$C$1="Fieldwork Service (Offenders)"),VLOOKUP($A23,'Population MYE'!$A$81:$K$114,MATCH(K$8,'Population MYE'!$A$81:$K$81, FALSE),FALSE),VLOOKUP($A23,'Population MYE'!$A$5:$K$38,MATCH(K$8,'Population MYE'!$A$5:$K$5, FALSE),FALSE))))*100000, 1)</f>
        <v>116.7</v>
      </c>
      <c r="L23" s="55"/>
      <c r="U23" s="74"/>
    </row>
    <row r="24" spans="1:21" x14ac:dyDescent="0.25">
      <c r="A24" s="53" t="s">
        <v>32</v>
      </c>
      <c r="B24" s="83">
        <f>ROUND((IF(AND($C$1&lt;&gt;"", $C$2&lt;&gt;"", $C$3&lt;&gt;""),
 IF($C$1="All Fieldwork Services Teams",
  IF($C$2="All Social Workers",
   IF($C$3="Full Time", SUMIFS('SW Data'!$F:$F, 'SW Data'!$A:$A, B$8, 'SW Data'!$B:$B, $A24), IF($C$3="Part Time", SUMIFS('SW Data'!$H:$H, 'SW Data'!$A:$A, B$8, 'SW Data'!$B:$B, $A24),SUMIFS('SW Data'!$I:$I, 'SW Data'!$A:$A, B$8, 'SW Data'!$B:$B, $A24))),
   IF($C$3="Full Time", SUMIFS('SW Data'!$F:$F, 'SW Data'!$A:$A, B$8, 'SW Data'!$B:$B, $A24, 'SW Data'!$D:$D, $C$2), IF($C$3="Part Time", SUMIFS('SW Data'!$H:$H, 'SW Data'!$A:$A, B$8, 'SW Data'!$B:$B, $A24, 'SW Data'!$D:$D, $C$2), SUMIFS('SW Data'!$I:$I, 'SW Data'!$A:$A, B$8, 'SW Data'!$B:$B, $A24, 'SW Data'!$D:$D, $C$2)))),
  IF($C$2="All Social Workers",
   IF($C$3="Full Time", SUMIFS('SW Data'!$F:$F, 'SW Data'!$A:$A, B$8, 'SW Data'!$E:$E, $C$1, 'SW Data'!$B:$B, $A24), IF($C$3="Part Time", SUMIFS('SW Data'!$H:$H, 'SW Data'!$A:$A, B$8, 'SW Data'!$E:$E, $C$1, 'SW Data'!$B:$B, $A24), SUMIFS('SW Data'!$I:$I, 'SW Data'!$A:$A, B$8, 'SW Data'!$E:$E, $C$1, 'SW Data'!$B:$B, $A24))),
   IF($C$3="Full Time", SUMIFS('SW Data'!$F:$F, 'SW Data'!$A:$A, B$8, 'SW Data'!$E:$E, $C$1, 'SW Data'!$B:$B, $A24, 'SW Data'!$D:$D, $C$2), IF($C$3="Part Time", SUMIFS('SW Data'!$H:$H, 'SW Data'!$A:$A, B$8, 'SW Data'!$E:$E, $C$1, 'SW Data'!$B:$B, $A24, 'SW Data'!$D:$D, $C$2), SUMIFS('SW Data'!$I:$I, 'SW Data'!$A:$A, B$8, 'SW Data'!$E:$E, $C$1, 'SW Data'!$B:$B, $A24, 'SW Data'!$D:$D, $C$2))))),
 0)/IF($C$1="Fieldwork Service (Children)", VLOOKUP($A24,'Population MYE'!$A$43:$K$76,MATCH(B$8,'Population MYE'!$A$43:$K$43, FALSE),FALSE), IF(OR($C$1="Fieldwork Service (Adults)",$C$1="Fieldwork Service (Offenders)"),VLOOKUP($A24,'Population MYE'!$A$81:$K$114,MATCH(B$8,'Population MYE'!$A$81:$K$81, FALSE),FALSE),VLOOKUP($A24,'Population MYE'!$A$5:$K$38,MATCH(B$8,'Population MYE'!$A$5:$K$5, FALSE),FALSE))))*100000, 1)</f>
        <v>81.599999999999994</v>
      </c>
      <c r="C24" s="83">
        <f>ROUND((IF(AND($C$1&lt;&gt;"", $C$2&lt;&gt;"", $C$3&lt;&gt;""),
 IF($C$1="All Fieldwork Services Teams",
  IF($C$2="All Social Workers",
   IF($C$3="Full Time", SUMIFS('SW Data'!$F:$F, 'SW Data'!$A:$A, C$8, 'SW Data'!$B:$B, $A24), IF($C$3="Part Time", SUMIFS('SW Data'!$H:$H, 'SW Data'!$A:$A, C$8, 'SW Data'!$B:$B, $A24),SUMIFS('SW Data'!$I:$I, 'SW Data'!$A:$A, C$8, 'SW Data'!$B:$B, $A24))),
   IF($C$3="Full Time", SUMIFS('SW Data'!$F:$F, 'SW Data'!$A:$A, C$8, 'SW Data'!$B:$B, $A24, 'SW Data'!$D:$D, $C$2), IF($C$3="Part Time", SUMIFS('SW Data'!$H:$H, 'SW Data'!$A:$A, C$8, 'SW Data'!$B:$B, $A24, 'SW Data'!$D:$D, $C$2), SUMIFS('SW Data'!$I:$I, 'SW Data'!$A:$A, C$8, 'SW Data'!$B:$B, $A24, 'SW Data'!$D:$D, $C$2)))),
  IF($C$2="All Social Workers",
   IF($C$3="Full Time", SUMIFS('SW Data'!$F:$F, 'SW Data'!$A:$A, C$8, 'SW Data'!$E:$E, $C$1, 'SW Data'!$B:$B, $A24), IF($C$3="Part Time", SUMIFS('SW Data'!$H:$H, 'SW Data'!$A:$A, C$8, 'SW Data'!$E:$E, $C$1, 'SW Data'!$B:$B, $A24), SUMIFS('SW Data'!$I:$I, 'SW Data'!$A:$A, C$8, 'SW Data'!$E:$E, $C$1, 'SW Data'!$B:$B, $A24))),
   IF($C$3="Full Time", SUMIFS('SW Data'!$F:$F, 'SW Data'!$A:$A, C$8, 'SW Data'!$E:$E, $C$1, 'SW Data'!$B:$B, $A24, 'SW Data'!$D:$D, $C$2), IF($C$3="Part Time", SUMIFS('SW Data'!$H:$H, 'SW Data'!$A:$A, C$8, 'SW Data'!$E:$E, $C$1, 'SW Data'!$B:$B, $A24, 'SW Data'!$D:$D, $C$2), SUMIFS('SW Data'!$I:$I, 'SW Data'!$A:$A, C$8, 'SW Data'!$E:$E, $C$1, 'SW Data'!$B:$B, $A24, 'SW Data'!$D:$D, $C$2))))),
 0)/IF($C$1="Fieldwork Service (Children)", VLOOKUP($A24,'Population MYE'!$A$43:$K$76,MATCH(C$8,'Population MYE'!$A$43:$K$43, FALSE),FALSE), IF(OR($C$1="Fieldwork Service (Adults)",$C$1="Fieldwork Service (Offenders)"),VLOOKUP($A24,'Population MYE'!$A$81:$K$114,MATCH(C$8,'Population MYE'!$A$81:$K$81, FALSE),FALSE),VLOOKUP($A24,'Population MYE'!$A$5:$K$38,MATCH(C$8,'Population MYE'!$A$5:$K$5, FALSE),FALSE))))*100000, 1)</f>
        <v>87.4</v>
      </c>
      <c r="D24" s="83">
        <f>ROUND((IF(AND($C$1&lt;&gt;"", $C$2&lt;&gt;"", $C$3&lt;&gt;""),
 IF($C$1="All Fieldwork Services Teams",
  IF($C$2="All Social Workers",
   IF($C$3="Full Time", SUMIFS('SW Data'!$F:$F, 'SW Data'!$A:$A, D$8, 'SW Data'!$B:$B, $A24), IF($C$3="Part Time", SUMIFS('SW Data'!$H:$H, 'SW Data'!$A:$A, D$8, 'SW Data'!$B:$B, $A24),SUMIFS('SW Data'!$I:$I, 'SW Data'!$A:$A, D$8, 'SW Data'!$B:$B, $A24))),
   IF($C$3="Full Time", SUMIFS('SW Data'!$F:$F, 'SW Data'!$A:$A, D$8, 'SW Data'!$B:$B, $A24, 'SW Data'!$D:$D, $C$2), IF($C$3="Part Time", SUMIFS('SW Data'!$H:$H, 'SW Data'!$A:$A, D$8, 'SW Data'!$B:$B, $A24, 'SW Data'!$D:$D, $C$2), SUMIFS('SW Data'!$I:$I, 'SW Data'!$A:$A, D$8, 'SW Data'!$B:$B, $A24, 'SW Data'!$D:$D, $C$2)))),
  IF($C$2="All Social Workers",
   IF($C$3="Full Time", SUMIFS('SW Data'!$F:$F, 'SW Data'!$A:$A, D$8, 'SW Data'!$E:$E, $C$1, 'SW Data'!$B:$B, $A24), IF($C$3="Part Time", SUMIFS('SW Data'!$H:$H, 'SW Data'!$A:$A, D$8, 'SW Data'!$E:$E, $C$1, 'SW Data'!$B:$B, $A24), SUMIFS('SW Data'!$I:$I, 'SW Data'!$A:$A, D$8, 'SW Data'!$E:$E, $C$1, 'SW Data'!$B:$B, $A24))),
   IF($C$3="Full Time", SUMIFS('SW Data'!$F:$F, 'SW Data'!$A:$A, D$8, 'SW Data'!$E:$E, $C$1, 'SW Data'!$B:$B, $A24, 'SW Data'!$D:$D, $C$2), IF($C$3="Part Time", SUMIFS('SW Data'!$H:$H, 'SW Data'!$A:$A, D$8, 'SW Data'!$E:$E, $C$1, 'SW Data'!$B:$B, $A24, 'SW Data'!$D:$D, $C$2), SUMIFS('SW Data'!$I:$I, 'SW Data'!$A:$A, D$8, 'SW Data'!$E:$E, $C$1, 'SW Data'!$B:$B, $A24, 'SW Data'!$D:$D, $C$2))))),
 0)/IF($C$1="Fieldwork Service (Children)", VLOOKUP($A24,'Population MYE'!$A$43:$K$76,MATCH(D$8,'Population MYE'!$A$43:$K$43, FALSE),FALSE), IF(OR($C$1="Fieldwork Service (Adults)",$C$1="Fieldwork Service (Offenders)"),VLOOKUP($A24,'Population MYE'!$A$81:$K$114,MATCH(D$8,'Population MYE'!$A$81:$K$81, FALSE),FALSE),VLOOKUP($A24,'Population MYE'!$A$5:$K$38,MATCH(D$8,'Population MYE'!$A$5:$K$5, FALSE),FALSE))))*100000, 1)</f>
        <v>86.6</v>
      </c>
      <c r="E24" s="83">
        <f>ROUND((IF(AND($C$1&lt;&gt;"", $C$2&lt;&gt;"", $C$3&lt;&gt;""),
 IF($C$1="All Fieldwork Services Teams",
  IF($C$2="All Social Workers",
   IF($C$3="Full Time", SUMIFS('SW Data'!$F:$F, 'SW Data'!$A:$A, E$8, 'SW Data'!$B:$B, $A24), IF($C$3="Part Time", SUMIFS('SW Data'!$H:$H, 'SW Data'!$A:$A, E$8, 'SW Data'!$B:$B, $A24),SUMIFS('SW Data'!$I:$I, 'SW Data'!$A:$A, E$8, 'SW Data'!$B:$B, $A24))),
   IF($C$3="Full Time", SUMIFS('SW Data'!$F:$F, 'SW Data'!$A:$A, E$8, 'SW Data'!$B:$B, $A24, 'SW Data'!$D:$D, $C$2), IF($C$3="Part Time", SUMIFS('SW Data'!$H:$H, 'SW Data'!$A:$A, E$8, 'SW Data'!$B:$B, $A24, 'SW Data'!$D:$D, $C$2), SUMIFS('SW Data'!$I:$I, 'SW Data'!$A:$A, E$8, 'SW Data'!$B:$B, $A24, 'SW Data'!$D:$D, $C$2)))),
  IF($C$2="All Social Workers",
   IF($C$3="Full Time", SUMIFS('SW Data'!$F:$F, 'SW Data'!$A:$A, E$8, 'SW Data'!$E:$E, $C$1, 'SW Data'!$B:$B, $A24), IF($C$3="Part Time", SUMIFS('SW Data'!$H:$H, 'SW Data'!$A:$A, E$8, 'SW Data'!$E:$E, $C$1, 'SW Data'!$B:$B, $A24), SUMIFS('SW Data'!$I:$I, 'SW Data'!$A:$A, E$8, 'SW Data'!$E:$E, $C$1, 'SW Data'!$B:$B, $A24))),
   IF($C$3="Full Time", SUMIFS('SW Data'!$F:$F, 'SW Data'!$A:$A, E$8, 'SW Data'!$E:$E, $C$1, 'SW Data'!$B:$B, $A24, 'SW Data'!$D:$D, $C$2), IF($C$3="Part Time", SUMIFS('SW Data'!$H:$H, 'SW Data'!$A:$A, E$8, 'SW Data'!$E:$E, $C$1, 'SW Data'!$B:$B, $A24, 'SW Data'!$D:$D, $C$2), SUMIFS('SW Data'!$I:$I, 'SW Data'!$A:$A, E$8, 'SW Data'!$E:$E, $C$1, 'SW Data'!$B:$B, $A24, 'SW Data'!$D:$D, $C$2))))),
 0)/IF($C$1="Fieldwork Service (Children)", VLOOKUP($A24,'Population MYE'!$A$43:$K$76,MATCH(E$8,'Population MYE'!$A$43:$K$43, FALSE),FALSE), IF(OR($C$1="Fieldwork Service (Adults)",$C$1="Fieldwork Service (Offenders)"),VLOOKUP($A24,'Population MYE'!$A$81:$K$114,MATCH(E$8,'Population MYE'!$A$81:$K$81, FALSE),FALSE),VLOOKUP($A24,'Population MYE'!$A$5:$K$38,MATCH(E$8,'Population MYE'!$A$5:$K$5, FALSE),FALSE))))*100000, 1)</f>
        <v>90.5</v>
      </c>
      <c r="F24" s="83">
        <f>ROUND((IF(AND($C$1&lt;&gt;"", $C$2&lt;&gt;"", $C$3&lt;&gt;""),
 IF($C$1="All Fieldwork Services Teams",
  IF($C$2="All Social Workers",
   IF($C$3="Full Time", SUMIFS('SW Data'!$F:$F, 'SW Data'!$A:$A, F$8, 'SW Data'!$B:$B, $A24), IF($C$3="Part Time", SUMIFS('SW Data'!$H:$H, 'SW Data'!$A:$A, F$8, 'SW Data'!$B:$B, $A24),SUMIFS('SW Data'!$I:$I, 'SW Data'!$A:$A, F$8, 'SW Data'!$B:$B, $A24))),
   IF($C$3="Full Time", SUMIFS('SW Data'!$F:$F, 'SW Data'!$A:$A, F$8, 'SW Data'!$B:$B, $A24, 'SW Data'!$D:$D, $C$2), IF($C$3="Part Time", SUMIFS('SW Data'!$H:$H, 'SW Data'!$A:$A, F$8, 'SW Data'!$B:$B, $A24, 'SW Data'!$D:$D, $C$2), SUMIFS('SW Data'!$I:$I, 'SW Data'!$A:$A, F$8, 'SW Data'!$B:$B, $A24, 'SW Data'!$D:$D, $C$2)))),
  IF($C$2="All Social Workers",
   IF($C$3="Full Time", SUMIFS('SW Data'!$F:$F, 'SW Data'!$A:$A, F$8, 'SW Data'!$E:$E, $C$1, 'SW Data'!$B:$B, $A24), IF($C$3="Part Time", SUMIFS('SW Data'!$H:$H, 'SW Data'!$A:$A, F$8, 'SW Data'!$E:$E, $C$1, 'SW Data'!$B:$B, $A24), SUMIFS('SW Data'!$I:$I, 'SW Data'!$A:$A, F$8, 'SW Data'!$E:$E, $C$1, 'SW Data'!$B:$B, $A24))),
   IF($C$3="Full Time", SUMIFS('SW Data'!$F:$F, 'SW Data'!$A:$A, F$8, 'SW Data'!$E:$E, $C$1, 'SW Data'!$B:$B, $A24, 'SW Data'!$D:$D, $C$2), IF($C$3="Part Time", SUMIFS('SW Data'!$H:$H, 'SW Data'!$A:$A, F$8, 'SW Data'!$E:$E, $C$1, 'SW Data'!$B:$B, $A24, 'SW Data'!$D:$D, $C$2), SUMIFS('SW Data'!$I:$I, 'SW Data'!$A:$A, F$8, 'SW Data'!$E:$E, $C$1, 'SW Data'!$B:$B, $A24, 'SW Data'!$D:$D, $C$2))))),
 0)/IF($C$1="Fieldwork Service (Children)", VLOOKUP($A24,'Population MYE'!$A$43:$K$76,MATCH(F$8,'Population MYE'!$A$43:$K$43, FALSE),FALSE), IF(OR($C$1="Fieldwork Service (Adults)",$C$1="Fieldwork Service (Offenders)"),VLOOKUP($A24,'Population MYE'!$A$81:$K$114,MATCH(F$8,'Population MYE'!$A$81:$K$81, FALSE),FALSE),VLOOKUP($A24,'Population MYE'!$A$5:$K$38,MATCH(F$8,'Population MYE'!$A$5:$K$5, FALSE),FALSE))))*100000, 1)</f>
        <v>49.6</v>
      </c>
      <c r="G24" s="83">
        <f>ROUND((IF(AND($C$1&lt;&gt;"", $C$2&lt;&gt;"", $C$3&lt;&gt;""),
 IF($C$1="All Fieldwork Services Teams",
  IF($C$2="All Social Workers",
   IF($C$3="Full Time", SUMIFS('SW Data'!$F:$F, 'SW Data'!$A:$A, G$8, 'SW Data'!$B:$B, $A24), IF($C$3="Part Time", SUMIFS('SW Data'!$H:$H, 'SW Data'!$A:$A, G$8, 'SW Data'!$B:$B, $A24),SUMIFS('SW Data'!$I:$I, 'SW Data'!$A:$A, G$8, 'SW Data'!$B:$B, $A24))),
   IF($C$3="Full Time", SUMIFS('SW Data'!$F:$F, 'SW Data'!$A:$A, G$8, 'SW Data'!$B:$B, $A24, 'SW Data'!$D:$D, $C$2), IF($C$3="Part Time", SUMIFS('SW Data'!$H:$H, 'SW Data'!$A:$A, G$8, 'SW Data'!$B:$B, $A24, 'SW Data'!$D:$D, $C$2), SUMIFS('SW Data'!$I:$I, 'SW Data'!$A:$A, G$8, 'SW Data'!$B:$B, $A24, 'SW Data'!$D:$D, $C$2)))),
  IF($C$2="All Social Workers",
   IF($C$3="Full Time", SUMIFS('SW Data'!$F:$F, 'SW Data'!$A:$A, G$8, 'SW Data'!$E:$E, $C$1, 'SW Data'!$B:$B, $A24), IF($C$3="Part Time", SUMIFS('SW Data'!$H:$H, 'SW Data'!$A:$A, G$8, 'SW Data'!$E:$E, $C$1, 'SW Data'!$B:$B, $A24), SUMIFS('SW Data'!$I:$I, 'SW Data'!$A:$A, G$8, 'SW Data'!$E:$E, $C$1, 'SW Data'!$B:$B, $A24))),
   IF($C$3="Full Time", SUMIFS('SW Data'!$F:$F, 'SW Data'!$A:$A, G$8, 'SW Data'!$E:$E, $C$1, 'SW Data'!$B:$B, $A24, 'SW Data'!$D:$D, $C$2), IF($C$3="Part Time", SUMIFS('SW Data'!$H:$H, 'SW Data'!$A:$A, G$8, 'SW Data'!$E:$E, $C$1, 'SW Data'!$B:$B, $A24, 'SW Data'!$D:$D, $C$2), SUMIFS('SW Data'!$I:$I, 'SW Data'!$A:$A, G$8, 'SW Data'!$E:$E, $C$1, 'SW Data'!$B:$B, $A24, 'SW Data'!$D:$D, $C$2))))),
 0)/IF($C$1="Fieldwork Service (Children)", VLOOKUP($A24,'Population MYE'!$A$43:$K$76,MATCH(G$8,'Population MYE'!$A$43:$K$43, FALSE),FALSE), IF(OR($C$1="Fieldwork Service (Adults)",$C$1="Fieldwork Service (Offenders)"),VLOOKUP($A24,'Population MYE'!$A$81:$K$114,MATCH(G$8,'Population MYE'!$A$81:$K$81, FALSE),FALSE),VLOOKUP($A24,'Population MYE'!$A$5:$K$38,MATCH(G$8,'Population MYE'!$A$5:$K$5, FALSE),FALSE))))*100000, 1)</f>
        <v>58.2</v>
      </c>
      <c r="H24" s="83">
        <f>ROUND((IF(AND($C$1&lt;&gt;"", $C$2&lt;&gt;"", $C$3&lt;&gt;""),
 IF($C$1="All Fieldwork Services Teams",
  IF($C$2="All Social Workers",
   IF($C$3="Full Time", SUMIFS('SW Data'!$F:$F, 'SW Data'!$A:$A, H$8, 'SW Data'!$B:$B, $A24), IF($C$3="Part Time", SUMIFS('SW Data'!$H:$H, 'SW Data'!$A:$A, H$8, 'SW Data'!$B:$B, $A24),SUMIFS('SW Data'!$I:$I, 'SW Data'!$A:$A, H$8, 'SW Data'!$B:$B, $A24))),
   IF($C$3="Full Time", SUMIFS('SW Data'!$F:$F, 'SW Data'!$A:$A, H$8, 'SW Data'!$B:$B, $A24, 'SW Data'!$D:$D, $C$2), IF($C$3="Part Time", SUMIFS('SW Data'!$H:$H, 'SW Data'!$A:$A, H$8, 'SW Data'!$B:$B, $A24, 'SW Data'!$D:$D, $C$2), SUMIFS('SW Data'!$I:$I, 'SW Data'!$A:$A, H$8, 'SW Data'!$B:$B, $A24, 'SW Data'!$D:$D, $C$2)))),
  IF($C$2="All Social Workers",
   IF($C$3="Full Time", SUMIFS('SW Data'!$F:$F, 'SW Data'!$A:$A, H$8, 'SW Data'!$E:$E, $C$1, 'SW Data'!$B:$B, $A24), IF($C$3="Part Time", SUMIFS('SW Data'!$H:$H, 'SW Data'!$A:$A, H$8, 'SW Data'!$E:$E, $C$1, 'SW Data'!$B:$B, $A24), SUMIFS('SW Data'!$I:$I, 'SW Data'!$A:$A, H$8, 'SW Data'!$E:$E, $C$1, 'SW Data'!$B:$B, $A24))),
   IF($C$3="Full Time", SUMIFS('SW Data'!$F:$F, 'SW Data'!$A:$A, H$8, 'SW Data'!$E:$E, $C$1, 'SW Data'!$B:$B, $A24, 'SW Data'!$D:$D, $C$2), IF($C$3="Part Time", SUMIFS('SW Data'!$H:$H, 'SW Data'!$A:$A, H$8, 'SW Data'!$E:$E, $C$1, 'SW Data'!$B:$B, $A24, 'SW Data'!$D:$D, $C$2), SUMIFS('SW Data'!$I:$I, 'SW Data'!$A:$A, H$8, 'SW Data'!$E:$E, $C$1, 'SW Data'!$B:$B, $A24, 'SW Data'!$D:$D, $C$2))))),
 0)/IF($C$1="Fieldwork Service (Children)", VLOOKUP($A24,'Population MYE'!$A$43:$K$76,MATCH(H$8,'Population MYE'!$A$43:$K$43, FALSE),FALSE), IF(OR($C$1="Fieldwork Service (Adults)",$C$1="Fieldwork Service (Offenders)"),VLOOKUP($A24,'Population MYE'!$A$81:$K$114,MATCH(H$8,'Population MYE'!$A$81:$K$81, FALSE),FALSE),VLOOKUP($A24,'Population MYE'!$A$5:$K$38,MATCH(H$8,'Population MYE'!$A$5:$K$5, FALSE),FALSE))))*100000, 1)</f>
        <v>53.4</v>
      </c>
      <c r="I24" s="83">
        <f>ROUND((IF(AND($C$1&lt;&gt;"", $C$2&lt;&gt;"", $C$3&lt;&gt;""),
 IF($C$1="All Fieldwork Services Teams",
  IF($C$2="All Social Workers",
   IF($C$3="Full Time", SUMIFS('SW Data'!$F:$F, 'SW Data'!$A:$A, I$8, 'SW Data'!$B:$B, $A24), IF($C$3="Part Time", SUMIFS('SW Data'!$H:$H, 'SW Data'!$A:$A, I$8, 'SW Data'!$B:$B, $A24),SUMIFS('SW Data'!$I:$I, 'SW Data'!$A:$A, I$8, 'SW Data'!$B:$B, $A24))),
   IF($C$3="Full Time", SUMIFS('SW Data'!$F:$F, 'SW Data'!$A:$A, I$8, 'SW Data'!$B:$B, $A24, 'SW Data'!$D:$D, $C$2), IF($C$3="Part Time", SUMIFS('SW Data'!$H:$H, 'SW Data'!$A:$A, I$8, 'SW Data'!$B:$B, $A24, 'SW Data'!$D:$D, $C$2), SUMIFS('SW Data'!$I:$I, 'SW Data'!$A:$A, I$8, 'SW Data'!$B:$B, $A24, 'SW Data'!$D:$D, $C$2)))),
  IF($C$2="All Social Workers",
   IF($C$3="Full Time", SUMIFS('SW Data'!$F:$F, 'SW Data'!$A:$A, I$8, 'SW Data'!$E:$E, $C$1, 'SW Data'!$B:$B, $A24), IF($C$3="Part Time", SUMIFS('SW Data'!$H:$H, 'SW Data'!$A:$A, I$8, 'SW Data'!$E:$E, $C$1, 'SW Data'!$B:$B, $A24), SUMIFS('SW Data'!$I:$I, 'SW Data'!$A:$A, I$8, 'SW Data'!$E:$E, $C$1, 'SW Data'!$B:$B, $A24))),
   IF($C$3="Full Time", SUMIFS('SW Data'!$F:$F, 'SW Data'!$A:$A, I$8, 'SW Data'!$E:$E, $C$1, 'SW Data'!$B:$B, $A24, 'SW Data'!$D:$D, $C$2), IF($C$3="Part Time", SUMIFS('SW Data'!$H:$H, 'SW Data'!$A:$A, I$8, 'SW Data'!$E:$E, $C$1, 'SW Data'!$B:$B, $A24, 'SW Data'!$D:$D, $C$2), SUMIFS('SW Data'!$I:$I, 'SW Data'!$A:$A, I$8, 'SW Data'!$E:$E, $C$1, 'SW Data'!$B:$B, $A24, 'SW Data'!$D:$D, $C$2))))),
 0)/IF($C$1="Fieldwork Service (Children)", VLOOKUP($A24,'Population MYE'!$A$43:$K$76,MATCH(I$8,'Population MYE'!$A$43:$K$43, FALSE),FALSE), IF(OR($C$1="Fieldwork Service (Adults)",$C$1="Fieldwork Service (Offenders)"),VLOOKUP($A24,'Population MYE'!$A$81:$K$114,MATCH(I$8,'Population MYE'!$A$81:$K$81, FALSE),FALSE),VLOOKUP($A24,'Population MYE'!$A$5:$K$38,MATCH(I$8,'Population MYE'!$A$5:$K$5, FALSE),FALSE))))*100000, 1)</f>
        <v>48.1</v>
      </c>
      <c r="J24" s="83">
        <f>ROUND((IF(AND($C$1&lt;&gt;"", $C$2&lt;&gt;"", $C$3&lt;&gt;""),
 IF($C$1="All Fieldwork Services Teams",
  IF($C$2="All Social Workers",
   IF($C$3="Full Time", SUMIFS('SW Data'!$F:$F, 'SW Data'!$A:$A, J$8, 'SW Data'!$B:$B, $A24), IF($C$3="Part Time", SUMIFS('SW Data'!$H:$H, 'SW Data'!$A:$A, J$8, 'SW Data'!$B:$B, $A24),SUMIFS('SW Data'!$I:$I, 'SW Data'!$A:$A, J$8, 'SW Data'!$B:$B, $A24))),
   IF($C$3="Full Time", SUMIFS('SW Data'!$F:$F, 'SW Data'!$A:$A, J$8, 'SW Data'!$B:$B, $A24, 'SW Data'!$D:$D, $C$2), IF($C$3="Part Time", SUMIFS('SW Data'!$H:$H, 'SW Data'!$A:$A, J$8, 'SW Data'!$B:$B, $A24, 'SW Data'!$D:$D, $C$2), SUMIFS('SW Data'!$I:$I, 'SW Data'!$A:$A, J$8, 'SW Data'!$B:$B, $A24, 'SW Data'!$D:$D, $C$2)))),
  IF($C$2="All Social Workers",
   IF($C$3="Full Time", SUMIFS('SW Data'!$F:$F, 'SW Data'!$A:$A, J$8, 'SW Data'!$E:$E, $C$1, 'SW Data'!$B:$B, $A24), IF($C$3="Part Time", SUMIFS('SW Data'!$H:$H, 'SW Data'!$A:$A, J$8, 'SW Data'!$E:$E, $C$1, 'SW Data'!$B:$B, $A24), SUMIFS('SW Data'!$I:$I, 'SW Data'!$A:$A, J$8, 'SW Data'!$E:$E, $C$1, 'SW Data'!$B:$B, $A24))),
   IF($C$3="Full Time", SUMIFS('SW Data'!$F:$F, 'SW Data'!$A:$A, J$8, 'SW Data'!$E:$E, $C$1, 'SW Data'!$B:$B, $A24, 'SW Data'!$D:$D, $C$2), IF($C$3="Part Time", SUMIFS('SW Data'!$H:$H, 'SW Data'!$A:$A, J$8, 'SW Data'!$E:$E, $C$1, 'SW Data'!$B:$B, $A24, 'SW Data'!$D:$D, $C$2), SUMIFS('SW Data'!$I:$I, 'SW Data'!$A:$A, J$8, 'SW Data'!$E:$E, $C$1, 'SW Data'!$B:$B, $A24, 'SW Data'!$D:$D, $C$2))))),
 0)/IF($C$1="Fieldwork Service (Children)", VLOOKUP($A24,'Population MYE'!$A$43:$K$76,MATCH(J$8,'Population MYE'!$A$43:$K$43, FALSE),FALSE), IF(OR($C$1="Fieldwork Service (Adults)",$C$1="Fieldwork Service (Offenders)"),VLOOKUP($A24,'Population MYE'!$A$81:$K$114,MATCH(J$8,'Population MYE'!$A$81:$K$81, FALSE),FALSE),VLOOKUP($A24,'Population MYE'!$A$5:$K$38,MATCH(J$8,'Population MYE'!$A$5:$K$5, FALSE),FALSE))))*100000, 1)</f>
        <v>46.9</v>
      </c>
      <c r="K24" s="83">
        <f>ROUND((IF(AND($C$1&lt;&gt;"", $C$2&lt;&gt;"", $C$3&lt;&gt;""),
 IF($C$1="All Fieldwork Services Teams",
  IF($C$2="All Social Workers",
   IF($C$3="Full Time", SUMIFS('SW Data'!$F:$F, 'SW Data'!$A:$A, K$8, 'SW Data'!$B:$B, $A24), IF($C$3="Part Time", SUMIFS('SW Data'!$H:$H, 'SW Data'!$A:$A, K$8, 'SW Data'!$B:$B, $A24),SUMIFS('SW Data'!$I:$I, 'SW Data'!$A:$A, K$8, 'SW Data'!$B:$B, $A24))),
   IF($C$3="Full Time", SUMIFS('SW Data'!$F:$F, 'SW Data'!$A:$A, K$8, 'SW Data'!$B:$B, $A24, 'SW Data'!$D:$D, $C$2), IF($C$3="Part Time", SUMIFS('SW Data'!$H:$H, 'SW Data'!$A:$A, K$8, 'SW Data'!$B:$B, $A24, 'SW Data'!$D:$D, $C$2), SUMIFS('SW Data'!$I:$I, 'SW Data'!$A:$A, K$8, 'SW Data'!$B:$B, $A24, 'SW Data'!$D:$D, $C$2)))),
  IF($C$2="All Social Workers",
   IF($C$3="Full Time", SUMIFS('SW Data'!$F:$F, 'SW Data'!$A:$A, K$8, 'SW Data'!$E:$E, $C$1, 'SW Data'!$B:$B, $A24), IF($C$3="Part Time", SUMIFS('SW Data'!$H:$H, 'SW Data'!$A:$A, K$8, 'SW Data'!$E:$E, $C$1, 'SW Data'!$B:$B, $A24), SUMIFS('SW Data'!$I:$I, 'SW Data'!$A:$A, K$8, 'SW Data'!$E:$E, $C$1, 'SW Data'!$B:$B, $A24))),
   IF($C$3="Full Time", SUMIFS('SW Data'!$F:$F, 'SW Data'!$A:$A, K$8, 'SW Data'!$E:$E, $C$1, 'SW Data'!$B:$B, $A24, 'SW Data'!$D:$D, $C$2), IF($C$3="Part Time", SUMIFS('SW Data'!$H:$H, 'SW Data'!$A:$A, K$8, 'SW Data'!$E:$E, $C$1, 'SW Data'!$B:$B, $A24, 'SW Data'!$D:$D, $C$2), SUMIFS('SW Data'!$I:$I, 'SW Data'!$A:$A, K$8, 'SW Data'!$E:$E, $C$1, 'SW Data'!$B:$B, $A24, 'SW Data'!$D:$D, $C$2))))),
 0)/IF($C$1="Fieldwork Service (Children)", VLOOKUP($A24,'Population MYE'!$A$43:$K$76,MATCH(K$8,'Population MYE'!$A$43:$K$43, FALSE),FALSE), IF(OR($C$1="Fieldwork Service (Adults)",$C$1="Fieldwork Service (Offenders)"),VLOOKUP($A24,'Population MYE'!$A$81:$K$114,MATCH(K$8,'Population MYE'!$A$81:$K$81, FALSE),FALSE),VLOOKUP($A24,'Population MYE'!$A$5:$K$38,MATCH(K$8,'Population MYE'!$A$5:$K$5, FALSE),FALSE))))*100000, 1)</f>
        <v>43.3</v>
      </c>
      <c r="L24" s="55"/>
      <c r="U24" s="74"/>
    </row>
    <row r="25" spans="1:21" x14ac:dyDescent="0.25">
      <c r="A25" s="53" t="s">
        <v>33</v>
      </c>
      <c r="B25" s="83">
        <f>ROUND((IF(AND($C$1&lt;&gt;"", $C$2&lt;&gt;"", $C$3&lt;&gt;""),
 IF($C$1="All Fieldwork Services Teams",
  IF($C$2="All Social Workers",
   IF($C$3="Full Time", SUMIFS('SW Data'!$F:$F, 'SW Data'!$A:$A, B$8, 'SW Data'!$B:$B, $A25), IF($C$3="Part Time", SUMIFS('SW Data'!$H:$H, 'SW Data'!$A:$A, B$8, 'SW Data'!$B:$B, $A25),SUMIFS('SW Data'!$I:$I, 'SW Data'!$A:$A, B$8, 'SW Data'!$B:$B, $A25))),
   IF($C$3="Full Time", SUMIFS('SW Data'!$F:$F, 'SW Data'!$A:$A, B$8, 'SW Data'!$B:$B, $A25, 'SW Data'!$D:$D, $C$2), IF($C$3="Part Time", SUMIFS('SW Data'!$H:$H, 'SW Data'!$A:$A, B$8, 'SW Data'!$B:$B, $A25, 'SW Data'!$D:$D, $C$2), SUMIFS('SW Data'!$I:$I, 'SW Data'!$A:$A, B$8, 'SW Data'!$B:$B, $A25, 'SW Data'!$D:$D, $C$2)))),
  IF($C$2="All Social Workers",
   IF($C$3="Full Time", SUMIFS('SW Data'!$F:$F, 'SW Data'!$A:$A, B$8, 'SW Data'!$E:$E, $C$1, 'SW Data'!$B:$B, $A25), IF($C$3="Part Time", SUMIFS('SW Data'!$H:$H, 'SW Data'!$A:$A, B$8, 'SW Data'!$E:$E, $C$1, 'SW Data'!$B:$B, $A25), SUMIFS('SW Data'!$I:$I, 'SW Data'!$A:$A, B$8, 'SW Data'!$E:$E, $C$1, 'SW Data'!$B:$B, $A25))),
   IF($C$3="Full Time", SUMIFS('SW Data'!$F:$F, 'SW Data'!$A:$A, B$8, 'SW Data'!$E:$E, $C$1, 'SW Data'!$B:$B, $A25, 'SW Data'!$D:$D, $C$2), IF($C$3="Part Time", SUMIFS('SW Data'!$H:$H, 'SW Data'!$A:$A, B$8, 'SW Data'!$E:$E, $C$1, 'SW Data'!$B:$B, $A25, 'SW Data'!$D:$D, $C$2), SUMIFS('SW Data'!$I:$I, 'SW Data'!$A:$A, B$8, 'SW Data'!$E:$E, $C$1, 'SW Data'!$B:$B, $A25, 'SW Data'!$D:$D, $C$2))))),
 0)/IF($C$1="Fieldwork Service (Children)", VLOOKUP($A25,'Population MYE'!$A$43:$K$76,MATCH(B$8,'Population MYE'!$A$43:$K$43, FALSE),FALSE), IF(OR($C$1="Fieldwork Service (Adults)",$C$1="Fieldwork Service (Offenders)"),VLOOKUP($A25,'Population MYE'!$A$81:$K$114,MATCH(B$8,'Population MYE'!$A$81:$K$81, FALSE),FALSE),VLOOKUP($A25,'Population MYE'!$A$5:$K$38,MATCH(B$8,'Population MYE'!$A$5:$K$5, FALSE),FALSE))))*100000, 1)</f>
        <v>126</v>
      </c>
      <c r="C25" s="83">
        <f>ROUND((IF(AND($C$1&lt;&gt;"", $C$2&lt;&gt;"", $C$3&lt;&gt;""),
 IF($C$1="All Fieldwork Services Teams",
  IF($C$2="All Social Workers",
   IF($C$3="Full Time", SUMIFS('SW Data'!$F:$F, 'SW Data'!$A:$A, C$8, 'SW Data'!$B:$B, $A25), IF($C$3="Part Time", SUMIFS('SW Data'!$H:$H, 'SW Data'!$A:$A, C$8, 'SW Data'!$B:$B, $A25),SUMIFS('SW Data'!$I:$I, 'SW Data'!$A:$A, C$8, 'SW Data'!$B:$B, $A25))),
   IF($C$3="Full Time", SUMIFS('SW Data'!$F:$F, 'SW Data'!$A:$A, C$8, 'SW Data'!$B:$B, $A25, 'SW Data'!$D:$D, $C$2), IF($C$3="Part Time", SUMIFS('SW Data'!$H:$H, 'SW Data'!$A:$A, C$8, 'SW Data'!$B:$B, $A25, 'SW Data'!$D:$D, $C$2), SUMIFS('SW Data'!$I:$I, 'SW Data'!$A:$A, C$8, 'SW Data'!$B:$B, $A25, 'SW Data'!$D:$D, $C$2)))),
  IF($C$2="All Social Workers",
   IF($C$3="Full Time", SUMIFS('SW Data'!$F:$F, 'SW Data'!$A:$A, C$8, 'SW Data'!$E:$E, $C$1, 'SW Data'!$B:$B, $A25), IF($C$3="Part Time", SUMIFS('SW Data'!$H:$H, 'SW Data'!$A:$A, C$8, 'SW Data'!$E:$E, $C$1, 'SW Data'!$B:$B, $A25), SUMIFS('SW Data'!$I:$I, 'SW Data'!$A:$A, C$8, 'SW Data'!$E:$E, $C$1, 'SW Data'!$B:$B, $A25))),
   IF($C$3="Full Time", SUMIFS('SW Data'!$F:$F, 'SW Data'!$A:$A, C$8, 'SW Data'!$E:$E, $C$1, 'SW Data'!$B:$B, $A25, 'SW Data'!$D:$D, $C$2), IF($C$3="Part Time", SUMIFS('SW Data'!$H:$H, 'SW Data'!$A:$A, C$8, 'SW Data'!$E:$E, $C$1, 'SW Data'!$B:$B, $A25, 'SW Data'!$D:$D, $C$2), SUMIFS('SW Data'!$I:$I, 'SW Data'!$A:$A, C$8, 'SW Data'!$E:$E, $C$1, 'SW Data'!$B:$B, $A25, 'SW Data'!$D:$D, $C$2))))),
 0)/IF($C$1="Fieldwork Service (Children)", VLOOKUP($A25,'Population MYE'!$A$43:$K$76,MATCH(C$8,'Population MYE'!$A$43:$K$43, FALSE),FALSE), IF(OR($C$1="Fieldwork Service (Adults)",$C$1="Fieldwork Service (Offenders)"),VLOOKUP($A25,'Population MYE'!$A$81:$K$114,MATCH(C$8,'Population MYE'!$A$81:$K$81, FALSE),FALSE),VLOOKUP($A25,'Population MYE'!$A$5:$K$38,MATCH(C$8,'Population MYE'!$A$5:$K$5, FALSE),FALSE))))*100000, 1)</f>
        <v>128.9</v>
      </c>
      <c r="D25" s="83">
        <f>ROUND((IF(AND($C$1&lt;&gt;"", $C$2&lt;&gt;"", $C$3&lt;&gt;""),
 IF($C$1="All Fieldwork Services Teams",
  IF($C$2="All Social Workers",
   IF($C$3="Full Time", SUMIFS('SW Data'!$F:$F, 'SW Data'!$A:$A, D$8, 'SW Data'!$B:$B, $A25), IF($C$3="Part Time", SUMIFS('SW Data'!$H:$H, 'SW Data'!$A:$A, D$8, 'SW Data'!$B:$B, $A25),SUMIFS('SW Data'!$I:$I, 'SW Data'!$A:$A, D$8, 'SW Data'!$B:$B, $A25))),
   IF($C$3="Full Time", SUMIFS('SW Data'!$F:$F, 'SW Data'!$A:$A, D$8, 'SW Data'!$B:$B, $A25, 'SW Data'!$D:$D, $C$2), IF($C$3="Part Time", SUMIFS('SW Data'!$H:$H, 'SW Data'!$A:$A, D$8, 'SW Data'!$B:$B, $A25, 'SW Data'!$D:$D, $C$2), SUMIFS('SW Data'!$I:$I, 'SW Data'!$A:$A, D$8, 'SW Data'!$B:$B, $A25, 'SW Data'!$D:$D, $C$2)))),
  IF($C$2="All Social Workers",
   IF($C$3="Full Time", SUMIFS('SW Data'!$F:$F, 'SW Data'!$A:$A, D$8, 'SW Data'!$E:$E, $C$1, 'SW Data'!$B:$B, $A25), IF($C$3="Part Time", SUMIFS('SW Data'!$H:$H, 'SW Data'!$A:$A, D$8, 'SW Data'!$E:$E, $C$1, 'SW Data'!$B:$B, $A25), SUMIFS('SW Data'!$I:$I, 'SW Data'!$A:$A, D$8, 'SW Data'!$E:$E, $C$1, 'SW Data'!$B:$B, $A25))),
   IF($C$3="Full Time", SUMIFS('SW Data'!$F:$F, 'SW Data'!$A:$A, D$8, 'SW Data'!$E:$E, $C$1, 'SW Data'!$B:$B, $A25, 'SW Data'!$D:$D, $C$2), IF($C$3="Part Time", SUMIFS('SW Data'!$H:$H, 'SW Data'!$A:$A, D$8, 'SW Data'!$E:$E, $C$1, 'SW Data'!$B:$B, $A25, 'SW Data'!$D:$D, $C$2), SUMIFS('SW Data'!$I:$I, 'SW Data'!$A:$A, D$8, 'SW Data'!$E:$E, $C$1, 'SW Data'!$B:$B, $A25, 'SW Data'!$D:$D, $C$2))))),
 0)/IF($C$1="Fieldwork Service (Children)", VLOOKUP($A25,'Population MYE'!$A$43:$K$76,MATCH(D$8,'Population MYE'!$A$43:$K$43, FALSE),FALSE), IF(OR($C$1="Fieldwork Service (Adults)",$C$1="Fieldwork Service (Offenders)"),VLOOKUP($A25,'Population MYE'!$A$81:$K$114,MATCH(D$8,'Population MYE'!$A$81:$K$81, FALSE),FALSE),VLOOKUP($A25,'Population MYE'!$A$5:$K$38,MATCH(D$8,'Population MYE'!$A$5:$K$5, FALSE),FALSE))))*100000, 1)</f>
        <v>130</v>
      </c>
      <c r="E25" s="83">
        <f>ROUND((IF(AND($C$1&lt;&gt;"", $C$2&lt;&gt;"", $C$3&lt;&gt;""),
 IF($C$1="All Fieldwork Services Teams",
  IF($C$2="All Social Workers",
   IF($C$3="Full Time", SUMIFS('SW Data'!$F:$F, 'SW Data'!$A:$A, E$8, 'SW Data'!$B:$B, $A25), IF($C$3="Part Time", SUMIFS('SW Data'!$H:$H, 'SW Data'!$A:$A, E$8, 'SW Data'!$B:$B, $A25),SUMIFS('SW Data'!$I:$I, 'SW Data'!$A:$A, E$8, 'SW Data'!$B:$B, $A25))),
   IF($C$3="Full Time", SUMIFS('SW Data'!$F:$F, 'SW Data'!$A:$A, E$8, 'SW Data'!$B:$B, $A25, 'SW Data'!$D:$D, $C$2), IF($C$3="Part Time", SUMIFS('SW Data'!$H:$H, 'SW Data'!$A:$A, E$8, 'SW Data'!$B:$B, $A25, 'SW Data'!$D:$D, $C$2), SUMIFS('SW Data'!$I:$I, 'SW Data'!$A:$A, E$8, 'SW Data'!$B:$B, $A25, 'SW Data'!$D:$D, $C$2)))),
  IF($C$2="All Social Workers",
   IF($C$3="Full Time", SUMIFS('SW Data'!$F:$F, 'SW Data'!$A:$A, E$8, 'SW Data'!$E:$E, $C$1, 'SW Data'!$B:$B, $A25), IF($C$3="Part Time", SUMIFS('SW Data'!$H:$H, 'SW Data'!$A:$A, E$8, 'SW Data'!$E:$E, $C$1, 'SW Data'!$B:$B, $A25), SUMIFS('SW Data'!$I:$I, 'SW Data'!$A:$A, E$8, 'SW Data'!$E:$E, $C$1, 'SW Data'!$B:$B, $A25))),
   IF($C$3="Full Time", SUMIFS('SW Data'!$F:$F, 'SW Data'!$A:$A, E$8, 'SW Data'!$E:$E, $C$1, 'SW Data'!$B:$B, $A25, 'SW Data'!$D:$D, $C$2), IF($C$3="Part Time", SUMIFS('SW Data'!$H:$H, 'SW Data'!$A:$A, E$8, 'SW Data'!$E:$E, $C$1, 'SW Data'!$B:$B, $A25, 'SW Data'!$D:$D, $C$2), SUMIFS('SW Data'!$I:$I, 'SW Data'!$A:$A, E$8, 'SW Data'!$E:$E, $C$1, 'SW Data'!$B:$B, $A25, 'SW Data'!$D:$D, $C$2))))),
 0)/IF($C$1="Fieldwork Service (Children)", VLOOKUP($A25,'Population MYE'!$A$43:$K$76,MATCH(E$8,'Population MYE'!$A$43:$K$43, FALSE),FALSE), IF(OR($C$1="Fieldwork Service (Adults)",$C$1="Fieldwork Service (Offenders)"),VLOOKUP($A25,'Population MYE'!$A$81:$K$114,MATCH(E$8,'Population MYE'!$A$81:$K$81, FALSE),FALSE),VLOOKUP($A25,'Population MYE'!$A$5:$K$38,MATCH(E$8,'Population MYE'!$A$5:$K$5, FALSE),FALSE))))*100000, 1)</f>
        <v>127.5</v>
      </c>
      <c r="F25" s="83">
        <f>ROUND((IF(AND($C$1&lt;&gt;"", $C$2&lt;&gt;"", $C$3&lt;&gt;""),
 IF($C$1="All Fieldwork Services Teams",
  IF($C$2="All Social Workers",
   IF($C$3="Full Time", SUMIFS('SW Data'!$F:$F, 'SW Data'!$A:$A, F$8, 'SW Data'!$B:$B, $A25), IF($C$3="Part Time", SUMIFS('SW Data'!$H:$H, 'SW Data'!$A:$A, F$8, 'SW Data'!$B:$B, $A25),SUMIFS('SW Data'!$I:$I, 'SW Data'!$A:$A, F$8, 'SW Data'!$B:$B, $A25))),
   IF($C$3="Full Time", SUMIFS('SW Data'!$F:$F, 'SW Data'!$A:$A, F$8, 'SW Data'!$B:$B, $A25, 'SW Data'!$D:$D, $C$2), IF($C$3="Part Time", SUMIFS('SW Data'!$H:$H, 'SW Data'!$A:$A, F$8, 'SW Data'!$B:$B, $A25, 'SW Data'!$D:$D, $C$2), SUMIFS('SW Data'!$I:$I, 'SW Data'!$A:$A, F$8, 'SW Data'!$B:$B, $A25, 'SW Data'!$D:$D, $C$2)))),
  IF($C$2="All Social Workers",
   IF($C$3="Full Time", SUMIFS('SW Data'!$F:$F, 'SW Data'!$A:$A, F$8, 'SW Data'!$E:$E, $C$1, 'SW Data'!$B:$B, $A25), IF($C$3="Part Time", SUMIFS('SW Data'!$H:$H, 'SW Data'!$A:$A, F$8, 'SW Data'!$E:$E, $C$1, 'SW Data'!$B:$B, $A25), SUMIFS('SW Data'!$I:$I, 'SW Data'!$A:$A, F$8, 'SW Data'!$E:$E, $C$1, 'SW Data'!$B:$B, $A25))),
   IF($C$3="Full Time", SUMIFS('SW Data'!$F:$F, 'SW Data'!$A:$A, F$8, 'SW Data'!$E:$E, $C$1, 'SW Data'!$B:$B, $A25, 'SW Data'!$D:$D, $C$2), IF($C$3="Part Time", SUMIFS('SW Data'!$H:$H, 'SW Data'!$A:$A, F$8, 'SW Data'!$E:$E, $C$1, 'SW Data'!$B:$B, $A25, 'SW Data'!$D:$D, $C$2), SUMIFS('SW Data'!$I:$I, 'SW Data'!$A:$A, F$8, 'SW Data'!$E:$E, $C$1, 'SW Data'!$B:$B, $A25, 'SW Data'!$D:$D, $C$2))))),
 0)/IF($C$1="Fieldwork Service (Children)", VLOOKUP($A25,'Population MYE'!$A$43:$K$76,MATCH(F$8,'Population MYE'!$A$43:$K$43, FALSE),FALSE), IF(OR($C$1="Fieldwork Service (Adults)",$C$1="Fieldwork Service (Offenders)"),VLOOKUP($A25,'Population MYE'!$A$81:$K$114,MATCH(F$8,'Population MYE'!$A$81:$K$81, FALSE),FALSE),VLOOKUP($A25,'Population MYE'!$A$5:$K$38,MATCH(F$8,'Population MYE'!$A$5:$K$5, FALSE),FALSE))))*100000, 1)</f>
        <v>130.19999999999999</v>
      </c>
      <c r="G25" s="83">
        <f>ROUND((IF(AND($C$1&lt;&gt;"", $C$2&lt;&gt;"", $C$3&lt;&gt;""),
 IF($C$1="All Fieldwork Services Teams",
  IF($C$2="All Social Workers",
   IF($C$3="Full Time", SUMIFS('SW Data'!$F:$F, 'SW Data'!$A:$A, G$8, 'SW Data'!$B:$B, $A25), IF($C$3="Part Time", SUMIFS('SW Data'!$H:$H, 'SW Data'!$A:$A, G$8, 'SW Data'!$B:$B, $A25),SUMIFS('SW Data'!$I:$I, 'SW Data'!$A:$A, G$8, 'SW Data'!$B:$B, $A25))),
   IF($C$3="Full Time", SUMIFS('SW Data'!$F:$F, 'SW Data'!$A:$A, G$8, 'SW Data'!$B:$B, $A25, 'SW Data'!$D:$D, $C$2), IF($C$3="Part Time", SUMIFS('SW Data'!$H:$H, 'SW Data'!$A:$A, G$8, 'SW Data'!$B:$B, $A25, 'SW Data'!$D:$D, $C$2), SUMIFS('SW Data'!$I:$I, 'SW Data'!$A:$A, G$8, 'SW Data'!$B:$B, $A25, 'SW Data'!$D:$D, $C$2)))),
  IF($C$2="All Social Workers",
   IF($C$3="Full Time", SUMIFS('SW Data'!$F:$F, 'SW Data'!$A:$A, G$8, 'SW Data'!$E:$E, $C$1, 'SW Data'!$B:$B, $A25), IF($C$3="Part Time", SUMIFS('SW Data'!$H:$H, 'SW Data'!$A:$A, G$8, 'SW Data'!$E:$E, $C$1, 'SW Data'!$B:$B, $A25), SUMIFS('SW Data'!$I:$I, 'SW Data'!$A:$A, G$8, 'SW Data'!$E:$E, $C$1, 'SW Data'!$B:$B, $A25))),
   IF($C$3="Full Time", SUMIFS('SW Data'!$F:$F, 'SW Data'!$A:$A, G$8, 'SW Data'!$E:$E, $C$1, 'SW Data'!$B:$B, $A25, 'SW Data'!$D:$D, $C$2), IF($C$3="Part Time", SUMIFS('SW Data'!$H:$H, 'SW Data'!$A:$A, G$8, 'SW Data'!$E:$E, $C$1, 'SW Data'!$B:$B, $A25, 'SW Data'!$D:$D, $C$2), SUMIFS('SW Data'!$I:$I, 'SW Data'!$A:$A, G$8, 'SW Data'!$E:$E, $C$1, 'SW Data'!$B:$B, $A25, 'SW Data'!$D:$D, $C$2))))),
 0)/IF($C$1="Fieldwork Service (Children)", VLOOKUP($A25,'Population MYE'!$A$43:$K$76,MATCH(G$8,'Population MYE'!$A$43:$K$43, FALSE),FALSE), IF(OR($C$1="Fieldwork Service (Adults)",$C$1="Fieldwork Service (Offenders)"),VLOOKUP($A25,'Population MYE'!$A$81:$K$114,MATCH(G$8,'Population MYE'!$A$81:$K$81, FALSE),FALSE),VLOOKUP($A25,'Population MYE'!$A$5:$K$38,MATCH(G$8,'Population MYE'!$A$5:$K$5, FALSE),FALSE))))*100000, 1)</f>
        <v>139.9</v>
      </c>
      <c r="H25" s="83">
        <f>ROUND((IF(AND($C$1&lt;&gt;"", $C$2&lt;&gt;"", $C$3&lt;&gt;""),
 IF($C$1="All Fieldwork Services Teams",
  IF($C$2="All Social Workers",
   IF($C$3="Full Time", SUMIFS('SW Data'!$F:$F, 'SW Data'!$A:$A, H$8, 'SW Data'!$B:$B, $A25), IF($C$3="Part Time", SUMIFS('SW Data'!$H:$H, 'SW Data'!$A:$A, H$8, 'SW Data'!$B:$B, $A25),SUMIFS('SW Data'!$I:$I, 'SW Data'!$A:$A, H$8, 'SW Data'!$B:$B, $A25))),
   IF($C$3="Full Time", SUMIFS('SW Data'!$F:$F, 'SW Data'!$A:$A, H$8, 'SW Data'!$B:$B, $A25, 'SW Data'!$D:$D, $C$2), IF($C$3="Part Time", SUMIFS('SW Data'!$H:$H, 'SW Data'!$A:$A, H$8, 'SW Data'!$B:$B, $A25, 'SW Data'!$D:$D, $C$2), SUMIFS('SW Data'!$I:$I, 'SW Data'!$A:$A, H$8, 'SW Data'!$B:$B, $A25, 'SW Data'!$D:$D, $C$2)))),
  IF($C$2="All Social Workers",
   IF($C$3="Full Time", SUMIFS('SW Data'!$F:$F, 'SW Data'!$A:$A, H$8, 'SW Data'!$E:$E, $C$1, 'SW Data'!$B:$B, $A25), IF($C$3="Part Time", SUMIFS('SW Data'!$H:$H, 'SW Data'!$A:$A, H$8, 'SW Data'!$E:$E, $C$1, 'SW Data'!$B:$B, $A25), SUMIFS('SW Data'!$I:$I, 'SW Data'!$A:$A, H$8, 'SW Data'!$E:$E, $C$1, 'SW Data'!$B:$B, $A25))),
   IF($C$3="Full Time", SUMIFS('SW Data'!$F:$F, 'SW Data'!$A:$A, H$8, 'SW Data'!$E:$E, $C$1, 'SW Data'!$B:$B, $A25, 'SW Data'!$D:$D, $C$2), IF($C$3="Part Time", SUMIFS('SW Data'!$H:$H, 'SW Data'!$A:$A, H$8, 'SW Data'!$E:$E, $C$1, 'SW Data'!$B:$B, $A25, 'SW Data'!$D:$D, $C$2), SUMIFS('SW Data'!$I:$I, 'SW Data'!$A:$A, H$8, 'SW Data'!$E:$E, $C$1, 'SW Data'!$B:$B, $A25, 'SW Data'!$D:$D, $C$2))))),
 0)/IF($C$1="Fieldwork Service (Children)", VLOOKUP($A25,'Population MYE'!$A$43:$K$76,MATCH(H$8,'Population MYE'!$A$43:$K$43, FALSE),FALSE), IF(OR($C$1="Fieldwork Service (Adults)",$C$1="Fieldwork Service (Offenders)"),VLOOKUP($A25,'Population MYE'!$A$81:$K$114,MATCH(H$8,'Population MYE'!$A$81:$K$81, FALSE),FALSE),VLOOKUP($A25,'Population MYE'!$A$5:$K$38,MATCH(H$8,'Population MYE'!$A$5:$K$5, FALSE),FALSE))))*100000, 1)</f>
        <v>128.1</v>
      </c>
      <c r="I25" s="83">
        <f>ROUND((IF(AND($C$1&lt;&gt;"", $C$2&lt;&gt;"", $C$3&lt;&gt;""),
 IF($C$1="All Fieldwork Services Teams",
  IF($C$2="All Social Workers",
   IF($C$3="Full Time", SUMIFS('SW Data'!$F:$F, 'SW Data'!$A:$A, I$8, 'SW Data'!$B:$B, $A25), IF($C$3="Part Time", SUMIFS('SW Data'!$H:$H, 'SW Data'!$A:$A, I$8, 'SW Data'!$B:$B, $A25),SUMIFS('SW Data'!$I:$I, 'SW Data'!$A:$A, I$8, 'SW Data'!$B:$B, $A25))),
   IF($C$3="Full Time", SUMIFS('SW Data'!$F:$F, 'SW Data'!$A:$A, I$8, 'SW Data'!$B:$B, $A25, 'SW Data'!$D:$D, $C$2), IF($C$3="Part Time", SUMIFS('SW Data'!$H:$H, 'SW Data'!$A:$A, I$8, 'SW Data'!$B:$B, $A25, 'SW Data'!$D:$D, $C$2), SUMIFS('SW Data'!$I:$I, 'SW Data'!$A:$A, I$8, 'SW Data'!$B:$B, $A25, 'SW Data'!$D:$D, $C$2)))),
  IF($C$2="All Social Workers",
   IF($C$3="Full Time", SUMIFS('SW Data'!$F:$F, 'SW Data'!$A:$A, I$8, 'SW Data'!$E:$E, $C$1, 'SW Data'!$B:$B, $A25), IF($C$3="Part Time", SUMIFS('SW Data'!$H:$H, 'SW Data'!$A:$A, I$8, 'SW Data'!$E:$E, $C$1, 'SW Data'!$B:$B, $A25), SUMIFS('SW Data'!$I:$I, 'SW Data'!$A:$A, I$8, 'SW Data'!$E:$E, $C$1, 'SW Data'!$B:$B, $A25))),
   IF($C$3="Full Time", SUMIFS('SW Data'!$F:$F, 'SW Data'!$A:$A, I$8, 'SW Data'!$E:$E, $C$1, 'SW Data'!$B:$B, $A25, 'SW Data'!$D:$D, $C$2), IF($C$3="Part Time", SUMIFS('SW Data'!$H:$H, 'SW Data'!$A:$A, I$8, 'SW Data'!$E:$E, $C$1, 'SW Data'!$B:$B, $A25, 'SW Data'!$D:$D, $C$2), SUMIFS('SW Data'!$I:$I, 'SW Data'!$A:$A, I$8, 'SW Data'!$E:$E, $C$1, 'SW Data'!$B:$B, $A25, 'SW Data'!$D:$D, $C$2))))),
 0)/IF($C$1="Fieldwork Service (Children)", VLOOKUP($A25,'Population MYE'!$A$43:$K$76,MATCH(I$8,'Population MYE'!$A$43:$K$43, FALSE),FALSE), IF(OR($C$1="Fieldwork Service (Adults)",$C$1="Fieldwork Service (Offenders)"),VLOOKUP($A25,'Population MYE'!$A$81:$K$114,MATCH(I$8,'Population MYE'!$A$81:$K$81, FALSE),FALSE),VLOOKUP($A25,'Population MYE'!$A$5:$K$38,MATCH(I$8,'Population MYE'!$A$5:$K$5, FALSE),FALSE))))*100000, 1)</f>
        <v>120.4</v>
      </c>
      <c r="J25" s="83">
        <f>ROUND((IF(AND($C$1&lt;&gt;"", $C$2&lt;&gt;"", $C$3&lt;&gt;""),
 IF($C$1="All Fieldwork Services Teams",
  IF($C$2="All Social Workers",
   IF($C$3="Full Time", SUMIFS('SW Data'!$F:$F, 'SW Data'!$A:$A, J$8, 'SW Data'!$B:$B, $A25), IF($C$3="Part Time", SUMIFS('SW Data'!$H:$H, 'SW Data'!$A:$A, J$8, 'SW Data'!$B:$B, $A25),SUMIFS('SW Data'!$I:$I, 'SW Data'!$A:$A, J$8, 'SW Data'!$B:$B, $A25))),
   IF($C$3="Full Time", SUMIFS('SW Data'!$F:$F, 'SW Data'!$A:$A, J$8, 'SW Data'!$B:$B, $A25, 'SW Data'!$D:$D, $C$2), IF($C$3="Part Time", SUMIFS('SW Data'!$H:$H, 'SW Data'!$A:$A, J$8, 'SW Data'!$B:$B, $A25, 'SW Data'!$D:$D, $C$2), SUMIFS('SW Data'!$I:$I, 'SW Data'!$A:$A, J$8, 'SW Data'!$B:$B, $A25, 'SW Data'!$D:$D, $C$2)))),
  IF($C$2="All Social Workers",
   IF($C$3="Full Time", SUMIFS('SW Data'!$F:$F, 'SW Data'!$A:$A, J$8, 'SW Data'!$E:$E, $C$1, 'SW Data'!$B:$B, $A25), IF($C$3="Part Time", SUMIFS('SW Data'!$H:$H, 'SW Data'!$A:$A, J$8, 'SW Data'!$E:$E, $C$1, 'SW Data'!$B:$B, $A25), SUMIFS('SW Data'!$I:$I, 'SW Data'!$A:$A, J$8, 'SW Data'!$E:$E, $C$1, 'SW Data'!$B:$B, $A25))),
   IF($C$3="Full Time", SUMIFS('SW Data'!$F:$F, 'SW Data'!$A:$A, J$8, 'SW Data'!$E:$E, $C$1, 'SW Data'!$B:$B, $A25, 'SW Data'!$D:$D, $C$2), IF($C$3="Part Time", SUMIFS('SW Data'!$H:$H, 'SW Data'!$A:$A, J$8, 'SW Data'!$E:$E, $C$1, 'SW Data'!$B:$B, $A25, 'SW Data'!$D:$D, $C$2), SUMIFS('SW Data'!$I:$I, 'SW Data'!$A:$A, J$8, 'SW Data'!$E:$E, $C$1, 'SW Data'!$B:$B, $A25, 'SW Data'!$D:$D, $C$2))))),
 0)/IF($C$1="Fieldwork Service (Children)", VLOOKUP($A25,'Population MYE'!$A$43:$K$76,MATCH(J$8,'Population MYE'!$A$43:$K$43, FALSE),FALSE), IF(OR($C$1="Fieldwork Service (Adults)",$C$1="Fieldwork Service (Offenders)"),VLOOKUP($A25,'Population MYE'!$A$81:$K$114,MATCH(J$8,'Population MYE'!$A$81:$K$81, FALSE),FALSE),VLOOKUP($A25,'Population MYE'!$A$5:$K$38,MATCH(J$8,'Population MYE'!$A$5:$K$5, FALSE),FALSE))))*100000, 1)</f>
        <v>109</v>
      </c>
      <c r="K25" s="83">
        <f>ROUND((IF(AND($C$1&lt;&gt;"", $C$2&lt;&gt;"", $C$3&lt;&gt;""),
 IF($C$1="All Fieldwork Services Teams",
  IF($C$2="All Social Workers",
   IF($C$3="Full Time", SUMIFS('SW Data'!$F:$F, 'SW Data'!$A:$A, K$8, 'SW Data'!$B:$B, $A25), IF($C$3="Part Time", SUMIFS('SW Data'!$H:$H, 'SW Data'!$A:$A, K$8, 'SW Data'!$B:$B, $A25),SUMIFS('SW Data'!$I:$I, 'SW Data'!$A:$A, K$8, 'SW Data'!$B:$B, $A25))),
   IF($C$3="Full Time", SUMIFS('SW Data'!$F:$F, 'SW Data'!$A:$A, K$8, 'SW Data'!$B:$B, $A25, 'SW Data'!$D:$D, $C$2), IF($C$3="Part Time", SUMIFS('SW Data'!$H:$H, 'SW Data'!$A:$A, K$8, 'SW Data'!$B:$B, $A25, 'SW Data'!$D:$D, $C$2), SUMIFS('SW Data'!$I:$I, 'SW Data'!$A:$A, K$8, 'SW Data'!$B:$B, $A25, 'SW Data'!$D:$D, $C$2)))),
  IF($C$2="All Social Workers",
   IF($C$3="Full Time", SUMIFS('SW Data'!$F:$F, 'SW Data'!$A:$A, K$8, 'SW Data'!$E:$E, $C$1, 'SW Data'!$B:$B, $A25), IF($C$3="Part Time", SUMIFS('SW Data'!$H:$H, 'SW Data'!$A:$A, K$8, 'SW Data'!$E:$E, $C$1, 'SW Data'!$B:$B, $A25), SUMIFS('SW Data'!$I:$I, 'SW Data'!$A:$A, K$8, 'SW Data'!$E:$E, $C$1, 'SW Data'!$B:$B, $A25))),
   IF($C$3="Full Time", SUMIFS('SW Data'!$F:$F, 'SW Data'!$A:$A, K$8, 'SW Data'!$E:$E, $C$1, 'SW Data'!$B:$B, $A25, 'SW Data'!$D:$D, $C$2), IF($C$3="Part Time", SUMIFS('SW Data'!$H:$H, 'SW Data'!$A:$A, K$8, 'SW Data'!$E:$E, $C$1, 'SW Data'!$B:$B, $A25, 'SW Data'!$D:$D, $C$2), SUMIFS('SW Data'!$I:$I, 'SW Data'!$A:$A, K$8, 'SW Data'!$E:$E, $C$1, 'SW Data'!$B:$B, $A25, 'SW Data'!$D:$D, $C$2))))),
 0)/IF($C$1="Fieldwork Service (Children)", VLOOKUP($A25,'Population MYE'!$A$43:$K$76,MATCH(K$8,'Population MYE'!$A$43:$K$43, FALSE),FALSE), IF(OR($C$1="Fieldwork Service (Adults)",$C$1="Fieldwork Service (Offenders)"),VLOOKUP($A25,'Population MYE'!$A$81:$K$114,MATCH(K$8,'Population MYE'!$A$81:$K$81, FALSE),FALSE),VLOOKUP($A25,'Population MYE'!$A$5:$K$38,MATCH(K$8,'Population MYE'!$A$5:$K$5, FALSE),FALSE))))*100000, 1)</f>
        <v>135.30000000000001</v>
      </c>
      <c r="L25" s="55"/>
      <c r="U25" s="74"/>
    </row>
    <row r="26" spans="1:21" x14ac:dyDescent="0.25">
      <c r="A26" s="53" t="s">
        <v>34</v>
      </c>
      <c r="B26" s="83">
        <f>ROUND((IF(AND($C$1&lt;&gt;"", $C$2&lt;&gt;"", $C$3&lt;&gt;""),
 IF($C$1="All Fieldwork Services Teams",
  IF($C$2="All Social Workers",
   IF($C$3="Full Time", SUMIFS('SW Data'!$F:$F, 'SW Data'!$A:$A, B$8, 'SW Data'!$B:$B, $A26), IF($C$3="Part Time", SUMIFS('SW Data'!$H:$H, 'SW Data'!$A:$A, B$8, 'SW Data'!$B:$B, $A26),SUMIFS('SW Data'!$I:$I, 'SW Data'!$A:$A, B$8, 'SW Data'!$B:$B, $A26))),
   IF($C$3="Full Time", SUMIFS('SW Data'!$F:$F, 'SW Data'!$A:$A, B$8, 'SW Data'!$B:$B, $A26, 'SW Data'!$D:$D, $C$2), IF($C$3="Part Time", SUMIFS('SW Data'!$H:$H, 'SW Data'!$A:$A, B$8, 'SW Data'!$B:$B, $A26, 'SW Data'!$D:$D, $C$2), SUMIFS('SW Data'!$I:$I, 'SW Data'!$A:$A, B$8, 'SW Data'!$B:$B, $A26, 'SW Data'!$D:$D, $C$2)))),
  IF($C$2="All Social Workers",
   IF($C$3="Full Time", SUMIFS('SW Data'!$F:$F, 'SW Data'!$A:$A, B$8, 'SW Data'!$E:$E, $C$1, 'SW Data'!$B:$B, $A26), IF($C$3="Part Time", SUMIFS('SW Data'!$H:$H, 'SW Data'!$A:$A, B$8, 'SW Data'!$E:$E, $C$1, 'SW Data'!$B:$B, $A26), SUMIFS('SW Data'!$I:$I, 'SW Data'!$A:$A, B$8, 'SW Data'!$E:$E, $C$1, 'SW Data'!$B:$B, $A26))),
   IF($C$3="Full Time", SUMIFS('SW Data'!$F:$F, 'SW Data'!$A:$A, B$8, 'SW Data'!$E:$E, $C$1, 'SW Data'!$B:$B, $A26, 'SW Data'!$D:$D, $C$2), IF($C$3="Part Time", SUMIFS('SW Data'!$H:$H, 'SW Data'!$A:$A, B$8, 'SW Data'!$E:$E, $C$1, 'SW Data'!$B:$B, $A26, 'SW Data'!$D:$D, $C$2), SUMIFS('SW Data'!$I:$I, 'SW Data'!$A:$A, B$8, 'SW Data'!$E:$E, $C$1, 'SW Data'!$B:$B, $A26, 'SW Data'!$D:$D, $C$2))))),
 0)/IF($C$1="Fieldwork Service (Children)", VLOOKUP($A26,'Population MYE'!$A$43:$K$76,MATCH(B$8,'Population MYE'!$A$43:$K$43, FALSE),FALSE), IF(OR($C$1="Fieldwork Service (Adults)",$C$1="Fieldwork Service (Offenders)"),VLOOKUP($A26,'Population MYE'!$A$81:$K$114,MATCH(B$8,'Population MYE'!$A$81:$K$81, FALSE),FALSE),VLOOKUP($A26,'Population MYE'!$A$5:$K$38,MATCH(B$8,'Population MYE'!$A$5:$K$5, FALSE),FALSE))))*100000, 1)</f>
        <v>109.3</v>
      </c>
      <c r="C26" s="83">
        <f>ROUND((IF(AND($C$1&lt;&gt;"", $C$2&lt;&gt;"", $C$3&lt;&gt;""),
 IF($C$1="All Fieldwork Services Teams",
  IF($C$2="All Social Workers",
   IF($C$3="Full Time", SUMIFS('SW Data'!$F:$F, 'SW Data'!$A:$A, C$8, 'SW Data'!$B:$B, $A26), IF($C$3="Part Time", SUMIFS('SW Data'!$H:$H, 'SW Data'!$A:$A, C$8, 'SW Data'!$B:$B, $A26),SUMIFS('SW Data'!$I:$I, 'SW Data'!$A:$A, C$8, 'SW Data'!$B:$B, $A26))),
   IF($C$3="Full Time", SUMIFS('SW Data'!$F:$F, 'SW Data'!$A:$A, C$8, 'SW Data'!$B:$B, $A26, 'SW Data'!$D:$D, $C$2), IF($C$3="Part Time", SUMIFS('SW Data'!$H:$H, 'SW Data'!$A:$A, C$8, 'SW Data'!$B:$B, $A26, 'SW Data'!$D:$D, $C$2), SUMIFS('SW Data'!$I:$I, 'SW Data'!$A:$A, C$8, 'SW Data'!$B:$B, $A26, 'SW Data'!$D:$D, $C$2)))),
  IF($C$2="All Social Workers",
   IF($C$3="Full Time", SUMIFS('SW Data'!$F:$F, 'SW Data'!$A:$A, C$8, 'SW Data'!$E:$E, $C$1, 'SW Data'!$B:$B, $A26), IF($C$3="Part Time", SUMIFS('SW Data'!$H:$H, 'SW Data'!$A:$A, C$8, 'SW Data'!$E:$E, $C$1, 'SW Data'!$B:$B, $A26), SUMIFS('SW Data'!$I:$I, 'SW Data'!$A:$A, C$8, 'SW Data'!$E:$E, $C$1, 'SW Data'!$B:$B, $A26))),
   IF($C$3="Full Time", SUMIFS('SW Data'!$F:$F, 'SW Data'!$A:$A, C$8, 'SW Data'!$E:$E, $C$1, 'SW Data'!$B:$B, $A26, 'SW Data'!$D:$D, $C$2), IF($C$3="Part Time", SUMIFS('SW Data'!$H:$H, 'SW Data'!$A:$A, C$8, 'SW Data'!$E:$E, $C$1, 'SW Data'!$B:$B, $A26, 'SW Data'!$D:$D, $C$2), SUMIFS('SW Data'!$I:$I, 'SW Data'!$A:$A, C$8, 'SW Data'!$E:$E, $C$1, 'SW Data'!$B:$B, $A26, 'SW Data'!$D:$D, $C$2))))),
 0)/IF($C$1="Fieldwork Service (Children)", VLOOKUP($A26,'Population MYE'!$A$43:$K$76,MATCH(C$8,'Population MYE'!$A$43:$K$43, FALSE),FALSE), IF(OR($C$1="Fieldwork Service (Adults)",$C$1="Fieldwork Service (Offenders)"),VLOOKUP($A26,'Population MYE'!$A$81:$K$114,MATCH(C$8,'Population MYE'!$A$81:$K$81, FALSE),FALSE),VLOOKUP($A26,'Population MYE'!$A$5:$K$38,MATCH(C$8,'Population MYE'!$A$5:$K$5, FALSE),FALSE))))*100000, 1)</f>
        <v>107.7</v>
      </c>
      <c r="D26" s="83">
        <f>ROUND((IF(AND($C$1&lt;&gt;"", $C$2&lt;&gt;"", $C$3&lt;&gt;""),
 IF($C$1="All Fieldwork Services Teams",
  IF($C$2="All Social Workers",
   IF($C$3="Full Time", SUMIFS('SW Data'!$F:$F, 'SW Data'!$A:$A, D$8, 'SW Data'!$B:$B, $A26), IF($C$3="Part Time", SUMIFS('SW Data'!$H:$H, 'SW Data'!$A:$A, D$8, 'SW Data'!$B:$B, $A26),SUMIFS('SW Data'!$I:$I, 'SW Data'!$A:$A, D$8, 'SW Data'!$B:$B, $A26))),
   IF($C$3="Full Time", SUMIFS('SW Data'!$F:$F, 'SW Data'!$A:$A, D$8, 'SW Data'!$B:$B, $A26, 'SW Data'!$D:$D, $C$2), IF($C$3="Part Time", SUMIFS('SW Data'!$H:$H, 'SW Data'!$A:$A, D$8, 'SW Data'!$B:$B, $A26, 'SW Data'!$D:$D, $C$2), SUMIFS('SW Data'!$I:$I, 'SW Data'!$A:$A, D$8, 'SW Data'!$B:$B, $A26, 'SW Data'!$D:$D, $C$2)))),
  IF($C$2="All Social Workers",
   IF($C$3="Full Time", SUMIFS('SW Data'!$F:$F, 'SW Data'!$A:$A, D$8, 'SW Data'!$E:$E, $C$1, 'SW Data'!$B:$B, $A26), IF($C$3="Part Time", SUMIFS('SW Data'!$H:$H, 'SW Data'!$A:$A, D$8, 'SW Data'!$E:$E, $C$1, 'SW Data'!$B:$B, $A26), SUMIFS('SW Data'!$I:$I, 'SW Data'!$A:$A, D$8, 'SW Data'!$E:$E, $C$1, 'SW Data'!$B:$B, $A26))),
   IF($C$3="Full Time", SUMIFS('SW Data'!$F:$F, 'SW Data'!$A:$A, D$8, 'SW Data'!$E:$E, $C$1, 'SW Data'!$B:$B, $A26, 'SW Data'!$D:$D, $C$2), IF($C$3="Part Time", SUMIFS('SW Data'!$H:$H, 'SW Data'!$A:$A, D$8, 'SW Data'!$E:$E, $C$1, 'SW Data'!$B:$B, $A26, 'SW Data'!$D:$D, $C$2), SUMIFS('SW Data'!$I:$I, 'SW Data'!$A:$A, D$8, 'SW Data'!$E:$E, $C$1, 'SW Data'!$B:$B, $A26, 'SW Data'!$D:$D, $C$2))))),
 0)/IF($C$1="Fieldwork Service (Children)", VLOOKUP($A26,'Population MYE'!$A$43:$K$76,MATCH(D$8,'Population MYE'!$A$43:$K$43, FALSE),FALSE), IF(OR($C$1="Fieldwork Service (Adults)",$C$1="Fieldwork Service (Offenders)"),VLOOKUP($A26,'Population MYE'!$A$81:$K$114,MATCH(D$8,'Population MYE'!$A$81:$K$81, FALSE),FALSE),VLOOKUP($A26,'Population MYE'!$A$5:$K$38,MATCH(D$8,'Population MYE'!$A$5:$K$5, FALSE),FALSE))))*100000, 1)</f>
        <v>103</v>
      </c>
      <c r="E26" s="83">
        <f>ROUND((IF(AND($C$1&lt;&gt;"", $C$2&lt;&gt;"", $C$3&lt;&gt;""),
 IF($C$1="All Fieldwork Services Teams",
  IF($C$2="All Social Workers",
   IF($C$3="Full Time", SUMIFS('SW Data'!$F:$F, 'SW Data'!$A:$A, E$8, 'SW Data'!$B:$B, $A26), IF($C$3="Part Time", SUMIFS('SW Data'!$H:$H, 'SW Data'!$A:$A, E$8, 'SW Data'!$B:$B, $A26),SUMIFS('SW Data'!$I:$I, 'SW Data'!$A:$A, E$8, 'SW Data'!$B:$B, $A26))),
   IF($C$3="Full Time", SUMIFS('SW Data'!$F:$F, 'SW Data'!$A:$A, E$8, 'SW Data'!$B:$B, $A26, 'SW Data'!$D:$D, $C$2), IF($C$3="Part Time", SUMIFS('SW Data'!$H:$H, 'SW Data'!$A:$A, E$8, 'SW Data'!$B:$B, $A26, 'SW Data'!$D:$D, $C$2), SUMIFS('SW Data'!$I:$I, 'SW Data'!$A:$A, E$8, 'SW Data'!$B:$B, $A26, 'SW Data'!$D:$D, $C$2)))),
  IF($C$2="All Social Workers",
   IF($C$3="Full Time", SUMIFS('SW Data'!$F:$F, 'SW Data'!$A:$A, E$8, 'SW Data'!$E:$E, $C$1, 'SW Data'!$B:$B, $A26), IF($C$3="Part Time", SUMIFS('SW Data'!$H:$H, 'SW Data'!$A:$A, E$8, 'SW Data'!$E:$E, $C$1, 'SW Data'!$B:$B, $A26), SUMIFS('SW Data'!$I:$I, 'SW Data'!$A:$A, E$8, 'SW Data'!$E:$E, $C$1, 'SW Data'!$B:$B, $A26))),
   IF($C$3="Full Time", SUMIFS('SW Data'!$F:$F, 'SW Data'!$A:$A, E$8, 'SW Data'!$E:$E, $C$1, 'SW Data'!$B:$B, $A26, 'SW Data'!$D:$D, $C$2), IF($C$3="Part Time", SUMIFS('SW Data'!$H:$H, 'SW Data'!$A:$A, E$8, 'SW Data'!$E:$E, $C$1, 'SW Data'!$B:$B, $A26, 'SW Data'!$D:$D, $C$2), SUMIFS('SW Data'!$I:$I, 'SW Data'!$A:$A, E$8, 'SW Data'!$E:$E, $C$1, 'SW Data'!$B:$B, $A26, 'SW Data'!$D:$D, $C$2))))),
 0)/IF($C$1="Fieldwork Service (Children)", VLOOKUP($A26,'Population MYE'!$A$43:$K$76,MATCH(E$8,'Population MYE'!$A$43:$K$43, FALSE),FALSE), IF(OR($C$1="Fieldwork Service (Adults)",$C$1="Fieldwork Service (Offenders)"),VLOOKUP($A26,'Population MYE'!$A$81:$K$114,MATCH(E$8,'Population MYE'!$A$81:$K$81, FALSE),FALSE),VLOOKUP($A26,'Population MYE'!$A$5:$K$38,MATCH(E$8,'Population MYE'!$A$5:$K$5, FALSE),FALSE))))*100000, 1)</f>
        <v>94.5</v>
      </c>
      <c r="F26" s="83">
        <f>ROUND((IF(AND($C$1&lt;&gt;"", $C$2&lt;&gt;"", $C$3&lt;&gt;""),
 IF($C$1="All Fieldwork Services Teams",
  IF($C$2="All Social Workers",
   IF($C$3="Full Time", SUMIFS('SW Data'!$F:$F, 'SW Data'!$A:$A, F$8, 'SW Data'!$B:$B, $A26), IF($C$3="Part Time", SUMIFS('SW Data'!$H:$H, 'SW Data'!$A:$A, F$8, 'SW Data'!$B:$B, $A26),SUMIFS('SW Data'!$I:$I, 'SW Data'!$A:$A, F$8, 'SW Data'!$B:$B, $A26))),
   IF($C$3="Full Time", SUMIFS('SW Data'!$F:$F, 'SW Data'!$A:$A, F$8, 'SW Data'!$B:$B, $A26, 'SW Data'!$D:$D, $C$2), IF($C$3="Part Time", SUMIFS('SW Data'!$H:$H, 'SW Data'!$A:$A, F$8, 'SW Data'!$B:$B, $A26, 'SW Data'!$D:$D, $C$2), SUMIFS('SW Data'!$I:$I, 'SW Data'!$A:$A, F$8, 'SW Data'!$B:$B, $A26, 'SW Data'!$D:$D, $C$2)))),
  IF($C$2="All Social Workers",
   IF($C$3="Full Time", SUMIFS('SW Data'!$F:$F, 'SW Data'!$A:$A, F$8, 'SW Data'!$E:$E, $C$1, 'SW Data'!$B:$B, $A26), IF($C$3="Part Time", SUMIFS('SW Data'!$H:$H, 'SW Data'!$A:$A, F$8, 'SW Data'!$E:$E, $C$1, 'SW Data'!$B:$B, $A26), SUMIFS('SW Data'!$I:$I, 'SW Data'!$A:$A, F$8, 'SW Data'!$E:$E, $C$1, 'SW Data'!$B:$B, $A26))),
   IF($C$3="Full Time", SUMIFS('SW Data'!$F:$F, 'SW Data'!$A:$A, F$8, 'SW Data'!$E:$E, $C$1, 'SW Data'!$B:$B, $A26, 'SW Data'!$D:$D, $C$2), IF($C$3="Part Time", SUMIFS('SW Data'!$H:$H, 'SW Data'!$A:$A, F$8, 'SW Data'!$E:$E, $C$1, 'SW Data'!$B:$B, $A26, 'SW Data'!$D:$D, $C$2), SUMIFS('SW Data'!$I:$I, 'SW Data'!$A:$A, F$8, 'SW Data'!$E:$E, $C$1, 'SW Data'!$B:$B, $A26, 'SW Data'!$D:$D, $C$2))))),
 0)/IF($C$1="Fieldwork Service (Children)", VLOOKUP($A26,'Population MYE'!$A$43:$K$76,MATCH(F$8,'Population MYE'!$A$43:$K$43, FALSE),FALSE), IF(OR($C$1="Fieldwork Service (Adults)",$C$1="Fieldwork Service (Offenders)"),VLOOKUP($A26,'Population MYE'!$A$81:$K$114,MATCH(F$8,'Population MYE'!$A$81:$K$81, FALSE),FALSE),VLOOKUP($A26,'Population MYE'!$A$5:$K$38,MATCH(F$8,'Population MYE'!$A$5:$K$5, FALSE),FALSE))))*100000, 1)</f>
        <v>109.1</v>
      </c>
      <c r="G26" s="83">
        <f>ROUND((IF(AND($C$1&lt;&gt;"", $C$2&lt;&gt;"", $C$3&lt;&gt;""),
 IF($C$1="All Fieldwork Services Teams",
  IF($C$2="All Social Workers",
   IF($C$3="Full Time", SUMIFS('SW Data'!$F:$F, 'SW Data'!$A:$A, G$8, 'SW Data'!$B:$B, $A26), IF($C$3="Part Time", SUMIFS('SW Data'!$H:$H, 'SW Data'!$A:$A, G$8, 'SW Data'!$B:$B, $A26),SUMIFS('SW Data'!$I:$I, 'SW Data'!$A:$A, G$8, 'SW Data'!$B:$B, $A26))),
   IF($C$3="Full Time", SUMIFS('SW Data'!$F:$F, 'SW Data'!$A:$A, G$8, 'SW Data'!$B:$B, $A26, 'SW Data'!$D:$D, $C$2), IF($C$3="Part Time", SUMIFS('SW Data'!$H:$H, 'SW Data'!$A:$A, G$8, 'SW Data'!$B:$B, $A26, 'SW Data'!$D:$D, $C$2), SUMIFS('SW Data'!$I:$I, 'SW Data'!$A:$A, G$8, 'SW Data'!$B:$B, $A26, 'SW Data'!$D:$D, $C$2)))),
  IF($C$2="All Social Workers",
   IF($C$3="Full Time", SUMIFS('SW Data'!$F:$F, 'SW Data'!$A:$A, G$8, 'SW Data'!$E:$E, $C$1, 'SW Data'!$B:$B, $A26), IF($C$3="Part Time", SUMIFS('SW Data'!$H:$H, 'SW Data'!$A:$A, G$8, 'SW Data'!$E:$E, $C$1, 'SW Data'!$B:$B, $A26), SUMIFS('SW Data'!$I:$I, 'SW Data'!$A:$A, G$8, 'SW Data'!$E:$E, $C$1, 'SW Data'!$B:$B, $A26))),
   IF($C$3="Full Time", SUMIFS('SW Data'!$F:$F, 'SW Data'!$A:$A, G$8, 'SW Data'!$E:$E, $C$1, 'SW Data'!$B:$B, $A26, 'SW Data'!$D:$D, $C$2), IF($C$3="Part Time", SUMIFS('SW Data'!$H:$H, 'SW Data'!$A:$A, G$8, 'SW Data'!$E:$E, $C$1, 'SW Data'!$B:$B, $A26, 'SW Data'!$D:$D, $C$2), SUMIFS('SW Data'!$I:$I, 'SW Data'!$A:$A, G$8, 'SW Data'!$E:$E, $C$1, 'SW Data'!$B:$B, $A26, 'SW Data'!$D:$D, $C$2))))),
 0)/IF($C$1="Fieldwork Service (Children)", VLOOKUP($A26,'Population MYE'!$A$43:$K$76,MATCH(G$8,'Population MYE'!$A$43:$K$43, FALSE),FALSE), IF(OR($C$1="Fieldwork Service (Adults)",$C$1="Fieldwork Service (Offenders)"),VLOOKUP($A26,'Population MYE'!$A$81:$K$114,MATCH(G$8,'Population MYE'!$A$81:$K$81, FALSE),FALSE),VLOOKUP($A26,'Population MYE'!$A$5:$K$38,MATCH(G$8,'Population MYE'!$A$5:$K$5, FALSE),FALSE))))*100000, 1)</f>
        <v>116.6</v>
      </c>
      <c r="H26" s="83">
        <f>ROUND((IF(AND($C$1&lt;&gt;"", $C$2&lt;&gt;"", $C$3&lt;&gt;""),
 IF($C$1="All Fieldwork Services Teams",
  IF($C$2="All Social Workers",
   IF($C$3="Full Time", SUMIFS('SW Data'!$F:$F, 'SW Data'!$A:$A, H$8, 'SW Data'!$B:$B, $A26), IF($C$3="Part Time", SUMIFS('SW Data'!$H:$H, 'SW Data'!$A:$A, H$8, 'SW Data'!$B:$B, $A26),SUMIFS('SW Data'!$I:$I, 'SW Data'!$A:$A, H$8, 'SW Data'!$B:$B, $A26))),
   IF($C$3="Full Time", SUMIFS('SW Data'!$F:$F, 'SW Data'!$A:$A, H$8, 'SW Data'!$B:$B, $A26, 'SW Data'!$D:$D, $C$2), IF($C$3="Part Time", SUMIFS('SW Data'!$H:$H, 'SW Data'!$A:$A, H$8, 'SW Data'!$B:$B, $A26, 'SW Data'!$D:$D, $C$2), SUMIFS('SW Data'!$I:$I, 'SW Data'!$A:$A, H$8, 'SW Data'!$B:$B, $A26, 'SW Data'!$D:$D, $C$2)))),
  IF($C$2="All Social Workers",
   IF($C$3="Full Time", SUMIFS('SW Data'!$F:$F, 'SW Data'!$A:$A, H$8, 'SW Data'!$E:$E, $C$1, 'SW Data'!$B:$B, $A26), IF($C$3="Part Time", SUMIFS('SW Data'!$H:$H, 'SW Data'!$A:$A, H$8, 'SW Data'!$E:$E, $C$1, 'SW Data'!$B:$B, $A26), SUMIFS('SW Data'!$I:$I, 'SW Data'!$A:$A, H$8, 'SW Data'!$E:$E, $C$1, 'SW Data'!$B:$B, $A26))),
   IF($C$3="Full Time", SUMIFS('SW Data'!$F:$F, 'SW Data'!$A:$A, H$8, 'SW Data'!$E:$E, $C$1, 'SW Data'!$B:$B, $A26, 'SW Data'!$D:$D, $C$2), IF($C$3="Part Time", SUMIFS('SW Data'!$H:$H, 'SW Data'!$A:$A, H$8, 'SW Data'!$E:$E, $C$1, 'SW Data'!$B:$B, $A26, 'SW Data'!$D:$D, $C$2), SUMIFS('SW Data'!$I:$I, 'SW Data'!$A:$A, H$8, 'SW Data'!$E:$E, $C$1, 'SW Data'!$B:$B, $A26, 'SW Data'!$D:$D, $C$2))))),
 0)/IF($C$1="Fieldwork Service (Children)", VLOOKUP($A26,'Population MYE'!$A$43:$K$76,MATCH(H$8,'Population MYE'!$A$43:$K$43, FALSE),FALSE), IF(OR($C$1="Fieldwork Service (Adults)",$C$1="Fieldwork Service (Offenders)"),VLOOKUP($A26,'Population MYE'!$A$81:$K$114,MATCH(H$8,'Population MYE'!$A$81:$K$81, FALSE),FALSE),VLOOKUP($A26,'Population MYE'!$A$5:$K$38,MATCH(H$8,'Population MYE'!$A$5:$K$5, FALSE),FALSE))))*100000, 1)</f>
        <v>114</v>
      </c>
      <c r="I26" s="83">
        <f>ROUND((IF(AND($C$1&lt;&gt;"", $C$2&lt;&gt;"", $C$3&lt;&gt;""),
 IF($C$1="All Fieldwork Services Teams",
  IF($C$2="All Social Workers",
   IF($C$3="Full Time", SUMIFS('SW Data'!$F:$F, 'SW Data'!$A:$A, I$8, 'SW Data'!$B:$B, $A26), IF($C$3="Part Time", SUMIFS('SW Data'!$H:$H, 'SW Data'!$A:$A, I$8, 'SW Data'!$B:$B, $A26),SUMIFS('SW Data'!$I:$I, 'SW Data'!$A:$A, I$8, 'SW Data'!$B:$B, $A26))),
   IF($C$3="Full Time", SUMIFS('SW Data'!$F:$F, 'SW Data'!$A:$A, I$8, 'SW Data'!$B:$B, $A26, 'SW Data'!$D:$D, $C$2), IF($C$3="Part Time", SUMIFS('SW Data'!$H:$H, 'SW Data'!$A:$A, I$8, 'SW Data'!$B:$B, $A26, 'SW Data'!$D:$D, $C$2), SUMIFS('SW Data'!$I:$I, 'SW Data'!$A:$A, I$8, 'SW Data'!$B:$B, $A26, 'SW Data'!$D:$D, $C$2)))),
  IF($C$2="All Social Workers",
   IF($C$3="Full Time", SUMIFS('SW Data'!$F:$F, 'SW Data'!$A:$A, I$8, 'SW Data'!$E:$E, $C$1, 'SW Data'!$B:$B, $A26), IF($C$3="Part Time", SUMIFS('SW Data'!$H:$H, 'SW Data'!$A:$A, I$8, 'SW Data'!$E:$E, $C$1, 'SW Data'!$B:$B, $A26), SUMIFS('SW Data'!$I:$I, 'SW Data'!$A:$A, I$8, 'SW Data'!$E:$E, $C$1, 'SW Data'!$B:$B, $A26))),
   IF($C$3="Full Time", SUMIFS('SW Data'!$F:$F, 'SW Data'!$A:$A, I$8, 'SW Data'!$E:$E, $C$1, 'SW Data'!$B:$B, $A26, 'SW Data'!$D:$D, $C$2), IF($C$3="Part Time", SUMIFS('SW Data'!$H:$H, 'SW Data'!$A:$A, I$8, 'SW Data'!$E:$E, $C$1, 'SW Data'!$B:$B, $A26, 'SW Data'!$D:$D, $C$2), SUMIFS('SW Data'!$I:$I, 'SW Data'!$A:$A, I$8, 'SW Data'!$E:$E, $C$1, 'SW Data'!$B:$B, $A26, 'SW Data'!$D:$D, $C$2))))),
 0)/IF($C$1="Fieldwork Service (Children)", VLOOKUP($A26,'Population MYE'!$A$43:$K$76,MATCH(I$8,'Population MYE'!$A$43:$K$43, FALSE),FALSE), IF(OR($C$1="Fieldwork Service (Adults)",$C$1="Fieldwork Service (Offenders)"),VLOOKUP($A26,'Population MYE'!$A$81:$K$114,MATCH(I$8,'Population MYE'!$A$81:$K$81, FALSE),FALSE),VLOOKUP($A26,'Population MYE'!$A$5:$K$38,MATCH(I$8,'Population MYE'!$A$5:$K$5, FALSE),FALSE))))*100000, 1)</f>
        <v>113.7</v>
      </c>
      <c r="J26" s="83">
        <f>ROUND((IF(AND($C$1&lt;&gt;"", $C$2&lt;&gt;"", $C$3&lt;&gt;""),
 IF($C$1="All Fieldwork Services Teams",
  IF($C$2="All Social Workers",
   IF($C$3="Full Time", SUMIFS('SW Data'!$F:$F, 'SW Data'!$A:$A, J$8, 'SW Data'!$B:$B, $A26), IF($C$3="Part Time", SUMIFS('SW Data'!$H:$H, 'SW Data'!$A:$A, J$8, 'SW Data'!$B:$B, $A26),SUMIFS('SW Data'!$I:$I, 'SW Data'!$A:$A, J$8, 'SW Data'!$B:$B, $A26))),
   IF($C$3="Full Time", SUMIFS('SW Data'!$F:$F, 'SW Data'!$A:$A, J$8, 'SW Data'!$B:$B, $A26, 'SW Data'!$D:$D, $C$2), IF($C$3="Part Time", SUMIFS('SW Data'!$H:$H, 'SW Data'!$A:$A, J$8, 'SW Data'!$B:$B, $A26, 'SW Data'!$D:$D, $C$2), SUMIFS('SW Data'!$I:$I, 'SW Data'!$A:$A, J$8, 'SW Data'!$B:$B, $A26, 'SW Data'!$D:$D, $C$2)))),
  IF($C$2="All Social Workers",
   IF($C$3="Full Time", SUMIFS('SW Data'!$F:$F, 'SW Data'!$A:$A, J$8, 'SW Data'!$E:$E, $C$1, 'SW Data'!$B:$B, $A26), IF($C$3="Part Time", SUMIFS('SW Data'!$H:$H, 'SW Data'!$A:$A, J$8, 'SW Data'!$E:$E, $C$1, 'SW Data'!$B:$B, $A26), SUMIFS('SW Data'!$I:$I, 'SW Data'!$A:$A, J$8, 'SW Data'!$E:$E, $C$1, 'SW Data'!$B:$B, $A26))),
   IF($C$3="Full Time", SUMIFS('SW Data'!$F:$F, 'SW Data'!$A:$A, J$8, 'SW Data'!$E:$E, $C$1, 'SW Data'!$B:$B, $A26, 'SW Data'!$D:$D, $C$2), IF($C$3="Part Time", SUMIFS('SW Data'!$H:$H, 'SW Data'!$A:$A, J$8, 'SW Data'!$E:$E, $C$1, 'SW Data'!$B:$B, $A26, 'SW Data'!$D:$D, $C$2), SUMIFS('SW Data'!$I:$I, 'SW Data'!$A:$A, J$8, 'SW Data'!$E:$E, $C$1, 'SW Data'!$B:$B, $A26, 'SW Data'!$D:$D, $C$2))))),
 0)/IF($C$1="Fieldwork Service (Children)", VLOOKUP($A26,'Population MYE'!$A$43:$K$76,MATCH(J$8,'Population MYE'!$A$43:$K$43, FALSE),FALSE), IF(OR($C$1="Fieldwork Service (Adults)",$C$1="Fieldwork Service (Offenders)"),VLOOKUP($A26,'Population MYE'!$A$81:$K$114,MATCH(J$8,'Population MYE'!$A$81:$K$81, FALSE),FALSE),VLOOKUP($A26,'Population MYE'!$A$5:$K$38,MATCH(J$8,'Population MYE'!$A$5:$K$5, FALSE),FALSE))))*100000, 1)</f>
        <v>98.6</v>
      </c>
      <c r="K26" s="83">
        <f>ROUND((IF(AND($C$1&lt;&gt;"", $C$2&lt;&gt;"", $C$3&lt;&gt;""),
 IF($C$1="All Fieldwork Services Teams",
  IF($C$2="All Social Workers",
   IF($C$3="Full Time", SUMIFS('SW Data'!$F:$F, 'SW Data'!$A:$A, K$8, 'SW Data'!$B:$B, $A26), IF($C$3="Part Time", SUMIFS('SW Data'!$H:$H, 'SW Data'!$A:$A, K$8, 'SW Data'!$B:$B, $A26),SUMIFS('SW Data'!$I:$I, 'SW Data'!$A:$A, K$8, 'SW Data'!$B:$B, $A26))),
   IF($C$3="Full Time", SUMIFS('SW Data'!$F:$F, 'SW Data'!$A:$A, K$8, 'SW Data'!$B:$B, $A26, 'SW Data'!$D:$D, $C$2), IF($C$3="Part Time", SUMIFS('SW Data'!$H:$H, 'SW Data'!$A:$A, K$8, 'SW Data'!$B:$B, $A26, 'SW Data'!$D:$D, $C$2), SUMIFS('SW Data'!$I:$I, 'SW Data'!$A:$A, K$8, 'SW Data'!$B:$B, $A26, 'SW Data'!$D:$D, $C$2)))),
  IF($C$2="All Social Workers",
   IF($C$3="Full Time", SUMIFS('SW Data'!$F:$F, 'SW Data'!$A:$A, K$8, 'SW Data'!$E:$E, $C$1, 'SW Data'!$B:$B, $A26), IF($C$3="Part Time", SUMIFS('SW Data'!$H:$H, 'SW Data'!$A:$A, K$8, 'SW Data'!$E:$E, $C$1, 'SW Data'!$B:$B, $A26), SUMIFS('SW Data'!$I:$I, 'SW Data'!$A:$A, K$8, 'SW Data'!$E:$E, $C$1, 'SW Data'!$B:$B, $A26))),
   IF($C$3="Full Time", SUMIFS('SW Data'!$F:$F, 'SW Data'!$A:$A, K$8, 'SW Data'!$E:$E, $C$1, 'SW Data'!$B:$B, $A26, 'SW Data'!$D:$D, $C$2), IF($C$3="Part Time", SUMIFS('SW Data'!$H:$H, 'SW Data'!$A:$A, K$8, 'SW Data'!$E:$E, $C$1, 'SW Data'!$B:$B, $A26, 'SW Data'!$D:$D, $C$2), SUMIFS('SW Data'!$I:$I, 'SW Data'!$A:$A, K$8, 'SW Data'!$E:$E, $C$1, 'SW Data'!$B:$B, $A26, 'SW Data'!$D:$D, $C$2))))),
 0)/IF($C$1="Fieldwork Service (Children)", VLOOKUP($A26,'Population MYE'!$A$43:$K$76,MATCH(K$8,'Population MYE'!$A$43:$K$43, FALSE),FALSE), IF(OR($C$1="Fieldwork Service (Adults)",$C$1="Fieldwork Service (Offenders)"),VLOOKUP($A26,'Population MYE'!$A$81:$K$114,MATCH(K$8,'Population MYE'!$A$81:$K$81, FALSE),FALSE),VLOOKUP($A26,'Population MYE'!$A$5:$K$38,MATCH(K$8,'Population MYE'!$A$5:$K$5, FALSE),FALSE))))*100000, 1)</f>
        <v>92.5</v>
      </c>
      <c r="L26" s="55"/>
      <c r="U26" s="74"/>
    </row>
    <row r="27" spans="1:21" x14ac:dyDescent="0.25">
      <c r="A27" s="53" t="s">
        <v>35</v>
      </c>
      <c r="B27" s="83">
        <f>ROUND((IF(AND($C$1&lt;&gt;"", $C$2&lt;&gt;"", $C$3&lt;&gt;""),
 IF($C$1="All Fieldwork Services Teams",
  IF($C$2="All Social Workers",
   IF($C$3="Full Time", SUMIFS('SW Data'!$F:$F, 'SW Data'!$A:$A, B$8, 'SW Data'!$B:$B, $A27), IF($C$3="Part Time", SUMIFS('SW Data'!$H:$H, 'SW Data'!$A:$A, B$8, 'SW Data'!$B:$B, $A27),SUMIFS('SW Data'!$I:$I, 'SW Data'!$A:$A, B$8, 'SW Data'!$B:$B, $A27))),
   IF($C$3="Full Time", SUMIFS('SW Data'!$F:$F, 'SW Data'!$A:$A, B$8, 'SW Data'!$B:$B, $A27, 'SW Data'!$D:$D, $C$2), IF($C$3="Part Time", SUMIFS('SW Data'!$H:$H, 'SW Data'!$A:$A, B$8, 'SW Data'!$B:$B, $A27, 'SW Data'!$D:$D, $C$2), SUMIFS('SW Data'!$I:$I, 'SW Data'!$A:$A, B$8, 'SW Data'!$B:$B, $A27, 'SW Data'!$D:$D, $C$2)))),
  IF($C$2="All Social Workers",
   IF($C$3="Full Time", SUMIFS('SW Data'!$F:$F, 'SW Data'!$A:$A, B$8, 'SW Data'!$E:$E, $C$1, 'SW Data'!$B:$B, $A27), IF($C$3="Part Time", SUMIFS('SW Data'!$H:$H, 'SW Data'!$A:$A, B$8, 'SW Data'!$E:$E, $C$1, 'SW Data'!$B:$B, $A27), SUMIFS('SW Data'!$I:$I, 'SW Data'!$A:$A, B$8, 'SW Data'!$E:$E, $C$1, 'SW Data'!$B:$B, $A27))),
   IF($C$3="Full Time", SUMIFS('SW Data'!$F:$F, 'SW Data'!$A:$A, B$8, 'SW Data'!$E:$E, $C$1, 'SW Data'!$B:$B, $A27, 'SW Data'!$D:$D, $C$2), IF($C$3="Part Time", SUMIFS('SW Data'!$H:$H, 'SW Data'!$A:$A, B$8, 'SW Data'!$E:$E, $C$1, 'SW Data'!$B:$B, $A27, 'SW Data'!$D:$D, $C$2), SUMIFS('SW Data'!$I:$I, 'SW Data'!$A:$A, B$8, 'SW Data'!$E:$E, $C$1, 'SW Data'!$B:$B, $A27, 'SW Data'!$D:$D, $C$2))))),
 0)/IF($C$1="Fieldwork Service (Children)", VLOOKUP($A27,'Population MYE'!$A$43:$K$76,MATCH(B$8,'Population MYE'!$A$43:$K$43, FALSE),FALSE), IF(OR($C$1="Fieldwork Service (Adults)",$C$1="Fieldwork Service (Offenders)"),VLOOKUP($A27,'Population MYE'!$A$81:$K$114,MATCH(B$8,'Population MYE'!$A$81:$K$81, FALSE),FALSE),VLOOKUP($A27,'Population MYE'!$A$5:$K$38,MATCH(B$8,'Population MYE'!$A$5:$K$5, FALSE),FALSE))))*100000, 1)</f>
        <v>101.7</v>
      </c>
      <c r="C27" s="83">
        <f>ROUND((IF(AND($C$1&lt;&gt;"", $C$2&lt;&gt;"", $C$3&lt;&gt;""),
 IF($C$1="All Fieldwork Services Teams",
  IF($C$2="All Social Workers",
   IF($C$3="Full Time", SUMIFS('SW Data'!$F:$F, 'SW Data'!$A:$A, C$8, 'SW Data'!$B:$B, $A27), IF($C$3="Part Time", SUMIFS('SW Data'!$H:$H, 'SW Data'!$A:$A, C$8, 'SW Data'!$B:$B, $A27),SUMIFS('SW Data'!$I:$I, 'SW Data'!$A:$A, C$8, 'SW Data'!$B:$B, $A27))),
   IF($C$3="Full Time", SUMIFS('SW Data'!$F:$F, 'SW Data'!$A:$A, C$8, 'SW Data'!$B:$B, $A27, 'SW Data'!$D:$D, $C$2), IF($C$3="Part Time", SUMIFS('SW Data'!$H:$H, 'SW Data'!$A:$A, C$8, 'SW Data'!$B:$B, $A27, 'SW Data'!$D:$D, $C$2), SUMIFS('SW Data'!$I:$I, 'SW Data'!$A:$A, C$8, 'SW Data'!$B:$B, $A27, 'SW Data'!$D:$D, $C$2)))),
  IF($C$2="All Social Workers",
   IF($C$3="Full Time", SUMIFS('SW Data'!$F:$F, 'SW Data'!$A:$A, C$8, 'SW Data'!$E:$E, $C$1, 'SW Data'!$B:$B, $A27), IF($C$3="Part Time", SUMIFS('SW Data'!$H:$H, 'SW Data'!$A:$A, C$8, 'SW Data'!$E:$E, $C$1, 'SW Data'!$B:$B, $A27), SUMIFS('SW Data'!$I:$I, 'SW Data'!$A:$A, C$8, 'SW Data'!$E:$E, $C$1, 'SW Data'!$B:$B, $A27))),
   IF($C$3="Full Time", SUMIFS('SW Data'!$F:$F, 'SW Data'!$A:$A, C$8, 'SW Data'!$E:$E, $C$1, 'SW Data'!$B:$B, $A27, 'SW Data'!$D:$D, $C$2), IF($C$3="Part Time", SUMIFS('SW Data'!$H:$H, 'SW Data'!$A:$A, C$8, 'SW Data'!$E:$E, $C$1, 'SW Data'!$B:$B, $A27, 'SW Data'!$D:$D, $C$2), SUMIFS('SW Data'!$I:$I, 'SW Data'!$A:$A, C$8, 'SW Data'!$E:$E, $C$1, 'SW Data'!$B:$B, $A27, 'SW Data'!$D:$D, $C$2))))),
 0)/IF($C$1="Fieldwork Service (Children)", VLOOKUP($A27,'Population MYE'!$A$43:$K$76,MATCH(C$8,'Population MYE'!$A$43:$K$43, FALSE),FALSE), IF(OR($C$1="Fieldwork Service (Adults)",$C$1="Fieldwork Service (Offenders)"),VLOOKUP($A27,'Population MYE'!$A$81:$K$114,MATCH(C$8,'Population MYE'!$A$81:$K$81, FALSE),FALSE),VLOOKUP($A27,'Population MYE'!$A$5:$K$38,MATCH(C$8,'Population MYE'!$A$5:$K$5, FALSE),FALSE))))*100000, 1)</f>
        <v>110.8</v>
      </c>
      <c r="D27" s="83">
        <f>ROUND((IF(AND($C$1&lt;&gt;"", $C$2&lt;&gt;"", $C$3&lt;&gt;""),
 IF($C$1="All Fieldwork Services Teams",
  IF($C$2="All Social Workers",
   IF($C$3="Full Time", SUMIFS('SW Data'!$F:$F, 'SW Data'!$A:$A, D$8, 'SW Data'!$B:$B, $A27), IF($C$3="Part Time", SUMIFS('SW Data'!$H:$H, 'SW Data'!$A:$A, D$8, 'SW Data'!$B:$B, $A27),SUMIFS('SW Data'!$I:$I, 'SW Data'!$A:$A, D$8, 'SW Data'!$B:$B, $A27))),
   IF($C$3="Full Time", SUMIFS('SW Data'!$F:$F, 'SW Data'!$A:$A, D$8, 'SW Data'!$B:$B, $A27, 'SW Data'!$D:$D, $C$2), IF($C$3="Part Time", SUMIFS('SW Data'!$H:$H, 'SW Data'!$A:$A, D$8, 'SW Data'!$B:$B, $A27, 'SW Data'!$D:$D, $C$2), SUMIFS('SW Data'!$I:$I, 'SW Data'!$A:$A, D$8, 'SW Data'!$B:$B, $A27, 'SW Data'!$D:$D, $C$2)))),
  IF($C$2="All Social Workers",
   IF($C$3="Full Time", SUMIFS('SW Data'!$F:$F, 'SW Data'!$A:$A, D$8, 'SW Data'!$E:$E, $C$1, 'SW Data'!$B:$B, $A27), IF($C$3="Part Time", SUMIFS('SW Data'!$H:$H, 'SW Data'!$A:$A, D$8, 'SW Data'!$E:$E, $C$1, 'SW Data'!$B:$B, $A27), SUMIFS('SW Data'!$I:$I, 'SW Data'!$A:$A, D$8, 'SW Data'!$E:$E, $C$1, 'SW Data'!$B:$B, $A27))),
   IF($C$3="Full Time", SUMIFS('SW Data'!$F:$F, 'SW Data'!$A:$A, D$8, 'SW Data'!$E:$E, $C$1, 'SW Data'!$B:$B, $A27, 'SW Data'!$D:$D, $C$2), IF($C$3="Part Time", SUMIFS('SW Data'!$H:$H, 'SW Data'!$A:$A, D$8, 'SW Data'!$E:$E, $C$1, 'SW Data'!$B:$B, $A27, 'SW Data'!$D:$D, $C$2), SUMIFS('SW Data'!$I:$I, 'SW Data'!$A:$A, D$8, 'SW Data'!$E:$E, $C$1, 'SW Data'!$B:$B, $A27, 'SW Data'!$D:$D, $C$2))))),
 0)/IF($C$1="Fieldwork Service (Children)", VLOOKUP($A27,'Population MYE'!$A$43:$K$76,MATCH(D$8,'Population MYE'!$A$43:$K$43, FALSE),FALSE), IF(OR($C$1="Fieldwork Service (Adults)",$C$1="Fieldwork Service (Offenders)"),VLOOKUP($A27,'Population MYE'!$A$81:$K$114,MATCH(D$8,'Population MYE'!$A$81:$K$81, FALSE),FALSE),VLOOKUP($A27,'Population MYE'!$A$5:$K$38,MATCH(D$8,'Population MYE'!$A$5:$K$5, FALSE),FALSE))))*100000, 1)</f>
        <v>114.1</v>
      </c>
      <c r="E27" s="83">
        <f>ROUND((IF(AND($C$1&lt;&gt;"", $C$2&lt;&gt;"", $C$3&lt;&gt;""),
 IF($C$1="All Fieldwork Services Teams",
  IF($C$2="All Social Workers",
   IF($C$3="Full Time", SUMIFS('SW Data'!$F:$F, 'SW Data'!$A:$A, E$8, 'SW Data'!$B:$B, $A27), IF($C$3="Part Time", SUMIFS('SW Data'!$H:$H, 'SW Data'!$A:$A, E$8, 'SW Data'!$B:$B, $A27),SUMIFS('SW Data'!$I:$I, 'SW Data'!$A:$A, E$8, 'SW Data'!$B:$B, $A27))),
   IF($C$3="Full Time", SUMIFS('SW Data'!$F:$F, 'SW Data'!$A:$A, E$8, 'SW Data'!$B:$B, $A27, 'SW Data'!$D:$D, $C$2), IF($C$3="Part Time", SUMIFS('SW Data'!$H:$H, 'SW Data'!$A:$A, E$8, 'SW Data'!$B:$B, $A27, 'SW Data'!$D:$D, $C$2), SUMIFS('SW Data'!$I:$I, 'SW Data'!$A:$A, E$8, 'SW Data'!$B:$B, $A27, 'SW Data'!$D:$D, $C$2)))),
  IF($C$2="All Social Workers",
   IF($C$3="Full Time", SUMIFS('SW Data'!$F:$F, 'SW Data'!$A:$A, E$8, 'SW Data'!$E:$E, $C$1, 'SW Data'!$B:$B, $A27), IF($C$3="Part Time", SUMIFS('SW Data'!$H:$H, 'SW Data'!$A:$A, E$8, 'SW Data'!$E:$E, $C$1, 'SW Data'!$B:$B, $A27), SUMIFS('SW Data'!$I:$I, 'SW Data'!$A:$A, E$8, 'SW Data'!$E:$E, $C$1, 'SW Data'!$B:$B, $A27))),
   IF($C$3="Full Time", SUMIFS('SW Data'!$F:$F, 'SW Data'!$A:$A, E$8, 'SW Data'!$E:$E, $C$1, 'SW Data'!$B:$B, $A27, 'SW Data'!$D:$D, $C$2), IF($C$3="Part Time", SUMIFS('SW Data'!$H:$H, 'SW Data'!$A:$A, E$8, 'SW Data'!$E:$E, $C$1, 'SW Data'!$B:$B, $A27, 'SW Data'!$D:$D, $C$2), SUMIFS('SW Data'!$I:$I, 'SW Data'!$A:$A, E$8, 'SW Data'!$E:$E, $C$1, 'SW Data'!$B:$B, $A27, 'SW Data'!$D:$D, $C$2))))),
 0)/IF($C$1="Fieldwork Service (Children)", VLOOKUP($A27,'Population MYE'!$A$43:$K$76,MATCH(E$8,'Population MYE'!$A$43:$K$43, FALSE),FALSE), IF(OR($C$1="Fieldwork Service (Adults)",$C$1="Fieldwork Service (Offenders)"),VLOOKUP($A27,'Population MYE'!$A$81:$K$114,MATCH(E$8,'Population MYE'!$A$81:$K$81, FALSE),FALSE),VLOOKUP($A27,'Population MYE'!$A$5:$K$38,MATCH(E$8,'Population MYE'!$A$5:$K$5, FALSE),FALSE))))*100000, 1)</f>
        <v>116.3</v>
      </c>
      <c r="F27" s="83">
        <f>ROUND((IF(AND($C$1&lt;&gt;"", $C$2&lt;&gt;"", $C$3&lt;&gt;""),
 IF($C$1="All Fieldwork Services Teams",
  IF($C$2="All Social Workers",
   IF($C$3="Full Time", SUMIFS('SW Data'!$F:$F, 'SW Data'!$A:$A, F$8, 'SW Data'!$B:$B, $A27), IF($C$3="Part Time", SUMIFS('SW Data'!$H:$H, 'SW Data'!$A:$A, F$8, 'SW Data'!$B:$B, $A27),SUMIFS('SW Data'!$I:$I, 'SW Data'!$A:$A, F$8, 'SW Data'!$B:$B, $A27))),
   IF($C$3="Full Time", SUMIFS('SW Data'!$F:$F, 'SW Data'!$A:$A, F$8, 'SW Data'!$B:$B, $A27, 'SW Data'!$D:$D, $C$2), IF($C$3="Part Time", SUMIFS('SW Data'!$H:$H, 'SW Data'!$A:$A, F$8, 'SW Data'!$B:$B, $A27, 'SW Data'!$D:$D, $C$2), SUMIFS('SW Data'!$I:$I, 'SW Data'!$A:$A, F$8, 'SW Data'!$B:$B, $A27, 'SW Data'!$D:$D, $C$2)))),
  IF($C$2="All Social Workers",
   IF($C$3="Full Time", SUMIFS('SW Data'!$F:$F, 'SW Data'!$A:$A, F$8, 'SW Data'!$E:$E, $C$1, 'SW Data'!$B:$B, $A27), IF($C$3="Part Time", SUMIFS('SW Data'!$H:$H, 'SW Data'!$A:$A, F$8, 'SW Data'!$E:$E, $C$1, 'SW Data'!$B:$B, $A27), SUMIFS('SW Data'!$I:$I, 'SW Data'!$A:$A, F$8, 'SW Data'!$E:$E, $C$1, 'SW Data'!$B:$B, $A27))),
   IF($C$3="Full Time", SUMIFS('SW Data'!$F:$F, 'SW Data'!$A:$A, F$8, 'SW Data'!$E:$E, $C$1, 'SW Data'!$B:$B, $A27, 'SW Data'!$D:$D, $C$2), IF($C$3="Part Time", SUMIFS('SW Data'!$H:$H, 'SW Data'!$A:$A, F$8, 'SW Data'!$E:$E, $C$1, 'SW Data'!$B:$B, $A27, 'SW Data'!$D:$D, $C$2), SUMIFS('SW Data'!$I:$I, 'SW Data'!$A:$A, F$8, 'SW Data'!$E:$E, $C$1, 'SW Data'!$B:$B, $A27, 'SW Data'!$D:$D, $C$2))))),
 0)/IF($C$1="Fieldwork Service (Children)", VLOOKUP($A27,'Population MYE'!$A$43:$K$76,MATCH(F$8,'Population MYE'!$A$43:$K$43, FALSE),FALSE), IF(OR($C$1="Fieldwork Service (Adults)",$C$1="Fieldwork Service (Offenders)"),VLOOKUP($A27,'Population MYE'!$A$81:$K$114,MATCH(F$8,'Population MYE'!$A$81:$K$81, FALSE),FALSE),VLOOKUP($A27,'Population MYE'!$A$5:$K$38,MATCH(F$8,'Population MYE'!$A$5:$K$5, FALSE),FALSE))))*100000, 1)</f>
        <v>129.1</v>
      </c>
      <c r="G27" s="83">
        <f>ROUND((IF(AND($C$1&lt;&gt;"", $C$2&lt;&gt;"", $C$3&lt;&gt;""),
 IF($C$1="All Fieldwork Services Teams",
  IF($C$2="All Social Workers",
   IF($C$3="Full Time", SUMIFS('SW Data'!$F:$F, 'SW Data'!$A:$A, G$8, 'SW Data'!$B:$B, $A27), IF($C$3="Part Time", SUMIFS('SW Data'!$H:$H, 'SW Data'!$A:$A, G$8, 'SW Data'!$B:$B, $A27),SUMIFS('SW Data'!$I:$I, 'SW Data'!$A:$A, G$8, 'SW Data'!$B:$B, $A27))),
   IF($C$3="Full Time", SUMIFS('SW Data'!$F:$F, 'SW Data'!$A:$A, G$8, 'SW Data'!$B:$B, $A27, 'SW Data'!$D:$D, $C$2), IF($C$3="Part Time", SUMIFS('SW Data'!$H:$H, 'SW Data'!$A:$A, G$8, 'SW Data'!$B:$B, $A27, 'SW Data'!$D:$D, $C$2), SUMIFS('SW Data'!$I:$I, 'SW Data'!$A:$A, G$8, 'SW Data'!$B:$B, $A27, 'SW Data'!$D:$D, $C$2)))),
  IF($C$2="All Social Workers",
   IF($C$3="Full Time", SUMIFS('SW Data'!$F:$F, 'SW Data'!$A:$A, G$8, 'SW Data'!$E:$E, $C$1, 'SW Data'!$B:$B, $A27), IF($C$3="Part Time", SUMIFS('SW Data'!$H:$H, 'SW Data'!$A:$A, G$8, 'SW Data'!$E:$E, $C$1, 'SW Data'!$B:$B, $A27), SUMIFS('SW Data'!$I:$I, 'SW Data'!$A:$A, G$8, 'SW Data'!$E:$E, $C$1, 'SW Data'!$B:$B, $A27))),
   IF($C$3="Full Time", SUMIFS('SW Data'!$F:$F, 'SW Data'!$A:$A, G$8, 'SW Data'!$E:$E, $C$1, 'SW Data'!$B:$B, $A27, 'SW Data'!$D:$D, $C$2), IF($C$3="Part Time", SUMIFS('SW Data'!$H:$H, 'SW Data'!$A:$A, G$8, 'SW Data'!$E:$E, $C$1, 'SW Data'!$B:$B, $A27, 'SW Data'!$D:$D, $C$2), SUMIFS('SW Data'!$I:$I, 'SW Data'!$A:$A, G$8, 'SW Data'!$E:$E, $C$1, 'SW Data'!$B:$B, $A27, 'SW Data'!$D:$D, $C$2))))),
 0)/IF($C$1="Fieldwork Service (Children)", VLOOKUP($A27,'Population MYE'!$A$43:$K$76,MATCH(G$8,'Population MYE'!$A$43:$K$43, FALSE),FALSE), IF(OR($C$1="Fieldwork Service (Adults)",$C$1="Fieldwork Service (Offenders)"),VLOOKUP($A27,'Population MYE'!$A$81:$K$114,MATCH(G$8,'Population MYE'!$A$81:$K$81, FALSE),FALSE),VLOOKUP($A27,'Population MYE'!$A$5:$K$38,MATCH(G$8,'Population MYE'!$A$5:$K$5, FALSE),FALSE))))*100000, 1)</f>
        <v>123.2</v>
      </c>
      <c r="H27" s="83">
        <f>ROUND((IF(AND($C$1&lt;&gt;"", $C$2&lt;&gt;"", $C$3&lt;&gt;""),
 IF($C$1="All Fieldwork Services Teams",
  IF($C$2="All Social Workers",
   IF($C$3="Full Time", SUMIFS('SW Data'!$F:$F, 'SW Data'!$A:$A, H$8, 'SW Data'!$B:$B, $A27), IF($C$3="Part Time", SUMIFS('SW Data'!$H:$H, 'SW Data'!$A:$A, H$8, 'SW Data'!$B:$B, $A27),SUMIFS('SW Data'!$I:$I, 'SW Data'!$A:$A, H$8, 'SW Data'!$B:$B, $A27))),
   IF($C$3="Full Time", SUMIFS('SW Data'!$F:$F, 'SW Data'!$A:$A, H$8, 'SW Data'!$B:$B, $A27, 'SW Data'!$D:$D, $C$2), IF($C$3="Part Time", SUMIFS('SW Data'!$H:$H, 'SW Data'!$A:$A, H$8, 'SW Data'!$B:$B, $A27, 'SW Data'!$D:$D, $C$2), SUMIFS('SW Data'!$I:$I, 'SW Data'!$A:$A, H$8, 'SW Data'!$B:$B, $A27, 'SW Data'!$D:$D, $C$2)))),
  IF($C$2="All Social Workers",
   IF($C$3="Full Time", SUMIFS('SW Data'!$F:$F, 'SW Data'!$A:$A, H$8, 'SW Data'!$E:$E, $C$1, 'SW Data'!$B:$B, $A27), IF($C$3="Part Time", SUMIFS('SW Data'!$H:$H, 'SW Data'!$A:$A, H$8, 'SW Data'!$E:$E, $C$1, 'SW Data'!$B:$B, $A27), SUMIFS('SW Data'!$I:$I, 'SW Data'!$A:$A, H$8, 'SW Data'!$E:$E, $C$1, 'SW Data'!$B:$B, $A27))),
   IF($C$3="Full Time", SUMIFS('SW Data'!$F:$F, 'SW Data'!$A:$A, H$8, 'SW Data'!$E:$E, $C$1, 'SW Data'!$B:$B, $A27, 'SW Data'!$D:$D, $C$2), IF($C$3="Part Time", SUMIFS('SW Data'!$H:$H, 'SW Data'!$A:$A, H$8, 'SW Data'!$E:$E, $C$1, 'SW Data'!$B:$B, $A27, 'SW Data'!$D:$D, $C$2), SUMIFS('SW Data'!$I:$I, 'SW Data'!$A:$A, H$8, 'SW Data'!$E:$E, $C$1, 'SW Data'!$B:$B, $A27, 'SW Data'!$D:$D, $C$2))))),
 0)/IF($C$1="Fieldwork Service (Children)", VLOOKUP($A27,'Population MYE'!$A$43:$K$76,MATCH(H$8,'Population MYE'!$A$43:$K$43, FALSE),FALSE), IF(OR($C$1="Fieldwork Service (Adults)",$C$1="Fieldwork Service (Offenders)"),VLOOKUP($A27,'Population MYE'!$A$81:$K$114,MATCH(H$8,'Population MYE'!$A$81:$K$81, FALSE),FALSE),VLOOKUP($A27,'Population MYE'!$A$5:$K$38,MATCH(H$8,'Population MYE'!$A$5:$K$5, FALSE),FALSE))))*100000, 1)</f>
        <v>120.8</v>
      </c>
      <c r="I27" s="83">
        <f>ROUND((IF(AND($C$1&lt;&gt;"", $C$2&lt;&gt;"", $C$3&lt;&gt;""),
 IF($C$1="All Fieldwork Services Teams",
  IF($C$2="All Social Workers",
   IF($C$3="Full Time", SUMIFS('SW Data'!$F:$F, 'SW Data'!$A:$A, I$8, 'SW Data'!$B:$B, $A27), IF($C$3="Part Time", SUMIFS('SW Data'!$H:$H, 'SW Data'!$A:$A, I$8, 'SW Data'!$B:$B, $A27),SUMIFS('SW Data'!$I:$I, 'SW Data'!$A:$A, I$8, 'SW Data'!$B:$B, $A27))),
   IF($C$3="Full Time", SUMIFS('SW Data'!$F:$F, 'SW Data'!$A:$A, I$8, 'SW Data'!$B:$B, $A27, 'SW Data'!$D:$D, $C$2), IF($C$3="Part Time", SUMIFS('SW Data'!$H:$H, 'SW Data'!$A:$A, I$8, 'SW Data'!$B:$B, $A27, 'SW Data'!$D:$D, $C$2), SUMIFS('SW Data'!$I:$I, 'SW Data'!$A:$A, I$8, 'SW Data'!$B:$B, $A27, 'SW Data'!$D:$D, $C$2)))),
  IF($C$2="All Social Workers",
   IF($C$3="Full Time", SUMIFS('SW Data'!$F:$F, 'SW Data'!$A:$A, I$8, 'SW Data'!$E:$E, $C$1, 'SW Data'!$B:$B, $A27), IF($C$3="Part Time", SUMIFS('SW Data'!$H:$H, 'SW Data'!$A:$A, I$8, 'SW Data'!$E:$E, $C$1, 'SW Data'!$B:$B, $A27), SUMIFS('SW Data'!$I:$I, 'SW Data'!$A:$A, I$8, 'SW Data'!$E:$E, $C$1, 'SW Data'!$B:$B, $A27))),
   IF($C$3="Full Time", SUMIFS('SW Data'!$F:$F, 'SW Data'!$A:$A, I$8, 'SW Data'!$E:$E, $C$1, 'SW Data'!$B:$B, $A27, 'SW Data'!$D:$D, $C$2), IF($C$3="Part Time", SUMIFS('SW Data'!$H:$H, 'SW Data'!$A:$A, I$8, 'SW Data'!$E:$E, $C$1, 'SW Data'!$B:$B, $A27, 'SW Data'!$D:$D, $C$2), SUMIFS('SW Data'!$I:$I, 'SW Data'!$A:$A, I$8, 'SW Data'!$E:$E, $C$1, 'SW Data'!$B:$B, $A27, 'SW Data'!$D:$D, $C$2))))),
 0)/IF($C$1="Fieldwork Service (Children)", VLOOKUP($A27,'Population MYE'!$A$43:$K$76,MATCH(I$8,'Population MYE'!$A$43:$K$43, FALSE),FALSE), IF(OR($C$1="Fieldwork Service (Adults)",$C$1="Fieldwork Service (Offenders)"),VLOOKUP($A27,'Population MYE'!$A$81:$K$114,MATCH(I$8,'Population MYE'!$A$81:$K$81, FALSE),FALSE),VLOOKUP($A27,'Population MYE'!$A$5:$K$38,MATCH(I$8,'Population MYE'!$A$5:$K$5, FALSE),FALSE))))*100000, 1)</f>
        <v>121.2</v>
      </c>
      <c r="J27" s="83">
        <f>ROUND((IF(AND($C$1&lt;&gt;"", $C$2&lt;&gt;"", $C$3&lt;&gt;""),
 IF($C$1="All Fieldwork Services Teams",
  IF($C$2="All Social Workers",
   IF($C$3="Full Time", SUMIFS('SW Data'!$F:$F, 'SW Data'!$A:$A, J$8, 'SW Data'!$B:$B, $A27), IF($C$3="Part Time", SUMIFS('SW Data'!$H:$H, 'SW Data'!$A:$A, J$8, 'SW Data'!$B:$B, $A27),SUMIFS('SW Data'!$I:$I, 'SW Data'!$A:$A, J$8, 'SW Data'!$B:$B, $A27))),
   IF($C$3="Full Time", SUMIFS('SW Data'!$F:$F, 'SW Data'!$A:$A, J$8, 'SW Data'!$B:$B, $A27, 'SW Data'!$D:$D, $C$2), IF($C$3="Part Time", SUMIFS('SW Data'!$H:$H, 'SW Data'!$A:$A, J$8, 'SW Data'!$B:$B, $A27, 'SW Data'!$D:$D, $C$2), SUMIFS('SW Data'!$I:$I, 'SW Data'!$A:$A, J$8, 'SW Data'!$B:$B, $A27, 'SW Data'!$D:$D, $C$2)))),
  IF($C$2="All Social Workers",
   IF($C$3="Full Time", SUMIFS('SW Data'!$F:$F, 'SW Data'!$A:$A, J$8, 'SW Data'!$E:$E, $C$1, 'SW Data'!$B:$B, $A27), IF($C$3="Part Time", SUMIFS('SW Data'!$H:$H, 'SW Data'!$A:$A, J$8, 'SW Data'!$E:$E, $C$1, 'SW Data'!$B:$B, $A27), SUMIFS('SW Data'!$I:$I, 'SW Data'!$A:$A, J$8, 'SW Data'!$E:$E, $C$1, 'SW Data'!$B:$B, $A27))),
   IF($C$3="Full Time", SUMIFS('SW Data'!$F:$F, 'SW Data'!$A:$A, J$8, 'SW Data'!$E:$E, $C$1, 'SW Data'!$B:$B, $A27, 'SW Data'!$D:$D, $C$2), IF($C$3="Part Time", SUMIFS('SW Data'!$H:$H, 'SW Data'!$A:$A, J$8, 'SW Data'!$E:$E, $C$1, 'SW Data'!$B:$B, $A27, 'SW Data'!$D:$D, $C$2), SUMIFS('SW Data'!$I:$I, 'SW Data'!$A:$A, J$8, 'SW Data'!$E:$E, $C$1, 'SW Data'!$B:$B, $A27, 'SW Data'!$D:$D, $C$2))))),
 0)/IF($C$1="Fieldwork Service (Children)", VLOOKUP($A27,'Population MYE'!$A$43:$K$76,MATCH(J$8,'Population MYE'!$A$43:$K$43, FALSE),FALSE), IF(OR($C$1="Fieldwork Service (Adults)",$C$1="Fieldwork Service (Offenders)"),VLOOKUP($A27,'Population MYE'!$A$81:$K$114,MATCH(J$8,'Population MYE'!$A$81:$K$81, FALSE),FALSE),VLOOKUP($A27,'Population MYE'!$A$5:$K$38,MATCH(J$8,'Population MYE'!$A$5:$K$5, FALSE),FALSE))))*100000, 1)</f>
        <v>122.4</v>
      </c>
      <c r="K27" s="83">
        <f>ROUND((IF(AND($C$1&lt;&gt;"", $C$2&lt;&gt;"", $C$3&lt;&gt;""),
 IF($C$1="All Fieldwork Services Teams",
  IF($C$2="All Social Workers",
   IF($C$3="Full Time", SUMIFS('SW Data'!$F:$F, 'SW Data'!$A:$A, K$8, 'SW Data'!$B:$B, $A27), IF($C$3="Part Time", SUMIFS('SW Data'!$H:$H, 'SW Data'!$A:$A, K$8, 'SW Data'!$B:$B, $A27),SUMIFS('SW Data'!$I:$I, 'SW Data'!$A:$A, K$8, 'SW Data'!$B:$B, $A27))),
   IF($C$3="Full Time", SUMIFS('SW Data'!$F:$F, 'SW Data'!$A:$A, K$8, 'SW Data'!$B:$B, $A27, 'SW Data'!$D:$D, $C$2), IF($C$3="Part Time", SUMIFS('SW Data'!$H:$H, 'SW Data'!$A:$A, K$8, 'SW Data'!$B:$B, $A27, 'SW Data'!$D:$D, $C$2), SUMIFS('SW Data'!$I:$I, 'SW Data'!$A:$A, K$8, 'SW Data'!$B:$B, $A27, 'SW Data'!$D:$D, $C$2)))),
  IF($C$2="All Social Workers",
   IF($C$3="Full Time", SUMIFS('SW Data'!$F:$F, 'SW Data'!$A:$A, K$8, 'SW Data'!$E:$E, $C$1, 'SW Data'!$B:$B, $A27), IF($C$3="Part Time", SUMIFS('SW Data'!$H:$H, 'SW Data'!$A:$A, K$8, 'SW Data'!$E:$E, $C$1, 'SW Data'!$B:$B, $A27), SUMIFS('SW Data'!$I:$I, 'SW Data'!$A:$A, K$8, 'SW Data'!$E:$E, $C$1, 'SW Data'!$B:$B, $A27))),
   IF($C$3="Full Time", SUMIFS('SW Data'!$F:$F, 'SW Data'!$A:$A, K$8, 'SW Data'!$E:$E, $C$1, 'SW Data'!$B:$B, $A27, 'SW Data'!$D:$D, $C$2), IF($C$3="Part Time", SUMIFS('SW Data'!$H:$H, 'SW Data'!$A:$A, K$8, 'SW Data'!$E:$E, $C$1, 'SW Data'!$B:$B, $A27, 'SW Data'!$D:$D, $C$2), SUMIFS('SW Data'!$I:$I, 'SW Data'!$A:$A, K$8, 'SW Data'!$E:$E, $C$1, 'SW Data'!$B:$B, $A27, 'SW Data'!$D:$D, $C$2))))),
 0)/IF($C$1="Fieldwork Service (Children)", VLOOKUP($A27,'Population MYE'!$A$43:$K$76,MATCH(K$8,'Population MYE'!$A$43:$K$43, FALSE),FALSE), IF(OR($C$1="Fieldwork Service (Adults)",$C$1="Fieldwork Service (Offenders)"),VLOOKUP($A27,'Population MYE'!$A$81:$K$114,MATCH(K$8,'Population MYE'!$A$81:$K$81, FALSE),FALSE),VLOOKUP($A27,'Population MYE'!$A$5:$K$38,MATCH(K$8,'Population MYE'!$A$5:$K$5, FALSE),FALSE))))*100000, 1)</f>
        <v>128.5</v>
      </c>
      <c r="L27" s="55"/>
      <c r="U27" s="74"/>
    </row>
    <row r="28" spans="1:21" x14ac:dyDescent="0.25">
      <c r="A28" s="53" t="s">
        <v>49</v>
      </c>
      <c r="B28" s="83">
        <f>ROUND((IF(AND($C$1&lt;&gt;"", $C$2&lt;&gt;"", $C$3&lt;&gt;""),
 IF($C$1="All Fieldwork Services Teams",
  IF($C$2="All Social Workers",
   IF($C$3="Full Time", SUMIFS('SW Data'!$F:$F, 'SW Data'!$A:$A, B$8, 'SW Data'!$B:$B, $A28), IF($C$3="Part Time", SUMIFS('SW Data'!$H:$H, 'SW Data'!$A:$A, B$8, 'SW Data'!$B:$B, $A28),SUMIFS('SW Data'!$I:$I, 'SW Data'!$A:$A, B$8, 'SW Data'!$B:$B, $A28))),
   IF($C$3="Full Time", SUMIFS('SW Data'!$F:$F, 'SW Data'!$A:$A, B$8, 'SW Data'!$B:$B, $A28, 'SW Data'!$D:$D, $C$2), IF($C$3="Part Time", SUMIFS('SW Data'!$H:$H, 'SW Data'!$A:$A, B$8, 'SW Data'!$B:$B, $A28, 'SW Data'!$D:$D, $C$2), SUMIFS('SW Data'!$I:$I, 'SW Data'!$A:$A, B$8, 'SW Data'!$B:$B, $A28, 'SW Data'!$D:$D, $C$2)))),
  IF($C$2="All Social Workers",
   IF($C$3="Full Time", SUMIFS('SW Data'!$F:$F, 'SW Data'!$A:$A, B$8, 'SW Data'!$E:$E, $C$1, 'SW Data'!$B:$B, $A28), IF($C$3="Part Time", SUMIFS('SW Data'!$H:$H, 'SW Data'!$A:$A, B$8, 'SW Data'!$E:$E, $C$1, 'SW Data'!$B:$B, $A28), SUMIFS('SW Data'!$I:$I, 'SW Data'!$A:$A, B$8, 'SW Data'!$E:$E, $C$1, 'SW Data'!$B:$B, $A28))),
   IF($C$3="Full Time", SUMIFS('SW Data'!$F:$F, 'SW Data'!$A:$A, B$8, 'SW Data'!$E:$E, $C$1, 'SW Data'!$B:$B, $A28, 'SW Data'!$D:$D, $C$2), IF($C$3="Part Time", SUMIFS('SW Data'!$H:$H, 'SW Data'!$A:$A, B$8, 'SW Data'!$E:$E, $C$1, 'SW Data'!$B:$B, $A28, 'SW Data'!$D:$D, $C$2), SUMIFS('SW Data'!$I:$I, 'SW Data'!$A:$A, B$8, 'SW Data'!$E:$E, $C$1, 'SW Data'!$B:$B, $A28, 'SW Data'!$D:$D, $C$2))))),
 0)/IF($C$1="Fieldwork Service (Children)", VLOOKUP($A28,'Population MYE'!$A$43:$K$76,MATCH(B$8,'Population MYE'!$A$43:$K$43, FALSE),FALSE), IF(OR($C$1="Fieldwork Service (Adults)",$C$1="Fieldwork Service (Offenders)"),VLOOKUP($A28,'Population MYE'!$A$81:$K$114,MATCH(B$8,'Population MYE'!$A$81:$K$81, FALSE),FALSE),VLOOKUP($A28,'Population MYE'!$A$5:$K$38,MATCH(B$8,'Population MYE'!$A$5:$K$5, FALSE),FALSE))))*100000, 1)</f>
        <v>65.2</v>
      </c>
      <c r="C28" s="83">
        <f>ROUND((IF(AND($C$1&lt;&gt;"", $C$2&lt;&gt;"", $C$3&lt;&gt;""),
 IF($C$1="All Fieldwork Services Teams",
  IF($C$2="All Social Workers",
   IF($C$3="Full Time", SUMIFS('SW Data'!$F:$F, 'SW Data'!$A:$A, C$8, 'SW Data'!$B:$B, $A28), IF($C$3="Part Time", SUMIFS('SW Data'!$H:$H, 'SW Data'!$A:$A, C$8, 'SW Data'!$B:$B, $A28),SUMIFS('SW Data'!$I:$I, 'SW Data'!$A:$A, C$8, 'SW Data'!$B:$B, $A28))),
   IF($C$3="Full Time", SUMIFS('SW Data'!$F:$F, 'SW Data'!$A:$A, C$8, 'SW Data'!$B:$B, $A28, 'SW Data'!$D:$D, $C$2), IF($C$3="Part Time", SUMIFS('SW Data'!$H:$H, 'SW Data'!$A:$A, C$8, 'SW Data'!$B:$B, $A28, 'SW Data'!$D:$D, $C$2), SUMIFS('SW Data'!$I:$I, 'SW Data'!$A:$A, C$8, 'SW Data'!$B:$B, $A28, 'SW Data'!$D:$D, $C$2)))),
  IF($C$2="All Social Workers",
   IF($C$3="Full Time", SUMIFS('SW Data'!$F:$F, 'SW Data'!$A:$A, C$8, 'SW Data'!$E:$E, $C$1, 'SW Data'!$B:$B, $A28), IF($C$3="Part Time", SUMIFS('SW Data'!$H:$H, 'SW Data'!$A:$A, C$8, 'SW Data'!$E:$E, $C$1, 'SW Data'!$B:$B, $A28), SUMIFS('SW Data'!$I:$I, 'SW Data'!$A:$A, C$8, 'SW Data'!$E:$E, $C$1, 'SW Data'!$B:$B, $A28))),
   IF($C$3="Full Time", SUMIFS('SW Data'!$F:$F, 'SW Data'!$A:$A, C$8, 'SW Data'!$E:$E, $C$1, 'SW Data'!$B:$B, $A28, 'SW Data'!$D:$D, $C$2), IF($C$3="Part Time", SUMIFS('SW Data'!$H:$H, 'SW Data'!$A:$A, C$8, 'SW Data'!$E:$E, $C$1, 'SW Data'!$B:$B, $A28, 'SW Data'!$D:$D, $C$2), SUMIFS('SW Data'!$I:$I, 'SW Data'!$A:$A, C$8, 'SW Data'!$E:$E, $C$1, 'SW Data'!$B:$B, $A28, 'SW Data'!$D:$D, $C$2))))),
 0)/IF($C$1="Fieldwork Service (Children)", VLOOKUP($A28,'Population MYE'!$A$43:$K$76,MATCH(C$8,'Population MYE'!$A$43:$K$43, FALSE),FALSE), IF(OR($C$1="Fieldwork Service (Adults)",$C$1="Fieldwork Service (Offenders)"),VLOOKUP($A28,'Population MYE'!$A$81:$K$114,MATCH(C$8,'Population MYE'!$A$81:$K$81, FALSE),FALSE),VLOOKUP($A28,'Population MYE'!$A$5:$K$38,MATCH(C$8,'Population MYE'!$A$5:$K$5, FALSE),FALSE))))*100000, 1)</f>
        <v>73.7</v>
      </c>
      <c r="D28" s="83">
        <f>ROUND((IF(AND($C$1&lt;&gt;"", $C$2&lt;&gt;"", $C$3&lt;&gt;""),
 IF($C$1="All Fieldwork Services Teams",
  IF($C$2="All Social Workers",
   IF($C$3="Full Time", SUMIFS('SW Data'!$F:$F, 'SW Data'!$A:$A, D$8, 'SW Data'!$B:$B, $A28), IF($C$3="Part Time", SUMIFS('SW Data'!$H:$H, 'SW Data'!$A:$A, D$8, 'SW Data'!$B:$B, $A28),SUMIFS('SW Data'!$I:$I, 'SW Data'!$A:$A, D$8, 'SW Data'!$B:$B, $A28))),
   IF($C$3="Full Time", SUMIFS('SW Data'!$F:$F, 'SW Data'!$A:$A, D$8, 'SW Data'!$B:$B, $A28, 'SW Data'!$D:$D, $C$2), IF($C$3="Part Time", SUMIFS('SW Data'!$H:$H, 'SW Data'!$A:$A, D$8, 'SW Data'!$B:$B, $A28, 'SW Data'!$D:$D, $C$2), SUMIFS('SW Data'!$I:$I, 'SW Data'!$A:$A, D$8, 'SW Data'!$B:$B, $A28, 'SW Data'!$D:$D, $C$2)))),
  IF($C$2="All Social Workers",
   IF($C$3="Full Time", SUMIFS('SW Data'!$F:$F, 'SW Data'!$A:$A, D$8, 'SW Data'!$E:$E, $C$1, 'SW Data'!$B:$B, $A28), IF($C$3="Part Time", SUMIFS('SW Data'!$H:$H, 'SW Data'!$A:$A, D$8, 'SW Data'!$E:$E, $C$1, 'SW Data'!$B:$B, $A28), SUMIFS('SW Data'!$I:$I, 'SW Data'!$A:$A, D$8, 'SW Data'!$E:$E, $C$1, 'SW Data'!$B:$B, $A28))),
   IF($C$3="Full Time", SUMIFS('SW Data'!$F:$F, 'SW Data'!$A:$A, D$8, 'SW Data'!$E:$E, $C$1, 'SW Data'!$B:$B, $A28, 'SW Data'!$D:$D, $C$2), IF($C$3="Part Time", SUMIFS('SW Data'!$H:$H, 'SW Data'!$A:$A, D$8, 'SW Data'!$E:$E, $C$1, 'SW Data'!$B:$B, $A28, 'SW Data'!$D:$D, $C$2), SUMIFS('SW Data'!$I:$I, 'SW Data'!$A:$A, D$8, 'SW Data'!$E:$E, $C$1, 'SW Data'!$B:$B, $A28, 'SW Data'!$D:$D, $C$2))))),
 0)/IF($C$1="Fieldwork Service (Children)", VLOOKUP($A28,'Population MYE'!$A$43:$K$76,MATCH(D$8,'Population MYE'!$A$43:$K$43, FALSE),FALSE), IF(OR($C$1="Fieldwork Service (Adults)",$C$1="Fieldwork Service (Offenders)"),VLOOKUP($A28,'Population MYE'!$A$81:$K$114,MATCH(D$8,'Population MYE'!$A$81:$K$81, FALSE),FALSE),VLOOKUP($A28,'Population MYE'!$A$5:$K$38,MATCH(D$8,'Population MYE'!$A$5:$K$5, FALSE),FALSE))))*100000, 1)</f>
        <v>71</v>
      </c>
      <c r="E28" s="83">
        <f>ROUND((IF(AND($C$1&lt;&gt;"", $C$2&lt;&gt;"", $C$3&lt;&gt;""),
 IF($C$1="All Fieldwork Services Teams",
  IF($C$2="All Social Workers",
   IF($C$3="Full Time", SUMIFS('SW Data'!$F:$F, 'SW Data'!$A:$A, E$8, 'SW Data'!$B:$B, $A28), IF($C$3="Part Time", SUMIFS('SW Data'!$H:$H, 'SW Data'!$A:$A, E$8, 'SW Data'!$B:$B, $A28),SUMIFS('SW Data'!$I:$I, 'SW Data'!$A:$A, E$8, 'SW Data'!$B:$B, $A28))),
   IF($C$3="Full Time", SUMIFS('SW Data'!$F:$F, 'SW Data'!$A:$A, E$8, 'SW Data'!$B:$B, $A28, 'SW Data'!$D:$D, $C$2), IF($C$3="Part Time", SUMIFS('SW Data'!$H:$H, 'SW Data'!$A:$A, E$8, 'SW Data'!$B:$B, $A28, 'SW Data'!$D:$D, $C$2), SUMIFS('SW Data'!$I:$I, 'SW Data'!$A:$A, E$8, 'SW Data'!$B:$B, $A28, 'SW Data'!$D:$D, $C$2)))),
  IF($C$2="All Social Workers",
   IF($C$3="Full Time", SUMIFS('SW Data'!$F:$F, 'SW Data'!$A:$A, E$8, 'SW Data'!$E:$E, $C$1, 'SW Data'!$B:$B, $A28), IF($C$3="Part Time", SUMIFS('SW Data'!$H:$H, 'SW Data'!$A:$A, E$8, 'SW Data'!$E:$E, $C$1, 'SW Data'!$B:$B, $A28), SUMIFS('SW Data'!$I:$I, 'SW Data'!$A:$A, E$8, 'SW Data'!$E:$E, $C$1, 'SW Data'!$B:$B, $A28))),
   IF($C$3="Full Time", SUMIFS('SW Data'!$F:$F, 'SW Data'!$A:$A, E$8, 'SW Data'!$E:$E, $C$1, 'SW Data'!$B:$B, $A28, 'SW Data'!$D:$D, $C$2), IF($C$3="Part Time", SUMIFS('SW Data'!$H:$H, 'SW Data'!$A:$A, E$8, 'SW Data'!$E:$E, $C$1, 'SW Data'!$B:$B, $A28, 'SW Data'!$D:$D, $C$2), SUMIFS('SW Data'!$I:$I, 'SW Data'!$A:$A, E$8, 'SW Data'!$E:$E, $C$1, 'SW Data'!$B:$B, $A28, 'SW Data'!$D:$D, $C$2))))),
 0)/IF($C$1="Fieldwork Service (Children)", VLOOKUP($A28,'Population MYE'!$A$43:$K$76,MATCH(E$8,'Population MYE'!$A$43:$K$43, FALSE),FALSE), IF(OR($C$1="Fieldwork Service (Adults)",$C$1="Fieldwork Service (Offenders)"),VLOOKUP($A28,'Population MYE'!$A$81:$K$114,MATCH(E$8,'Population MYE'!$A$81:$K$81, FALSE),FALSE),VLOOKUP($A28,'Population MYE'!$A$5:$K$38,MATCH(E$8,'Population MYE'!$A$5:$K$5, FALSE),FALSE))))*100000, 1)</f>
        <v>73.2</v>
      </c>
      <c r="F28" s="83">
        <f>ROUND((IF(AND($C$1&lt;&gt;"", $C$2&lt;&gt;"", $C$3&lt;&gt;""),
 IF($C$1="All Fieldwork Services Teams",
  IF($C$2="All Social Workers",
   IF($C$3="Full Time", SUMIFS('SW Data'!$F:$F, 'SW Data'!$A:$A, F$8, 'SW Data'!$B:$B, $A28), IF($C$3="Part Time", SUMIFS('SW Data'!$H:$H, 'SW Data'!$A:$A, F$8, 'SW Data'!$B:$B, $A28),SUMIFS('SW Data'!$I:$I, 'SW Data'!$A:$A, F$8, 'SW Data'!$B:$B, $A28))),
   IF($C$3="Full Time", SUMIFS('SW Data'!$F:$F, 'SW Data'!$A:$A, F$8, 'SW Data'!$B:$B, $A28, 'SW Data'!$D:$D, $C$2), IF($C$3="Part Time", SUMIFS('SW Data'!$H:$H, 'SW Data'!$A:$A, F$8, 'SW Data'!$B:$B, $A28, 'SW Data'!$D:$D, $C$2), SUMIFS('SW Data'!$I:$I, 'SW Data'!$A:$A, F$8, 'SW Data'!$B:$B, $A28, 'SW Data'!$D:$D, $C$2)))),
  IF($C$2="All Social Workers",
   IF($C$3="Full Time", SUMIFS('SW Data'!$F:$F, 'SW Data'!$A:$A, F$8, 'SW Data'!$E:$E, $C$1, 'SW Data'!$B:$B, $A28), IF($C$3="Part Time", SUMIFS('SW Data'!$H:$H, 'SW Data'!$A:$A, F$8, 'SW Data'!$E:$E, $C$1, 'SW Data'!$B:$B, $A28), SUMIFS('SW Data'!$I:$I, 'SW Data'!$A:$A, F$8, 'SW Data'!$E:$E, $C$1, 'SW Data'!$B:$B, $A28))),
   IF($C$3="Full Time", SUMIFS('SW Data'!$F:$F, 'SW Data'!$A:$A, F$8, 'SW Data'!$E:$E, $C$1, 'SW Data'!$B:$B, $A28, 'SW Data'!$D:$D, $C$2), IF($C$3="Part Time", SUMIFS('SW Data'!$H:$H, 'SW Data'!$A:$A, F$8, 'SW Data'!$E:$E, $C$1, 'SW Data'!$B:$B, $A28, 'SW Data'!$D:$D, $C$2), SUMIFS('SW Data'!$I:$I, 'SW Data'!$A:$A, F$8, 'SW Data'!$E:$E, $C$1, 'SW Data'!$B:$B, $A28, 'SW Data'!$D:$D, $C$2))))),
 0)/IF($C$1="Fieldwork Service (Children)", VLOOKUP($A28,'Population MYE'!$A$43:$K$76,MATCH(F$8,'Population MYE'!$A$43:$K$43, FALSE),FALSE), IF(OR($C$1="Fieldwork Service (Adults)",$C$1="Fieldwork Service (Offenders)"),VLOOKUP($A28,'Population MYE'!$A$81:$K$114,MATCH(F$8,'Population MYE'!$A$81:$K$81, FALSE),FALSE),VLOOKUP($A28,'Population MYE'!$A$5:$K$38,MATCH(F$8,'Population MYE'!$A$5:$K$5, FALSE),FALSE))))*100000, 1)</f>
        <v>71.5</v>
      </c>
      <c r="G28" s="83">
        <f>ROUND((IF(AND($C$1&lt;&gt;"", $C$2&lt;&gt;"", $C$3&lt;&gt;""),
 IF($C$1="All Fieldwork Services Teams",
  IF($C$2="All Social Workers",
   IF($C$3="Full Time", SUMIFS('SW Data'!$F:$F, 'SW Data'!$A:$A, G$8, 'SW Data'!$B:$B, $A28), IF($C$3="Part Time", SUMIFS('SW Data'!$H:$H, 'SW Data'!$A:$A, G$8, 'SW Data'!$B:$B, $A28),SUMIFS('SW Data'!$I:$I, 'SW Data'!$A:$A, G$8, 'SW Data'!$B:$B, $A28))),
   IF($C$3="Full Time", SUMIFS('SW Data'!$F:$F, 'SW Data'!$A:$A, G$8, 'SW Data'!$B:$B, $A28, 'SW Data'!$D:$D, $C$2), IF($C$3="Part Time", SUMIFS('SW Data'!$H:$H, 'SW Data'!$A:$A, G$8, 'SW Data'!$B:$B, $A28, 'SW Data'!$D:$D, $C$2), SUMIFS('SW Data'!$I:$I, 'SW Data'!$A:$A, G$8, 'SW Data'!$B:$B, $A28, 'SW Data'!$D:$D, $C$2)))),
  IF($C$2="All Social Workers",
   IF($C$3="Full Time", SUMIFS('SW Data'!$F:$F, 'SW Data'!$A:$A, G$8, 'SW Data'!$E:$E, $C$1, 'SW Data'!$B:$B, $A28), IF($C$3="Part Time", SUMIFS('SW Data'!$H:$H, 'SW Data'!$A:$A, G$8, 'SW Data'!$E:$E, $C$1, 'SW Data'!$B:$B, $A28), SUMIFS('SW Data'!$I:$I, 'SW Data'!$A:$A, G$8, 'SW Data'!$E:$E, $C$1, 'SW Data'!$B:$B, $A28))),
   IF($C$3="Full Time", SUMIFS('SW Data'!$F:$F, 'SW Data'!$A:$A, G$8, 'SW Data'!$E:$E, $C$1, 'SW Data'!$B:$B, $A28, 'SW Data'!$D:$D, $C$2), IF($C$3="Part Time", SUMIFS('SW Data'!$H:$H, 'SW Data'!$A:$A, G$8, 'SW Data'!$E:$E, $C$1, 'SW Data'!$B:$B, $A28, 'SW Data'!$D:$D, $C$2), SUMIFS('SW Data'!$I:$I, 'SW Data'!$A:$A, G$8, 'SW Data'!$E:$E, $C$1, 'SW Data'!$B:$B, $A28, 'SW Data'!$D:$D, $C$2))))),
 0)/IF($C$1="Fieldwork Service (Children)", VLOOKUP($A28,'Population MYE'!$A$43:$K$76,MATCH(G$8,'Population MYE'!$A$43:$K$43, FALSE),FALSE), IF(OR($C$1="Fieldwork Service (Adults)",$C$1="Fieldwork Service (Offenders)"),VLOOKUP($A28,'Population MYE'!$A$81:$K$114,MATCH(G$8,'Population MYE'!$A$81:$K$81, FALSE),FALSE),VLOOKUP($A28,'Population MYE'!$A$5:$K$38,MATCH(G$8,'Population MYE'!$A$5:$K$5, FALSE),FALSE))))*100000, 1)</f>
        <v>66.5</v>
      </c>
      <c r="H28" s="83">
        <f>ROUND((IF(AND($C$1&lt;&gt;"", $C$2&lt;&gt;"", $C$3&lt;&gt;""),
 IF($C$1="All Fieldwork Services Teams",
  IF($C$2="All Social Workers",
   IF($C$3="Full Time", SUMIFS('SW Data'!$F:$F, 'SW Data'!$A:$A, H$8, 'SW Data'!$B:$B, $A28), IF($C$3="Part Time", SUMIFS('SW Data'!$H:$H, 'SW Data'!$A:$A, H$8, 'SW Data'!$B:$B, $A28),SUMIFS('SW Data'!$I:$I, 'SW Data'!$A:$A, H$8, 'SW Data'!$B:$B, $A28))),
   IF($C$3="Full Time", SUMIFS('SW Data'!$F:$F, 'SW Data'!$A:$A, H$8, 'SW Data'!$B:$B, $A28, 'SW Data'!$D:$D, $C$2), IF($C$3="Part Time", SUMIFS('SW Data'!$H:$H, 'SW Data'!$A:$A, H$8, 'SW Data'!$B:$B, $A28, 'SW Data'!$D:$D, $C$2), SUMIFS('SW Data'!$I:$I, 'SW Data'!$A:$A, H$8, 'SW Data'!$B:$B, $A28, 'SW Data'!$D:$D, $C$2)))),
  IF($C$2="All Social Workers",
   IF($C$3="Full Time", SUMIFS('SW Data'!$F:$F, 'SW Data'!$A:$A, H$8, 'SW Data'!$E:$E, $C$1, 'SW Data'!$B:$B, $A28), IF($C$3="Part Time", SUMIFS('SW Data'!$H:$H, 'SW Data'!$A:$A, H$8, 'SW Data'!$E:$E, $C$1, 'SW Data'!$B:$B, $A28), SUMIFS('SW Data'!$I:$I, 'SW Data'!$A:$A, H$8, 'SW Data'!$E:$E, $C$1, 'SW Data'!$B:$B, $A28))),
   IF($C$3="Full Time", SUMIFS('SW Data'!$F:$F, 'SW Data'!$A:$A, H$8, 'SW Data'!$E:$E, $C$1, 'SW Data'!$B:$B, $A28, 'SW Data'!$D:$D, $C$2), IF($C$3="Part Time", SUMIFS('SW Data'!$H:$H, 'SW Data'!$A:$A, H$8, 'SW Data'!$E:$E, $C$1, 'SW Data'!$B:$B, $A28, 'SW Data'!$D:$D, $C$2), SUMIFS('SW Data'!$I:$I, 'SW Data'!$A:$A, H$8, 'SW Data'!$E:$E, $C$1, 'SW Data'!$B:$B, $A28, 'SW Data'!$D:$D, $C$2))))),
 0)/IF($C$1="Fieldwork Service (Children)", VLOOKUP($A28,'Population MYE'!$A$43:$K$76,MATCH(H$8,'Population MYE'!$A$43:$K$43, FALSE),FALSE), IF(OR($C$1="Fieldwork Service (Adults)",$C$1="Fieldwork Service (Offenders)"),VLOOKUP($A28,'Population MYE'!$A$81:$K$114,MATCH(H$8,'Population MYE'!$A$81:$K$81, FALSE),FALSE),VLOOKUP($A28,'Population MYE'!$A$5:$K$38,MATCH(H$8,'Population MYE'!$A$5:$K$5, FALSE),FALSE))))*100000, 1)</f>
        <v>72.400000000000006</v>
      </c>
      <c r="I28" s="83">
        <f>ROUND((IF(AND($C$1&lt;&gt;"", $C$2&lt;&gt;"", $C$3&lt;&gt;""),
 IF($C$1="All Fieldwork Services Teams",
  IF($C$2="All Social Workers",
   IF($C$3="Full Time", SUMIFS('SW Data'!$F:$F, 'SW Data'!$A:$A, I$8, 'SW Data'!$B:$B, $A28), IF($C$3="Part Time", SUMIFS('SW Data'!$H:$H, 'SW Data'!$A:$A, I$8, 'SW Data'!$B:$B, $A28),SUMIFS('SW Data'!$I:$I, 'SW Data'!$A:$A, I$8, 'SW Data'!$B:$B, $A28))),
   IF($C$3="Full Time", SUMIFS('SW Data'!$F:$F, 'SW Data'!$A:$A, I$8, 'SW Data'!$B:$B, $A28, 'SW Data'!$D:$D, $C$2), IF($C$3="Part Time", SUMIFS('SW Data'!$H:$H, 'SW Data'!$A:$A, I$8, 'SW Data'!$B:$B, $A28, 'SW Data'!$D:$D, $C$2), SUMIFS('SW Data'!$I:$I, 'SW Data'!$A:$A, I$8, 'SW Data'!$B:$B, $A28, 'SW Data'!$D:$D, $C$2)))),
  IF($C$2="All Social Workers",
   IF($C$3="Full Time", SUMIFS('SW Data'!$F:$F, 'SW Data'!$A:$A, I$8, 'SW Data'!$E:$E, $C$1, 'SW Data'!$B:$B, $A28), IF($C$3="Part Time", SUMIFS('SW Data'!$H:$H, 'SW Data'!$A:$A, I$8, 'SW Data'!$E:$E, $C$1, 'SW Data'!$B:$B, $A28), SUMIFS('SW Data'!$I:$I, 'SW Data'!$A:$A, I$8, 'SW Data'!$E:$E, $C$1, 'SW Data'!$B:$B, $A28))),
   IF($C$3="Full Time", SUMIFS('SW Data'!$F:$F, 'SW Data'!$A:$A, I$8, 'SW Data'!$E:$E, $C$1, 'SW Data'!$B:$B, $A28, 'SW Data'!$D:$D, $C$2), IF($C$3="Part Time", SUMIFS('SW Data'!$H:$H, 'SW Data'!$A:$A, I$8, 'SW Data'!$E:$E, $C$1, 'SW Data'!$B:$B, $A28, 'SW Data'!$D:$D, $C$2), SUMIFS('SW Data'!$I:$I, 'SW Data'!$A:$A, I$8, 'SW Data'!$E:$E, $C$1, 'SW Data'!$B:$B, $A28, 'SW Data'!$D:$D, $C$2))))),
 0)/IF($C$1="Fieldwork Service (Children)", VLOOKUP($A28,'Population MYE'!$A$43:$K$76,MATCH(I$8,'Population MYE'!$A$43:$K$43, FALSE),FALSE), IF(OR($C$1="Fieldwork Service (Adults)",$C$1="Fieldwork Service (Offenders)"),VLOOKUP($A28,'Population MYE'!$A$81:$K$114,MATCH(I$8,'Population MYE'!$A$81:$K$81, FALSE),FALSE),VLOOKUP($A28,'Population MYE'!$A$5:$K$38,MATCH(I$8,'Population MYE'!$A$5:$K$5, FALSE),FALSE))))*100000, 1)</f>
        <v>67.599999999999994</v>
      </c>
      <c r="J28" s="83">
        <f>ROUND((IF(AND($C$1&lt;&gt;"", $C$2&lt;&gt;"", $C$3&lt;&gt;""),
 IF($C$1="All Fieldwork Services Teams",
  IF($C$2="All Social Workers",
   IF($C$3="Full Time", SUMIFS('SW Data'!$F:$F, 'SW Data'!$A:$A, J$8, 'SW Data'!$B:$B, $A28), IF($C$3="Part Time", SUMIFS('SW Data'!$H:$H, 'SW Data'!$A:$A, J$8, 'SW Data'!$B:$B, $A28),SUMIFS('SW Data'!$I:$I, 'SW Data'!$A:$A, J$8, 'SW Data'!$B:$B, $A28))),
   IF($C$3="Full Time", SUMIFS('SW Data'!$F:$F, 'SW Data'!$A:$A, J$8, 'SW Data'!$B:$B, $A28, 'SW Data'!$D:$D, $C$2), IF($C$3="Part Time", SUMIFS('SW Data'!$H:$H, 'SW Data'!$A:$A, J$8, 'SW Data'!$B:$B, $A28, 'SW Data'!$D:$D, $C$2), SUMIFS('SW Data'!$I:$I, 'SW Data'!$A:$A, J$8, 'SW Data'!$B:$B, $A28, 'SW Data'!$D:$D, $C$2)))),
  IF($C$2="All Social Workers",
   IF($C$3="Full Time", SUMIFS('SW Data'!$F:$F, 'SW Data'!$A:$A, J$8, 'SW Data'!$E:$E, $C$1, 'SW Data'!$B:$B, $A28), IF($C$3="Part Time", SUMIFS('SW Data'!$H:$H, 'SW Data'!$A:$A, J$8, 'SW Data'!$E:$E, $C$1, 'SW Data'!$B:$B, $A28), SUMIFS('SW Data'!$I:$I, 'SW Data'!$A:$A, J$8, 'SW Data'!$E:$E, $C$1, 'SW Data'!$B:$B, $A28))),
   IF($C$3="Full Time", SUMIFS('SW Data'!$F:$F, 'SW Data'!$A:$A, J$8, 'SW Data'!$E:$E, $C$1, 'SW Data'!$B:$B, $A28, 'SW Data'!$D:$D, $C$2), IF($C$3="Part Time", SUMIFS('SW Data'!$H:$H, 'SW Data'!$A:$A, J$8, 'SW Data'!$E:$E, $C$1, 'SW Data'!$B:$B, $A28, 'SW Data'!$D:$D, $C$2), SUMIFS('SW Data'!$I:$I, 'SW Data'!$A:$A, J$8, 'SW Data'!$E:$E, $C$1, 'SW Data'!$B:$B, $A28, 'SW Data'!$D:$D, $C$2))))),
 0)/IF($C$1="Fieldwork Service (Children)", VLOOKUP($A28,'Population MYE'!$A$43:$K$76,MATCH(J$8,'Population MYE'!$A$43:$K$43, FALSE),FALSE), IF(OR($C$1="Fieldwork Service (Adults)",$C$1="Fieldwork Service (Offenders)"),VLOOKUP($A28,'Population MYE'!$A$81:$K$114,MATCH(J$8,'Population MYE'!$A$81:$K$81, FALSE),FALSE),VLOOKUP($A28,'Population MYE'!$A$5:$K$38,MATCH(J$8,'Population MYE'!$A$5:$K$5, FALSE),FALSE))))*100000, 1)</f>
        <v>57.3</v>
      </c>
      <c r="K28" s="83">
        <f>ROUND((IF(AND($C$1&lt;&gt;"", $C$2&lt;&gt;"", $C$3&lt;&gt;""),
 IF($C$1="All Fieldwork Services Teams",
  IF($C$2="All Social Workers",
   IF($C$3="Full Time", SUMIFS('SW Data'!$F:$F, 'SW Data'!$A:$A, K$8, 'SW Data'!$B:$B, $A28), IF($C$3="Part Time", SUMIFS('SW Data'!$H:$H, 'SW Data'!$A:$A, K$8, 'SW Data'!$B:$B, $A28),SUMIFS('SW Data'!$I:$I, 'SW Data'!$A:$A, K$8, 'SW Data'!$B:$B, $A28))),
   IF($C$3="Full Time", SUMIFS('SW Data'!$F:$F, 'SW Data'!$A:$A, K$8, 'SW Data'!$B:$B, $A28, 'SW Data'!$D:$D, $C$2), IF($C$3="Part Time", SUMIFS('SW Data'!$H:$H, 'SW Data'!$A:$A, K$8, 'SW Data'!$B:$B, $A28, 'SW Data'!$D:$D, $C$2), SUMIFS('SW Data'!$I:$I, 'SW Data'!$A:$A, K$8, 'SW Data'!$B:$B, $A28, 'SW Data'!$D:$D, $C$2)))),
  IF($C$2="All Social Workers",
   IF($C$3="Full Time", SUMIFS('SW Data'!$F:$F, 'SW Data'!$A:$A, K$8, 'SW Data'!$E:$E, $C$1, 'SW Data'!$B:$B, $A28), IF($C$3="Part Time", SUMIFS('SW Data'!$H:$H, 'SW Data'!$A:$A, K$8, 'SW Data'!$E:$E, $C$1, 'SW Data'!$B:$B, $A28), SUMIFS('SW Data'!$I:$I, 'SW Data'!$A:$A, K$8, 'SW Data'!$E:$E, $C$1, 'SW Data'!$B:$B, $A28))),
   IF($C$3="Full Time", SUMIFS('SW Data'!$F:$F, 'SW Data'!$A:$A, K$8, 'SW Data'!$E:$E, $C$1, 'SW Data'!$B:$B, $A28, 'SW Data'!$D:$D, $C$2), IF($C$3="Part Time", SUMIFS('SW Data'!$H:$H, 'SW Data'!$A:$A, K$8, 'SW Data'!$E:$E, $C$1, 'SW Data'!$B:$B, $A28, 'SW Data'!$D:$D, $C$2), SUMIFS('SW Data'!$I:$I, 'SW Data'!$A:$A, K$8, 'SW Data'!$E:$E, $C$1, 'SW Data'!$B:$B, $A28, 'SW Data'!$D:$D, $C$2))))),
 0)/IF($C$1="Fieldwork Service (Children)", VLOOKUP($A28,'Population MYE'!$A$43:$K$76,MATCH(K$8,'Population MYE'!$A$43:$K$43, FALSE),FALSE), IF(OR($C$1="Fieldwork Service (Adults)",$C$1="Fieldwork Service (Offenders)"),VLOOKUP($A28,'Population MYE'!$A$81:$K$114,MATCH(K$8,'Population MYE'!$A$81:$K$81, FALSE),FALSE),VLOOKUP($A28,'Population MYE'!$A$5:$K$38,MATCH(K$8,'Population MYE'!$A$5:$K$5, FALSE),FALSE))))*100000, 1)</f>
        <v>57.6</v>
      </c>
      <c r="L28" s="55"/>
      <c r="U28" s="74"/>
    </row>
    <row r="29" spans="1:21" x14ac:dyDescent="0.25">
      <c r="A29" s="53" t="s">
        <v>36</v>
      </c>
      <c r="B29" s="83">
        <f>ROUND((IF(AND($C$1&lt;&gt;"", $C$2&lt;&gt;"", $C$3&lt;&gt;""),
 IF($C$1="All Fieldwork Services Teams",
  IF($C$2="All Social Workers",
   IF($C$3="Full Time", SUMIFS('SW Data'!$F:$F, 'SW Data'!$A:$A, B$8, 'SW Data'!$B:$B, $A29), IF($C$3="Part Time", SUMIFS('SW Data'!$H:$H, 'SW Data'!$A:$A, B$8, 'SW Data'!$B:$B, $A29),SUMIFS('SW Data'!$I:$I, 'SW Data'!$A:$A, B$8, 'SW Data'!$B:$B, $A29))),
   IF($C$3="Full Time", SUMIFS('SW Data'!$F:$F, 'SW Data'!$A:$A, B$8, 'SW Data'!$B:$B, $A29, 'SW Data'!$D:$D, $C$2), IF($C$3="Part Time", SUMIFS('SW Data'!$H:$H, 'SW Data'!$A:$A, B$8, 'SW Data'!$B:$B, $A29, 'SW Data'!$D:$D, $C$2), SUMIFS('SW Data'!$I:$I, 'SW Data'!$A:$A, B$8, 'SW Data'!$B:$B, $A29, 'SW Data'!$D:$D, $C$2)))),
  IF($C$2="All Social Workers",
   IF($C$3="Full Time", SUMIFS('SW Data'!$F:$F, 'SW Data'!$A:$A, B$8, 'SW Data'!$E:$E, $C$1, 'SW Data'!$B:$B, $A29), IF($C$3="Part Time", SUMIFS('SW Data'!$H:$H, 'SW Data'!$A:$A, B$8, 'SW Data'!$E:$E, $C$1, 'SW Data'!$B:$B, $A29), SUMIFS('SW Data'!$I:$I, 'SW Data'!$A:$A, B$8, 'SW Data'!$E:$E, $C$1, 'SW Data'!$B:$B, $A29))),
   IF($C$3="Full Time", SUMIFS('SW Data'!$F:$F, 'SW Data'!$A:$A, B$8, 'SW Data'!$E:$E, $C$1, 'SW Data'!$B:$B, $A29, 'SW Data'!$D:$D, $C$2), IF($C$3="Part Time", SUMIFS('SW Data'!$H:$H, 'SW Data'!$A:$A, B$8, 'SW Data'!$E:$E, $C$1, 'SW Data'!$B:$B, $A29, 'SW Data'!$D:$D, $C$2), SUMIFS('SW Data'!$I:$I, 'SW Data'!$A:$A, B$8, 'SW Data'!$E:$E, $C$1, 'SW Data'!$B:$B, $A29, 'SW Data'!$D:$D, $C$2))))),
 0)/IF($C$1="Fieldwork Service (Children)", VLOOKUP($A29,'Population MYE'!$A$43:$K$76,MATCH(B$8,'Population MYE'!$A$43:$K$43, FALSE),FALSE), IF(OR($C$1="Fieldwork Service (Adults)",$C$1="Fieldwork Service (Offenders)"),VLOOKUP($A29,'Population MYE'!$A$81:$K$114,MATCH(B$8,'Population MYE'!$A$81:$K$81, FALSE),FALSE),VLOOKUP($A29,'Population MYE'!$A$5:$K$38,MATCH(B$8,'Population MYE'!$A$5:$K$5, FALSE),FALSE))))*100000, 1)</f>
        <v>91.2</v>
      </c>
      <c r="C29" s="83">
        <f>ROUND((IF(AND($C$1&lt;&gt;"", $C$2&lt;&gt;"", $C$3&lt;&gt;""),
 IF($C$1="All Fieldwork Services Teams",
  IF($C$2="All Social Workers",
   IF($C$3="Full Time", SUMIFS('SW Data'!$F:$F, 'SW Data'!$A:$A, C$8, 'SW Data'!$B:$B, $A29), IF($C$3="Part Time", SUMIFS('SW Data'!$H:$H, 'SW Data'!$A:$A, C$8, 'SW Data'!$B:$B, $A29),SUMIFS('SW Data'!$I:$I, 'SW Data'!$A:$A, C$8, 'SW Data'!$B:$B, $A29))),
   IF($C$3="Full Time", SUMIFS('SW Data'!$F:$F, 'SW Data'!$A:$A, C$8, 'SW Data'!$B:$B, $A29, 'SW Data'!$D:$D, $C$2), IF($C$3="Part Time", SUMIFS('SW Data'!$H:$H, 'SW Data'!$A:$A, C$8, 'SW Data'!$B:$B, $A29, 'SW Data'!$D:$D, $C$2), SUMIFS('SW Data'!$I:$I, 'SW Data'!$A:$A, C$8, 'SW Data'!$B:$B, $A29, 'SW Data'!$D:$D, $C$2)))),
  IF($C$2="All Social Workers",
   IF($C$3="Full Time", SUMIFS('SW Data'!$F:$F, 'SW Data'!$A:$A, C$8, 'SW Data'!$E:$E, $C$1, 'SW Data'!$B:$B, $A29), IF($C$3="Part Time", SUMIFS('SW Data'!$H:$H, 'SW Data'!$A:$A, C$8, 'SW Data'!$E:$E, $C$1, 'SW Data'!$B:$B, $A29), SUMIFS('SW Data'!$I:$I, 'SW Data'!$A:$A, C$8, 'SW Data'!$E:$E, $C$1, 'SW Data'!$B:$B, $A29))),
   IF($C$3="Full Time", SUMIFS('SW Data'!$F:$F, 'SW Data'!$A:$A, C$8, 'SW Data'!$E:$E, $C$1, 'SW Data'!$B:$B, $A29, 'SW Data'!$D:$D, $C$2), IF($C$3="Part Time", SUMIFS('SW Data'!$H:$H, 'SW Data'!$A:$A, C$8, 'SW Data'!$E:$E, $C$1, 'SW Data'!$B:$B, $A29, 'SW Data'!$D:$D, $C$2), SUMIFS('SW Data'!$I:$I, 'SW Data'!$A:$A, C$8, 'SW Data'!$E:$E, $C$1, 'SW Data'!$B:$B, $A29, 'SW Data'!$D:$D, $C$2))))),
 0)/IF($C$1="Fieldwork Service (Children)", VLOOKUP($A29,'Population MYE'!$A$43:$K$76,MATCH(C$8,'Population MYE'!$A$43:$K$43, FALSE),FALSE), IF(OR($C$1="Fieldwork Service (Adults)",$C$1="Fieldwork Service (Offenders)"),VLOOKUP($A29,'Population MYE'!$A$81:$K$114,MATCH(C$8,'Population MYE'!$A$81:$K$81, FALSE),FALSE),VLOOKUP($A29,'Population MYE'!$A$5:$K$38,MATCH(C$8,'Population MYE'!$A$5:$K$5, FALSE),FALSE))))*100000, 1)</f>
        <v>96.4</v>
      </c>
      <c r="D29" s="83">
        <f>ROUND((IF(AND($C$1&lt;&gt;"", $C$2&lt;&gt;"", $C$3&lt;&gt;""),
 IF($C$1="All Fieldwork Services Teams",
  IF($C$2="All Social Workers",
   IF($C$3="Full Time", SUMIFS('SW Data'!$F:$F, 'SW Data'!$A:$A, D$8, 'SW Data'!$B:$B, $A29), IF($C$3="Part Time", SUMIFS('SW Data'!$H:$H, 'SW Data'!$A:$A, D$8, 'SW Data'!$B:$B, $A29),SUMIFS('SW Data'!$I:$I, 'SW Data'!$A:$A, D$8, 'SW Data'!$B:$B, $A29))),
   IF($C$3="Full Time", SUMIFS('SW Data'!$F:$F, 'SW Data'!$A:$A, D$8, 'SW Data'!$B:$B, $A29, 'SW Data'!$D:$D, $C$2), IF($C$3="Part Time", SUMIFS('SW Data'!$H:$H, 'SW Data'!$A:$A, D$8, 'SW Data'!$B:$B, $A29, 'SW Data'!$D:$D, $C$2), SUMIFS('SW Data'!$I:$I, 'SW Data'!$A:$A, D$8, 'SW Data'!$B:$B, $A29, 'SW Data'!$D:$D, $C$2)))),
  IF($C$2="All Social Workers",
   IF($C$3="Full Time", SUMIFS('SW Data'!$F:$F, 'SW Data'!$A:$A, D$8, 'SW Data'!$E:$E, $C$1, 'SW Data'!$B:$B, $A29), IF($C$3="Part Time", SUMIFS('SW Data'!$H:$H, 'SW Data'!$A:$A, D$8, 'SW Data'!$E:$E, $C$1, 'SW Data'!$B:$B, $A29), SUMIFS('SW Data'!$I:$I, 'SW Data'!$A:$A, D$8, 'SW Data'!$E:$E, $C$1, 'SW Data'!$B:$B, $A29))),
   IF($C$3="Full Time", SUMIFS('SW Data'!$F:$F, 'SW Data'!$A:$A, D$8, 'SW Data'!$E:$E, $C$1, 'SW Data'!$B:$B, $A29, 'SW Data'!$D:$D, $C$2), IF($C$3="Part Time", SUMIFS('SW Data'!$H:$H, 'SW Data'!$A:$A, D$8, 'SW Data'!$E:$E, $C$1, 'SW Data'!$B:$B, $A29, 'SW Data'!$D:$D, $C$2), SUMIFS('SW Data'!$I:$I, 'SW Data'!$A:$A, D$8, 'SW Data'!$E:$E, $C$1, 'SW Data'!$B:$B, $A29, 'SW Data'!$D:$D, $C$2))))),
 0)/IF($C$1="Fieldwork Service (Children)", VLOOKUP($A29,'Population MYE'!$A$43:$K$76,MATCH(D$8,'Population MYE'!$A$43:$K$43, FALSE),FALSE), IF(OR($C$1="Fieldwork Service (Adults)",$C$1="Fieldwork Service (Offenders)"),VLOOKUP($A29,'Population MYE'!$A$81:$K$114,MATCH(D$8,'Population MYE'!$A$81:$K$81, FALSE),FALSE),VLOOKUP($A29,'Population MYE'!$A$5:$K$38,MATCH(D$8,'Population MYE'!$A$5:$K$5, FALSE),FALSE))))*100000, 1)</f>
        <v>90.6</v>
      </c>
      <c r="E29" s="83">
        <f>ROUND((IF(AND($C$1&lt;&gt;"", $C$2&lt;&gt;"", $C$3&lt;&gt;""),
 IF($C$1="All Fieldwork Services Teams",
  IF($C$2="All Social Workers",
   IF($C$3="Full Time", SUMIFS('SW Data'!$F:$F, 'SW Data'!$A:$A, E$8, 'SW Data'!$B:$B, $A29), IF($C$3="Part Time", SUMIFS('SW Data'!$H:$H, 'SW Data'!$A:$A, E$8, 'SW Data'!$B:$B, $A29),SUMIFS('SW Data'!$I:$I, 'SW Data'!$A:$A, E$8, 'SW Data'!$B:$B, $A29))),
   IF($C$3="Full Time", SUMIFS('SW Data'!$F:$F, 'SW Data'!$A:$A, E$8, 'SW Data'!$B:$B, $A29, 'SW Data'!$D:$D, $C$2), IF($C$3="Part Time", SUMIFS('SW Data'!$H:$H, 'SW Data'!$A:$A, E$8, 'SW Data'!$B:$B, $A29, 'SW Data'!$D:$D, $C$2), SUMIFS('SW Data'!$I:$I, 'SW Data'!$A:$A, E$8, 'SW Data'!$B:$B, $A29, 'SW Data'!$D:$D, $C$2)))),
  IF($C$2="All Social Workers",
   IF($C$3="Full Time", SUMIFS('SW Data'!$F:$F, 'SW Data'!$A:$A, E$8, 'SW Data'!$E:$E, $C$1, 'SW Data'!$B:$B, $A29), IF($C$3="Part Time", SUMIFS('SW Data'!$H:$H, 'SW Data'!$A:$A, E$8, 'SW Data'!$E:$E, $C$1, 'SW Data'!$B:$B, $A29), SUMIFS('SW Data'!$I:$I, 'SW Data'!$A:$A, E$8, 'SW Data'!$E:$E, $C$1, 'SW Data'!$B:$B, $A29))),
   IF($C$3="Full Time", SUMIFS('SW Data'!$F:$F, 'SW Data'!$A:$A, E$8, 'SW Data'!$E:$E, $C$1, 'SW Data'!$B:$B, $A29, 'SW Data'!$D:$D, $C$2), IF($C$3="Part Time", SUMIFS('SW Data'!$H:$H, 'SW Data'!$A:$A, E$8, 'SW Data'!$E:$E, $C$1, 'SW Data'!$B:$B, $A29, 'SW Data'!$D:$D, $C$2), SUMIFS('SW Data'!$I:$I, 'SW Data'!$A:$A, E$8, 'SW Data'!$E:$E, $C$1, 'SW Data'!$B:$B, $A29, 'SW Data'!$D:$D, $C$2))))),
 0)/IF($C$1="Fieldwork Service (Children)", VLOOKUP($A29,'Population MYE'!$A$43:$K$76,MATCH(E$8,'Population MYE'!$A$43:$K$43, FALSE),FALSE), IF(OR($C$1="Fieldwork Service (Adults)",$C$1="Fieldwork Service (Offenders)"),VLOOKUP($A29,'Population MYE'!$A$81:$K$114,MATCH(E$8,'Population MYE'!$A$81:$K$81, FALSE),FALSE),VLOOKUP($A29,'Population MYE'!$A$5:$K$38,MATCH(E$8,'Population MYE'!$A$5:$K$5, FALSE),FALSE))))*100000, 1)</f>
        <v>111.8</v>
      </c>
      <c r="F29" s="83">
        <f>ROUND((IF(AND($C$1&lt;&gt;"", $C$2&lt;&gt;"", $C$3&lt;&gt;""),
 IF($C$1="All Fieldwork Services Teams",
  IF($C$2="All Social Workers",
   IF($C$3="Full Time", SUMIFS('SW Data'!$F:$F, 'SW Data'!$A:$A, F$8, 'SW Data'!$B:$B, $A29), IF($C$3="Part Time", SUMIFS('SW Data'!$H:$H, 'SW Data'!$A:$A, F$8, 'SW Data'!$B:$B, $A29),SUMIFS('SW Data'!$I:$I, 'SW Data'!$A:$A, F$8, 'SW Data'!$B:$B, $A29))),
   IF($C$3="Full Time", SUMIFS('SW Data'!$F:$F, 'SW Data'!$A:$A, F$8, 'SW Data'!$B:$B, $A29, 'SW Data'!$D:$D, $C$2), IF($C$3="Part Time", SUMIFS('SW Data'!$H:$H, 'SW Data'!$A:$A, F$8, 'SW Data'!$B:$B, $A29, 'SW Data'!$D:$D, $C$2), SUMIFS('SW Data'!$I:$I, 'SW Data'!$A:$A, F$8, 'SW Data'!$B:$B, $A29, 'SW Data'!$D:$D, $C$2)))),
  IF($C$2="All Social Workers",
   IF($C$3="Full Time", SUMIFS('SW Data'!$F:$F, 'SW Data'!$A:$A, F$8, 'SW Data'!$E:$E, $C$1, 'SW Data'!$B:$B, $A29), IF($C$3="Part Time", SUMIFS('SW Data'!$H:$H, 'SW Data'!$A:$A, F$8, 'SW Data'!$E:$E, $C$1, 'SW Data'!$B:$B, $A29), SUMIFS('SW Data'!$I:$I, 'SW Data'!$A:$A, F$8, 'SW Data'!$E:$E, $C$1, 'SW Data'!$B:$B, $A29))),
   IF($C$3="Full Time", SUMIFS('SW Data'!$F:$F, 'SW Data'!$A:$A, F$8, 'SW Data'!$E:$E, $C$1, 'SW Data'!$B:$B, $A29, 'SW Data'!$D:$D, $C$2), IF($C$3="Part Time", SUMIFS('SW Data'!$H:$H, 'SW Data'!$A:$A, F$8, 'SW Data'!$E:$E, $C$1, 'SW Data'!$B:$B, $A29, 'SW Data'!$D:$D, $C$2), SUMIFS('SW Data'!$I:$I, 'SW Data'!$A:$A, F$8, 'SW Data'!$E:$E, $C$1, 'SW Data'!$B:$B, $A29, 'SW Data'!$D:$D, $C$2))))),
 0)/IF($C$1="Fieldwork Service (Children)", VLOOKUP($A29,'Population MYE'!$A$43:$K$76,MATCH(F$8,'Population MYE'!$A$43:$K$43, FALSE),FALSE), IF(OR($C$1="Fieldwork Service (Adults)",$C$1="Fieldwork Service (Offenders)"),VLOOKUP($A29,'Population MYE'!$A$81:$K$114,MATCH(F$8,'Population MYE'!$A$81:$K$81, FALSE),FALSE),VLOOKUP($A29,'Population MYE'!$A$5:$K$38,MATCH(F$8,'Population MYE'!$A$5:$K$5, FALSE),FALSE))))*100000, 1)</f>
        <v>109.1</v>
      </c>
      <c r="G29" s="83">
        <f>ROUND((IF(AND($C$1&lt;&gt;"", $C$2&lt;&gt;"", $C$3&lt;&gt;""),
 IF($C$1="All Fieldwork Services Teams",
  IF($C$2="All Social Workers",
   IF($C$3="Full Time", SUMIFS('SW Data'!$F:$F, 'SW Data'!$A:$A, G$8, 'SW Data'!$B:$B, $A29), IF($C$3="Part Time", SUMIFS('SW Data'!$H:$H, 'SW Data'!$A:$A, G$8, 'SW Data'!$B:$B, $A29),SUMIFS('SW Data'!$I:$I, 'SW Data'!$A:$A, G$8, 'SW Data'!$B:$B, $A29))),
   IF($C$3="Full Time", SUMIFS('SW Data'!$F:$F, 'SW Data'!$A:$A, G$8, 'SW Data'!$B:$B, $A29, 'SW Data'!$D:$D, $C$2), IF($C$3="Part Time", SUMIFS('SW Data'!$H:$H, 'SW Data'!$A:$A, G$8, 'SW Data'!$B:$B, $A29, 'SW Data'!$D:$D, $C$2), SUMIFS('SW Data'!$I:$I, 'SW Data'!$A:$A, G$8, 'SW Data'!$B:$B, $A29, 'SW Data'!$D:$D, $C$2)))),
  IF($C$2="All Social Workers",
   IF($C$3="Full Time", SUMIFS('SW Data'!$F:$F, 'SW Data'!$A:$A, G$8, 'SW Data'!$E:$E, $C$1, 'SW Data'!$B:$B, $A29), IF($C$3="Part Time", SUMIFS('SW Data'!$H:$H, 'SW Data'!$A:$A, G$8, 'SW Data'!$E:$E, $C$1, 'SW Data'!$B:$B, $A29), SUMIFS('SW Data'!$I:$I, 'SW Data'!$A:$A, G$8, 'SW Data'!$E:$E, $C$1, 'SW Data'!$B:$B, $A29))),
   IF($C$3="Full Time", SUMIFS('SW Data'!$F:$F, 'SW Data'!$A:$A, G$8, 'SW Data'!$E:$E, $C$1, 'SW Data'!$B:$B, $A29, 'SW Data'!$D:$D, $C$2), IF($C$3="Part Time", SUMIFS('SW Data'!$H:$H, 'SW Data'!$A:$A, G$8, 'SW Data'!$E:$E, $C$1, 'SW Data'!$B:$B, $A29, 'SW Data'!$D:$D, $C$2), SUMIFS('SW Data'!$I:$I, 'SW Data'!$A:$A, G$8, 'SW Data'!$E:$E, $C$1, 'SW Data'!$B:$B, $A29, 'SW Data'!$D:$D, $C$2))))),
 0)/IF($C$1="Fieldwork Service (Children)", VLOOKUP($A29,'Population MYE'!$A$43:$K$76,MATCH(G$8,'Population MYE'!$A$43:$K$43, FALSE),FALSE), IF(OR($C$1="Fieldwork Service (Adults)",$C$1="Fieldwork Service (Offenders)"),VLOOKUP($A29,'Population MYE'!$A$81:$K$114,MATCH(G$8,'Population MYE'!$A$81:$K$81, FALSE),FALSE),VLOOKUP($A29,'Population MYE'!$A$5:$K$38,MATCH(G$8,'Population MYE'!$A$5:$K$5, FALSE),FALSE))))*100000, 1)</f>
        <v>113.7</v>
      </c>
      <c r="H29" s="83">
        <f>ROUND((IF(AND($C$1&lt;&gt;"", $C$2&lt;&gt;"", $C$3&lt;&gt;""),
 IF($C$1="All Fieldwork Services Teams",
  IF($C$2="All Social Workers",
   IF($C$3="Full Time", SUMIFS('SW Data'!$F:$F, 'SW Data'!$A:$A, H$8, 'SW Data'!$B:$B, $A29), IF($C$3="Part Time", SUMIFS('SW Data'!$H:$H, 'SW Data'!$A:$A, H$8, 'SW Data'!$B:$B, $A29),SUMIFS('SW Data'!$I:$I, 'SW Data'!$A:$A, H$8, 'SW Data'!$B:$B, $A29))),
   IF($C$3="Full Time", SUMIFS('SW Data'!$F:$F, 'SW Data'!$A:$A, H$8, 'SW Data'!$B:$B, $A29, 'SW Data'!$D:$D, $C$2), IF($C$3="Part Time", SUMIFS('SW Data'!$H:$H, 'SW Data'!$A:$A, H$8, 'SW Data'!$B:$B, $A29, 'SW Data'!$D:$D, $C$2), SUMIFS('SW Data'!$I:$I, 'SW Data'!$A:$A, H$8, 'SW Data'!$B:$B, $A29, 'SW Data'!$D:$D, $C$2)))),
  IF($C$2="All Social Workers",
   IF($C$3="Full Time", SUMIFS('SW Data'!$F:$F, 'SW Data'!$A:$A, H$8, 'SW Data'!$E:$E, $C$1, 'SW Data'!$B:$B, $A29), IF($C$3="Part Time", SUMIFS('SW Data'!$H:$H, 'SW Data'!$A:$A, H$8, 'SW Data'!$E:$E, $C$1, 'SW Data'!$B:$B, $A29), SUMIFS('SW Data'!$I:$I, 'SW Data'!$A:$A, H$8, 'SW Data'!$E:$E, $C$1, 'SW Data'!$B:$B, $A29))),
   IF($C$3="Full Time", SUMIFS('SW Data'!$F:$F, 'SW Data'!$A:$A, H$8, 'SW Data'!$E:$E, $C$1, 'SW Data'!$B:$B, $A29, 'SW Data'!$D:$D, $C$2), IF($C$3="Part Time", SUMIFS('SW Data'!$H:$H, 'SW Data'!$A:$A, H$8, 'SW Data'!$E:$E, $C$1, 'SW Data'!$B:$B, $A29, 'SW Data'!$D:$D, $C$2), SUMIFS('SW Data'!$I:$I, 'SW Data'!$A:$A, H$8, 'SW Data'!$E:$E, $C$1, 'SW Data'!$B:$B, $A29, 'SW Data'!$D:$D, $C$2))))),
 0)/IF($C$1="Fieldwork Service (Children)", VLOOKUP($A29,'Population MYE'!$A$43:$K$76,MATCH(H$8,'Population MYE'!$A$43:$K$43, FALSE),FALSE), IF(OR($C$1="Fieldwork Service (Adults)",$C$1="Fieldwork Service (Offenders)"),VLOOKUP($A29,'Population MYE'!$A$81:$K$114,MATCH(H$8,'Population MYE'!$A$81:$K$81, FALSE),FALSE),VLOOKUP($A29,'Population MYE'!$A$5:$K$38,MATCH(H$8,'Population MYE'!$A$5:$K$5, FALSE),FALSE))))*100000, 1)</f>
        <v>119.6</v>
      </c>
      <c r="I29" s="83">
        <f>ROUND((IF(AND($C$1&lt;&gt;"", $C$2&lt;&gt;"", $C$3&lt;&gt;""),
 IF($C$1="All Fieldwork Services Teams",
  IF($C$2="All Social Workers",
   IF($C$3="Full Time", SUMIFS('SW Data'!$F:$F, 'SW Data'!$A:$A, I$8, 'SW Data'!$B:$B, $A29), IF($C$3="Part Time", SUMIFS('SW Data'!$H:$H, 'SW Data'!$A:$A, I$8, 'SW Data'!$B:$B, $A29),SUMIFS('SW Data'!$I:$I, 'SW Data'!$A:$A, I$8, 'SW Data'!$B:$B, $A29))),
   IF($C$3="Full Time", SUMIFS('SW Data'!$F:$F, 'SW Data'!$A:$A, I$8, 'SW Data'!$B:$B, $A29, 'SW Data'!$D:$D, $C$2), IF($C$3="Part Time", SUMIFS('SW Data'!$H:$H, 'SW Data'!$A:$A, I$8, 'SW Data'!$B:$B, $A29, 'SW Data'!$D:$D, $C$2), SUMIFS('SW Data'!$I:$I, 'SW Data'!$A:$A, I$8, 'SW Data'!$B:$B, $A29, 'SW Data'!$D:$D, $C$2)))),
  IF($C$2="All Social Workers",
   IF($C$3="Full Time", SUMIFS('SW Data'!$F:$F, 'SW Data'!$A:$A, I$8, 'SW Data'!$E:$E, $C$1, 'SW Data'!$B:$B, $A29), IF($C$3="Part Time", SUMIFS('SW Data'!$H:$H, 'SW Data'!$A:$A, I$8, 'SW Data'!$E:$E, $C$1, 'SW Data'!$B:$B, $A29), SUMIFS('SW Data'!$I:$I, 'SW Data'!$A:$A, I$8, 'SW Data'!$E:$E, $C$1, 'SW Data'!$B:$B, $A29))),
   IF($C$3="Full Time", SUMIFS('SW Data'!$F:$F, 'SW Data'!$A:$A, I$8, 'SW Data'!$E:$E, $C$1, 'SW Data'!$B:$B, $A29, 'SW Data'!$D:$D, $C$2), IF($C$3="Part Time", SUMIFS('SW Data'!$H:$H, 'SW Data'!$A:$A, I$8, 'SW Data'!$E:$E, $C$1, 'SW Data'!$B:$B, $A29, 'SW Data'!$D:$D, $C$2), SUMIFS('SW Data'!$I:$I, 'SW Data'!$A:$A, I$8, 'SW Data'!$E:$E, $C$1, 'SW Data'!$B:$B, $A29, 'SW Data'!$D:$D, $C$2))))),
 0)/IF($C$1="Fieldwork Service (Children)", VLOOKUP($A29,'Population MYE'!$A$43:$K$76,MATCH(I$8,'Population MYE'!$A$43:$K$43, FALSE),FALSE), IF(OR($C$1="Fieldwork Service (Adults)",$C$1="Fieldwork Service (Offenders)"),VLOOKUP($A29,'Population MYE'!$A$81:$K$114,MATCH(I$8,'Population MYE'!$A$81:$K$81, FALSE),FALSE),VLOOKUP($A29,'Population MYE'!$A$5:$K$38,MATCH(I$8,'Population MYE'!$A$5:$K$5, FALSE),FALSE))))*100000, 1)</f>
        <v>120.8</v>
      </c>
      <c r="J29" s="83">
        <f>ROUND((IF(AND($C$1&lt;&gt;"", $C$2&lt;&gt;"", $C$3&lt;&gt;""),
 IF($C$1="All Fieldwork Services Teams",
  IF($C$2="All Social Workers",
   IF($C$3="Full Time", SUMIFS('SW Data'!$F:$F, 'SW Data'!$A:$A, J$8, 'SW Data'!$B:$B, $A29), IF($C$3="Part Time", SUMIFS('SW Data'!$H:$H, 'SW Data'!$A:$A, J$8, 'SW Data'!$B:$B, $A29),SUMIFS('SW Data'!$I:$I, 'SW Data'!$A:$A, J$8, 'SW Data'!$B:$B, $A29))),
   IF($C$3="Full Time", SUMIFS('SW Data'!$F:$F, 'SW Data'!$A:$A, J$8, 'SW Data'!$B:$B, $A29, 'SW Data'!$D:$D, $C$2), IF($C$3="Part Time", SUMIFS('SW Data'!$H:$H, 'SW Data'!$A:$A, J$8, 'SW Data'!$B:$B, $A29, 'SW Data'!$D:$D, $C$2), SUMIFS('SW Data'!$I:$I, 'SW Data'!$A:$A, J$8, 'SW Data'!$B:$B, $A29, 'SW Data'!$D:$D, $C$2)))),
  IF($C$2="All Social Workers",
   IF($C$3="Full Time", SUMIFS('SW Data'!$F:$F, 'SW Data'!$A:$A, J$8, 'SW Data'!$E:$E, $C$1, 'SW Data'!$B:$B, $A29), IF($C$3="Part Time", SUMIFS('SW Data'!$H:$H, 'SW Data'!$A:$A, J$8, 'SW Data'!$E:$E, $C$1, 'SW Data'!$B:$B, $A29), SUMIFS('SW Data'!$I:$I, 'SW Data'!$A:$A, J$8, 'SW Data'!$E:$E, $C$1, 'SW Data'!$B:$B, $A29))),
   IF($C$3="Full Time", SUMIFS('SW Data'!$F:$F, 'SW Data'!$A:$A, J$8, 'SW Data'!$E:$E, $C$1, 'SW Data'!$B:$B, $A29, 'SW Data'!$D:$D, $C$2), IF($C$3="Part Time", SUMIFS('SW Data'!$H:$H, 'SW Data'!$A:$A, J$8, 'SW Data'!$E:$E, $C$1, 'SW Data'!$B:$B, $A29, 'SW Data'!$D:$D, $C$2), SUMIFS('SW Data'!$I:$I, 'SW Data'!$A:$A, J$8, 'SW Data'!$E:$E, $C$1, 'SW Data'!$B:$B, $A29, 'SW Data'!$D:$D, $C$2))))),
 0)/IF($C$1="Fieldwork Service (Children)", VLOOKUP($A29,'Population MYE'!$A$43:$K$76,MATCH(J$8,'Population MYE'!$A$43:$K$43, FALSE),FALSE), IF(OR($C$1="Fieldwork Service (Adults)",$C$1="Fieldwork Service (Offenders)"),VLOOKUP($A29,'Population MYE'!$A$81:$K$114,MATCH(J$8,'Population MYE'!$A$81:$K$81, FALSE),FALSE),VLOOKUP($A29,'Population MYE'!$A$5:$K$38,MATCH(J$8,'Population MYE'!$A$5:$K$5, FALSE),FALSE))))*100000, 1)</f>
        <v>128.6</v>
      </c>
      <c r="K29" s="83">
        <f>ROUND((IF(AND($C$1&lt;&gt;"", $C$2&lt;&gt;"", $C$3&lt;&gt;""),
 IF($C$1="All Fieldwork Services Teams",
  IF($C$2="All Social Workers",
   IF($C$3="Full Time", SUMIFS('SW Data'!$F:$F, 'SW Data'!$A:$A, K$8, 'SW Data'!$B:$B, $A29), IF($C$3="Part Time", SUMIFS('SW Data'!$H:$H, 'SW Data'!$A:$A, K$8, 'SW Data'!$B:$B, $A29),SUMIFS('SW Data'!$I:$I, 'SW Data'!$A:$A, K$8, 'SW Data'!$B:$B, $A29))),
   IF($C$3="Full Time", SUMIFS('SW Data'!$F:$F, 'SW Data'!$A:$A, K$8, 'SW Data'!$B:$B, $A29, 'SW Data'!$D:$D, $C$2), IF($C$3="Part Time", SUMIFS('SW Data'!$H:$H, 'SW Data'!$A:$A, K$8, 'SW Data'!$B:$B, $A29, 'SW Data'!$D:$D, $C$2), SUMIFS('SW Data'!$I:$I, 'SW Data'!$A:$A, K$8, 'SW Data'!$B:$B, $A29, 'SW Data'!$D:$D, $C$2)))),
  IF($C$2="All Social Workers",
   IF($C$3="Full Time", SUMIFS('SW Data'!$F:$F, 'SW Data'!$A:$A, K$8, 'SW Data'!$E:$E, $C$1, 'SW Data'!$B:$B, $A29), IF($C$3="Part Time", SUMIFS('SW Data'!$H:$H, 'SW Data'!$A:$A, K$8, 'SW Data'!$E:$E, $C$1, 'SW Data'!$B:$B, $A29), SUMIFS('SW Data'!$I:$I, 'SW Data'!$A:$A, K$8, 'SW Data'!$E:$E, $C$1, 'SW Data'!$B:$B, $A29))),
   IF($C$3="Full Time", SUMIFS('SW Data'!$F:$F, 'SW Data'!$A:$A, K$8, 'SW Data'!$E:$E, $C$1, 'SW Data'!$B:$B, $A29, 'SW Data'!$D:$D, $C$2), IF($C$3="Part Time", SUMIFS('SW Data'!$H:$H, 'SW Data'!$A:$A, K$8, 'SW Data'!$E:$E, $C$1, 'SW Data'!$B:$B, $A29, 'SW Data'!$D:$D, $C$2), SUMIFS('SW Data'!$I:$I, 'SW Data'!$A:$A, K$8, 'SW Data'!$E:$E, $C$1, 'SW Data'!$B:$B, $A29, 'SW Data'!$D:$D, $C$2))))),
 0)/IF($C$1="Fieldwork Service (Children)", VLOOKUP($A29,'Population MYE'!$A$43:$K$76,MATCH(K$8,'Population MYE'!$A$43:$K$43, FALSE),FALSE), IF(OR($C$1="Fieldwork Service (Adults)",$C$1="Fieldwork Service (Offenders)"),VLOOKUP($A29,'Population MYE'!$A$81:$K$114,MATCH(K$8,'Population MYE'!$A$81:$K$81, FALSE),FALSE),VLOOKUP($A29,'Population MYE'!$A$5:$K$38,MATCH(K$8,'Population MYE'!$A$5:$K$5, FALSE),FALSE))))*100000, 1)</f>
        <v>124.5</v>
      </c>
      <c r="L29" s="55"/>
      <c r="U29" s="74"/>
    </row>
    <row r="30" spans="1:21" x14ac:dyDescent="0.25">
      <c r="A30" s="53" t="s">
        <v>37</v>
      </c>
      <c r="B30" s="83">
        <f>ROUND((IF(AND($C$1&lt;&gt;"", $C$2&lt;&gt;"", $C$3&lt;&gt;""),
 IF($C$1="All Fieldwork Services Teams",
  IF($C$2="All Social Workers",
   IF($C$3="Full Time", SUMIFS('SW Data'!$F:$F, 'SW Data'!$A:$A, B$8, 'SW Data'!$B:$B, $A30), IF($C$3="Part Time", SUMIFS('SW Data'!$H:$H, 'SW Data'!$A:$A, B$8, 'SW Data'!$B:$B, $A30),SUMIFS('SW Data'!$I:$I, 'SW Data'!$A:$A, B$8, 'SW Data'!$B:$B, $A30))),
   IF($C$3="Full Time", SUMIFS('SW Data'!$F:$F, 'SW Data'!$A:$A, B$8, 'SW Data'!$B:$B, $A30, 'SW Data'!$D:$D, $C$2), IF($C$3="Part Time", SUMIFS('SW Data'!$H:$H, 'SW Data'!$A:$A, B$8, 'SW Data'!$B:$B, $A30, 'SW Data'!$D:$D, $C$2), SUMIFS('SW Data'!$I:$I, 'SW Data'!$A:$A, B$8, 'SW Data'!$B:$B, $A30, 'SW Data'!$D:$D, $C$2)))),
  IF($C$2="All Social Workers",
   IF($C$3="Full Time", SUMIFS('SW Data'!$F:$F, 'SW Data'!$A:$A, B$8, 'SW Data'!$E:$E, $C$1, 'SW Data'!$B:$B, $A30), IF($C$3="Part Time", SUMIFS('SW Data'!$H:$H, 'SW Data'!$A:$A, B$8, 'SW Data'!$E:$E, $C$1, 'SW Data'!$B:$B, $A30), SUMIFS('SW Data'!$I:$I, 'SW Data'!$A:$A, B$8, 'SW Data'!$E:$E, $C$1, 'SW Data'!$B:$B, $A30))),
   IF($C$3="Full Time", SUMIFS('SW Data'!$F:$F, 'SW Data'!$A:$A, B$8, 'SW Data'!$E:$E, $C$1, 'SW Data'!$B:$B, $A30, 'SW Data'!$D:$D, $C$2), IF($C$3="Part Time", SUMIFS('SW Data'!$H:$H, 'SW Data'!$A:$A, B$8, 'SW Data'!$E:$E, $C$1, 'SW Data'!$B:$B, $A30, 'SW Data'!$D:$D, $C$2), SUMIFS('SW Data'!$I:$I, 'SW Data'!$A:$A, B$8, 'SW Data'!$E:$E, $C$1, 'SW Data'!$B:$B, $A30, 'SW Data'!$D:$D, $C$2))))),
 0)/IF($C$1="Fieldwork Service (Children)", VLOOKUP($A30,'Population MYE'!$A$43:$K$76,MATCH(B$8,'Population MYE'!$A$43:$K$43, FALSE),FALSE), IF(OR($C$1="Fieldwork Service (Adults)",$C$1="Fieldwork Service (Offenders)"),VLOOKUP($A30,'Population MYE'!$A$81:$K$114,MATCH(B$8,'Population MYE'!$A$81:$K$81, FALSE),FALSE),VLOOKUP($A30,'Population MYE'!$A$5:$K$38,MATCH(B$8,'Population MYE'!$A$5:$K$5, FALSE),FALSE))))*100000, 1)</f>
        <v>77.599999999999994</v>
      </c>
      <c r="C30" s="83">
        <f>ROUND((IF(AND($C$1&lt;&gt;"", $C$2&lt;&gt;"", $C$3&lt;&gt;""),
 IF($C$1="All Fieldwork Services Teams",
  IF($C$2="All Social Workers",
   IF($C$3="Full Time", SUMIFS('SW Data'!$F:$F, 'SW Data'!$A:$A, C$8, 'SW Data'!$B:$B, $A30), IF($C$3="Part Time", SUMIFS('SW Data'!$H:$H, 'SW Data'!$A:$A, C$8, 'SW Data'!$B:$B, $A30),SUMIFS('SW Data'!$I:$I, 'SW Data'!$A:$A, C$8, 'SW Data'!$B:$B, $A30))),
   IF($C$3="Full Time", SUMIFS('SW Data'!$F:$F, 'SW Data'!$A:$A, C$8, 'SW Data'!$B:$B, $A30, 'SW Data'!$D:$D, $C$2), IF($C$3="Part Time", SUMIFS('SW Data'!$H:$H, 'SW Data'!$A:$A, C$8, 'SW Data'!$B:$B, $A30, 'SW Data'!$D:$D, $C$2), SUMIFS('SW Data'!$I:$I, 'SW Data'!$A:$A, C$8, 'SW Data'!$B:$B, $A30, 'SW Data'!$D:$D, $C$2)))),
  IF($C$2="All Social Workers",
   IF($C$3="Full Time", SUMIFS('SW Data'!$F:$F, 'SW Data'!$A:$A, C$8, 'SW Data'!$E:$E, $C$1, 'SW Data'!$B:$B, $A30), IF($C$3="Part Time", SUMIFS('SW Data'!$H:$H, 'SW Data'!$A:$A, C$8, 'SW Data'!$E:$E, $C$1, 'SW Data'!$B:$B, $A30), SUMIFS('SW Data'!$I:$I, 'SW Data'!$A:$A, C$8, 'SW Data'!$E:$E, $C$1, 'SW Data'!$B:$B, $A30))),
   IF($C$3="Full Time", SUMIFS('SW Data'!$F:$F, 'SW Data'!$A:$A, C$8, 'SW Data'!$E:$E, $C$1, 'SW Data'!$B:$B, $A30, 'SW Data'!$D:$D, $C$2), IF($C$3="Part Time", SUMIFS('SW Data'!$H:$H, 'SW Data'!$A:$A, C$8, 'SW Data'!$E:$E, $C$1, 'SW Data'!$B:$B, $A30, 'SW Data'!$D:$D, $C$2), SUMIFS('SW Data'!$I:$I, 'SW Data'!$A:$A, C$8, 'SW Data'!$E:$E, $C$1, 'SW Data'!$B:$B, $A30, 'SW Data'!$D:$D, $C$2))))),
 0)/IF($C$1="Fieldwork Service (Children)", VLOOKUP($A30,'Population MYE'!$A$43:$K$76,MATCH(C$8,'Population MYE'!$A$43:$K$43, FALSE),FALSE), IF(OR($C$1="Fieldwork Service (Adults)",$C$1="Fieldwork Service (Offenders)"),VLOOKUP($A30,'Population MYE'!$A$81:$K$114,MATCH(C$8,'Population MYE'!$A$81:$K$81, FALSE),FALSE),VLOOKUP($A30,'Population MYE'!$A$5:$K$38,MATCH(C$8,'Population MYE'!$A$5:$K$5, FALSE),FALSE))))*100000, 1)</f>
        <v>88.5</v>
      </c>
      <c r="D30" s="83">
        <f>ROUND((IF(AND($C$1&lt;&gt;"", $C$2&lt;&gt;"", $C$3&lt;&gt;""),
 IF($C$1="All Fieldwork Services Teams",
  IF($C$2="All Social Workers",
   IF($C$3="Full Time", SUMIFS('SW Data'!$F:$F, 'SW Data'!$A:$A, D$8, 'SW Data'!$B:$B, $A30), IF($C$3="Part Time", SUMIFS('SW Data'!$H:$H, 'SW Data'!$A:$A, D$8, 'SW Data'!$B:$B, $A30),SUMIFS('SW Data'!$I:$I, 'SW Data'!$A:$A, D$8, 'SW Data'!$B:$B, $A30))),
   IF($C$3="Full Time", SUMIFS('SW Data'!$F:$F, 'SW Data'!$A:$A, D$8, 'SW Data'!$B:$B, $A30, 'SW Data'!$D:$D, $C$2), IF($C$3="Part Time", SUMIFS('SW Data'!$H:$H, 'SW Data'!$A:$A, D$8, 'SW Data'!$B:$B, $A30, 'SW Data'!$D:$D, $C$2), SUMIFS('SW Data'!$I:$I, 'SW Data'!$A:$A, D$8, 'SW Data'!$B:$B, $A30, 'SW Data'!$D:$D, $C$2)))),
  IF($C$2="All Social Workers",
   IF($C$3="Full Time", SUMIFS('SW Data'!$F:$F, 'SW Data'!$A:$A, D$8, 'SW Data'!$E:$E, $C$1, 'SW Data'!$B:$B, $A30), IF($C$3="Part Time", SUMIFS('SW Data'!$H:$H, 'SW Data'!$A:$A, D$8, 'SW Data'!$E:$E, $C$1, 'SW Data'!$B:$B, $A30), SUMIFS('SW Data'!$I:$I, 'SW Data'!$A:$A, D$8, 'SW Data'!$E:$E, $C$1, 'SW Data'!$B:$B, $A30))),
   IF($C$3="Full Time", SUMIFS('SW Data'!$F:$F, 'SW Data'!$A:$A, D$8, 'SW Data'!$E:$E, $C$1, 'SW Data'!$B:$B, $A30, 'SW Data'!$D:$D, $C$2), IF($C$3="Part Time", SUMIFS('SW Data'!$H:$H, 'SW Data'!$A:$A, D$8, 'SW Data'!$E:$E, $C$1, 'SW Data'!$B:$B, $A30, 'SW Data'!$D:$D, $C$2), SUMIFS('SW Data'!$I:$I, 'SW Data'!$A:$A, D$8, 'SW Data'!$E:$E, $C$1, 'SW Data'!$B:$B, $A30, 'SW Data'!$D:$D, $C$2))))),
 0)/IF($C$1="Fieldwork Service (Children)", VLOOKUP($A30,'Population MYE'!$A$43:$K$76,MATCH(D$8,'Population MYE'!$A$43:$K$43, FALSE),FALSE), IF(OR($C$1="Fieldwork Service (Adults)",$C$1="Fieldwork Service (Offenders)"),VLOOKUP($A30,'Population MYE'!$A$81:$K$114,MATCH(D$8,'Population MYE'!$A$81:$K$81, FALSE),FALSE),VLOOKUP($A30,'Population MYE'!$A$5:$K$38,MATCH(D$8,'Population MYE'!$A$5:$K$5, FALSE),FALSE))))*100000, 1)</f>
        <v>93.6</v>
      </c>
      <c r="E30" s="83">
        <f>ROUND((IF(AND($C$1&lt;&gt;"", $C$2&lt;&gt;"", $C$3&lt;&gt;""),
 IF($C$1="All Fieldwork Services Teams",
  IF($C$2="All Social Workers",
   IF($C$3="Full Time", SUMIFS('SW Data'!$F:$F, 'SW Data'!$A:$A, E$8, 'SW Data'!$B:$B, $A30), IF($C$3="Part Time", SUMIFS('SW Data'!$H:$H, 'SW Data'!$A:$A, E$8, 'SW Data'!$B:$B, $A30),SUMIFS('SW Data'!$I:$I, 'SW Data'!$A:$A, E$8, 'SW Data'!$B:$B, $A30))),
   IF($C$3="Full Time", SUMIFS('SW Data'!$F:$F, 'SW Data'!$A:$A, E$8, 'SW Data'!$B:$B, $A30, 'SW Data'!$D:$D, $C$2), IF($C$3="Part Time", SUMIFS('SW Data'!$H:$H, 'SW Data'!$A:$A, E$8, 'SW Data'!$B:$B, $A30, 'SW Data'!$D:$D, $C$2), SUMIFS('SW Data'!$I:$I, 'SW Data'!$A:$A, E$8, 'SW Data'!$B:$B, $A30, 'SW Data'!$D:$D, $C$2)))),
  IF($C$2="All Social Workers",
   IF($C$3="Full Time", SUMIFS('SW Data'!$F:$F, 'SW Data'!$A:$A, E$8, 'SW Data'!$E:$E, $C$1, 'SW Data'!$B:$B, $A30), IF($C$3="Part Time", SUMIFS('SW Data'!$H:$H, 'SW Data'!$A:$A, E$8, 'SW Data'!$E:$E, $C$1, 'SW Data'!$B:$B, $A30), SUMIFS('SW Data'!$I:$I, 'SW Data'!$A:$A, E$8, 'SW Data'!$E:$E, $C$1, 'SW Data'!$B:$B, $A30))),
   IF($C$3="Full Time", SUMIFS('SW Data'!$F:$F, 'SW Data'!$A:$A, E$8, 'SW Data'!$E:$E, $C$1, 'SW Data'!$B:$B, $A30, 'SW Data'!$D:$D, $C$2), IF($C$3="Part Time", SUMIFS('SW Data'!$H:$H, 'SW Data'!$A:$A, E$8, 'SW Data'!$E:$E, $C$1, 'SW Data'!$B:$B, $A30, 'SW Data'!$D:$D, $C$2), SUMIFS('SW Data'!$I:$I, 'SW Data'!$A:$A, E$8, 'SW Data'!$E:$E, $C$1, 'SW Data'!$B:$B, $A30, 'SW Data'!$D:$D, $C$2))))),
 0)/IF($C$1="Fieldwork Service (Children)", VLOOKUP($A30,'Population MYE'!$A$43:$K$76,MATCH(E$8,'Population MYE'!$A$43:$K$43, FALSE),FALSE), IF(OR($C$1="Fieldwork Service (Adults)",$C$1="Fieldwork Service (Offenders)"),VLOOKUP($A30,'Population MYE'!$A$81:$K$114,MATCH(E$8,'Population MYE'!$A$81:$K$81, FALSE),FALSE),VLOOKUP($A30,'Population MYE'!$A$5:$K$38,MATCH(E$8,'Population MYE'!$A$5:$K$5, FALSE),FALSE))))*100000, 1)</f>
        <v>89.4</v>
      </c>
      <c r="F30" s="83">
        <f>ROUND((IF(AND($C$1&lt;&gt;"", $C$2&lt;&gt;"", $C$3&lt;&gt;""),
 IF($C$1="All Fieldwork Services Teams",
  IF($C$2="All Social Workers",
   IF($C$3="Full Time", SUMIFS('SW Data'!$F:$F, 'SW Data'!$A:$A, F$8, 'SW Data'!$B:$B, $A30), IF($C$3="Part Time", SUMIFS('SW Data'!$H:$H, 'SW Data'!$A:$A, F$8, 'SW Data'!$B:$B, $A30),SUMIFS('SW Data'!$I:$I, 'SW Data'!$A:$A, F$8, 'SW Data'!$B:$B, $A30))),
   IF($C$3="Full Time", SUMIFS('SW Data'!$F:$F, 'SW Data'!$A:$A, F$8, 'SW Data'!$B:$B, $A30, 'SW Data'!$D:$D, $C$2), IF($C$3="Part Time", SUMIFS('SW Data'!$H:$H, 'SW Data'!$A:$A, F$8, 'SW Data'!$B:$B, $A30, 'SW Data'!$D:$D, $C$2), SUMIFS('SW Data'!$I:$I, 'SW Data'!$A:$A, F$8, 'SW Data'!$B:$B, $A30, 'SW Data'!$D:$D, $C$2)))),
  IF($C$2="All Social Workers",
   IF($C$3="Full Time", SUMIFS('SW Data'!$F:$F, 'SW Data'!$A:$A, F$8, 'SW Data'!$E:$E, $C$1, 'SW Data'!$B:$B, $A30), IF($C$3="Part Time", SUMIFS('SW Data'!$H:$H, 'SW Data'!$A:$A, F$8, 'SW Data'!$E:$E, $C$1, 'SW Data'!$B:$B, $A30), SUMIFS('SW Data'!$I:$I, 'SW Data'!$A:$A, F$8, 'SW Data'!$E:$E, $C$1, 'SW Data'!$B:$B, $A30))),
   IF($C$3="Full Time", SUMIFS('SW Data'!$F:$F, 'SW Data'!$A:$A, F$8, 'SW Data'!$E:$E, $C$1, 'SW Data'!$B:$B, $A30, 'SW Data'!$D:$D, $C$2), IF($C$3="Part Time", SUMIFS('SW Data'!$H:$H, 'SW Data'!$A:$A, F$8, 'SW Data'!$E:$E, $C$1, 'SW Data'!$B:$B, $A30, 'SW Data'!$D:$D, $C$2), SUMIFS('SW Data'!$I:$I, 'SW Data'!$A:$A, F$8, 'SW Data'!$E:$E, $C$1, 'SW Data'!$B:$B, $A30, 'SW Data'!$D:$D, $C$2))))),
 0)/IF($C$1="Fieldwork Service (Children)", VLOOKUP($A30,'Population MYE'!$A$43:$K$76,MATCH(F$8,'Population MYE'!$A$43:$K$43, FALSE),FALSE), IF(OR($C$1="Fieldwork Service (Adults)",$C$1="Fieldwork Service (Offenders)"),VLOOKUP($A30,'Population MYE'!$A$81:$K$114,MATCH(F$8,'Population MYE'!$A$81:$K$81, FALSE),FALSE),VLOOKUP($A30,'Population MYE'!$A$5:$K$38,MATCH(F$8,'Population MYE'!$A$5:$K$5, FALSE),FALSE))))*100000, 1)</f>
        <v>86.4</v>
      </c>
      <c r="G30" s="83">
        <f>ROUND((IF(AND($C$1&lt;&gt;"", $C$2&lt;&gt;"", $C$3&lt;&gt;""),
 IF($C$1="All Fieldwork Services Teams",
  IF($C$2="All Social Workers",
   IF($C$3="Full Time", SUMIFS('SW Data'!$F:$F, 'SW Data'!$A:$A, G$8, 'SW Data'!$B:$B, $A30), IF($C$3="Part Time", SUMIFS('SW Data'!$H:$H, 'SW Data'!$A:$A, G$8, 'SW Data'!$B:$B, $A30),SUMIFS('SW Data'!$I:$I, 'SW Data'!$A:$A, G$8, 'SW Data'!$B:$B, $A30))),
   IF($C$3="Full Time", SUMIFS('SW Data'!$F:$F, 'SW Data'!$A:$A, G$8, 'SW Data'!$B:$B, $A30, 'SW Data'!$D:$D, $C$2), IF($C$3="Part Time", SUMIFS('SW Data'!$H:$H, 'SW Data'!$A:$A, G$8, 'SW Data'!$B:$B, $A30, 'SW Data'!$D:$D, $C$2), SUMIFS('SW Data'!$I:$I, 'SW Data'!$A:$A, G$8, 'SW Data'!$B:$B, $A30, 'SW Data'!$D:$D, $C$2)))),
  IF($C$2="All Social Workers",
   IF($C$3="Full Time", SUMIFS('SW Data'!$F:$F, 'SW Data'!$A:$A, G$8, 'SW Data'!$E:$E, $C$1, 'SW Data'!$B:$B, $A30), IF($C$3="Part Time", SUMIFS('SW Data'!$H:$H, 'SW Data'!$A:$A, G$8, 'SW Data'!$E:$E, $C$1, 'SW Data'!$B:$B, $A30), SUMIFS('SW Data'!$I:$I, 'SW Data'!$A:$A, G$8, 'SW Data'!$E:$E, $C$1, 'SW Data'!$B:$B, $A30))),
   IF($C$3="Full Time", SUMIFS('SW Data'!$F:$F, 'SW Data'!$A:$A, G$8, 'SW Data'!$E:$E, $C$1, 'SW Data'!$B:$B, $A30, 'SW Data'!$D:$D, $C$2), IF($C$3="Part Time", SUMIFS('SW Data'!$H:$H, 'SW Data'!$A:$A, G$8, 'SW Data'!$E:$E, $C$1, 'SW Data'!$B:$B, $A30, 'SW Data'!$D:$D, $C$2), SUMIFS('SW Data'!$I:$I, 'SW Data'!$A:$A, G$8, 'SW Data'!$E:$E, $C$1, 'SW Data'!$B:$B, $A30, 'SW Data'!$D:$D, $C$2))))),
 0)/IF($C$1="Fieldwork Service (Children)", VLOOKUP($A30,'Population MYE'!$A$43:$K$76,MATCH(G$8,'Population MYE'!$A$43:$K$43, FALSE),FALSE), IF(OR($C$1="Fieldwork Service (Adults)",$C$1="Fieldwork Service (Offenders)"),VLOOKUP($A30,'Population MYE'!$A$81:$K$114,MATCH(G$8,'Population MYE'!$A$81:$K$81, FALSE),FALSE),VLOOKUP($A30,'Population MYE'!$A$5:$K$38,MATCH(G$8,'Population MYE'!$A$5:$K$5, FALSE),FALSE))))*100000, 1)</f>
        <v>88.6</v>
      </c>
      <c r="H30" s="83">
        <f>ROUND((IF(AND($C$1&lt;&gt;"", $C$2&lt;&gt;"", $C$3&lt;&gt;""),
 IF($C$1="All Fieldwork Services Teams",
  IF($C$2="All Social Workers",
   IF($C$3="Full Time", SUMIFS('SW Data'!$F:$F, 'SW Data'!$A:$A, H$8, 'SW Data'!$B:$B, $A30), IF($C$3="Part Time", SUMIFS('SW Data'!$H:$H, 'SW Data'!$A:$A, H$8, 'SW Data'!$B:$B, $A30),SUMIFS('SW Data'!$I:$I, 'SW Data'!$A:$A, H$8, 'SW Data'!$B:$B, $A30))),
   IF($C$3="Full Time", SUMIFS('SW Data'!$F:$F, 'SW Data'!$A:$A, H$8, 'SW Data'!$B:$B, $A30, 'SW Data'!$D:$D, $C$2), IF($C$3="Part Time", SUMIFS('SW Data'!$H:$H, 'SW Data'!$A:$A, H$8, 'SW Data'!$B:$B, $A30, 'SW Data'!$D:$D, $C$2), SUMIFS('SW Data'!$I:$I, 'SW Data'!$A:$A, H$8, 'SW Data'!$B:$B, $A30, 'SW Data'!$D:$D, $C$2)))),
  IF($C$2="All Social Workers",
   IF($C$3="Full Time", SUMIFS('SW Data'!$F:$F, 'SW Data'!$A:$A, H$8, 'SW Data'!$E:$E, $C$1, 'SW Data'!$B:$B, $A30), IF($C$3="Part Time", SUMIFS('SW Data'!$H:$H, 'SW Data'!$A:$A, H$8, 'SW Data'!$E:$E, $C$1, 'SW Data'!$B:$B, $A30), SUMIFS('SW Data'!$I:$I, 'SW Data'!$A:$A, H$8, 'SW Data'!$E:$E, $C$1, 'SW Data'!$B:$B, $A30))),
   IF($C$3="Full Time", SUMIFS('SW Data'!$F:$F, 'SW Data'!$A:$A, H$8, 'SW Data'!$E:$E, $C$1, 'SW Data'!$B:$B, $A30, 'SW Data'!$D:$D, $C$2), IF($C$3="Part Time", SUMIFS('SW Data'!$H:$H, 'SW Data'!$A:$A, H$8, 'SW Data'!$E:$E, $C$1, 'SW Data'!$B:$B, $A30, 'SW Data'!$D:$D, $C$2), SUMIFS('SW Data'!$I:$I, 'SW Data'!$A:$A, H$8, 'SW Data'!$E:$E, $C$1, 'SW Data'!$B:$B, $A30, 'SW Data'!$D:$D, $C$2))))),
 0)/IF($C$1="Fieldwork Service (Children)", VLOOKUP($A30,'Population MYE'!$A$43:$K$76,MATCH(H$8,'Population MYE'!$A$43:$K$43, FALSE),FALSE), IF(OR($C$1="Fieldwork Service (Adults)",$C$1="Fieldwork Service (Offenders)"),VLOOKUP($A30,'Population MYE'!$A$81:$K$114,MATCH(H$8,'Population MYE'!$A$81:$K$81, FALSE),FALSE),VLOOKUP($A30,'Population MYE'!$A$5:$K$38,MATCH(H$8,'Population MYE'!$A$5:$K$5, FALSE),FALSE))))*100000, 1)</f>
        <v>93.8</v>
      </c>
      <c r="I30" s="83">
        <f>ROUND((IF(AND($C$1&lt;&gt;"", $C$2&lt;&gt;"", $C$3&lt;&gt;""),
 IF($C$1="All Fieldwork Services Teams",
  IF($C$2="All Social Workers",
   IF($C$3="Full Time", SUMIFS('SW Data'!$F:$F, 'SW Data'!$A:$A, I$8, 'SW Data'!$B:$B, $A30), IF($C$3="Part Time", SUMIFS('SW Data'!$H:$H, 'SW Data'!$A:$A, I$8, 'SW Data'!$B:$B, $A30),SUMIFS('SW Data'!$I:$I, 'SW Data'!$A:$A, I$8, 'SW Data'!$B:$B, $A30))),
   IF($C$3="Full Time", SUMIFS('SW Data'!$F:$F, 'SW Data'!$A:$A, I$8, 'SW Data'!$B:$B, $A30, 'SW Data'!$D:$D, $C$2), IF($C$3="Part Time", SUMIFS('SW Data'!$H:$H, 'SW Data'!$A:$A, I$8, 'SW Data'!$B:$B, $A30, 'SW Data'!$D:$D, $C$2), SUMIFS('SW Data'!$I:$I, 'SW Data'!$A:$A, I$8, 'SW Data'!$B:$B, $A30, 'SW Data'!$D:$D, $C$2)))),
  IF($C$2="All Social Workers",
   IF($C$3="Full Time", SUMIFS('SW Data'!$F:$F, 'SW Data'!$A:$A, I$8, 'SW Data'!$E:$E, $C$1, 'SW Data'!$B:$B, $A30), IF($C$3="Part Time", SUMIFS('SW Data'!$H:$H, 'SW Data'!$A:$A, I$8, 'SW Data'!$E:$E, $C$1, 'SW Data'!$B:$B, $A30), SUMIFS('SW Data'!$I:$I, 'SW Data'!$A:$A, I$8, 'SW Data'!$E:$E, $C$1, 'SW Data'!$B:$B, $A30))),
   IF($C$3="Full Time", SUMIFS('SW Data'!$F:$F, 'SW Data'!$A:$A, I$8, 'SW Data'!$E:$E, $C$1, 'SW Data'!$B:$B, $A30, 'SW Data'!$D:$D, $C$2), IF($C$3="Part Time", SUMIFS('SW Data'!$H:$H, 'SW Data'!$A:$A, I$8, 'SW Data'!$E:$E, $C$1, 'SW Data'!$B:$B, $A30, 'SW Data'!$D:$D, $C$2), SUMIFS('SW Data'!$I:$I, 'SW Data'!$A:$A, I$8, 'SW Data'!$E:$E, $C$1, 'SW Data'!$B:$B, $A30, 'SW Data'!$D:$D, $C$2))))),
 0)/IF($C$1="Fieldwork Service (Children)", VLOOKUP($A30,'Population MYE'!$A$43:$K$76,MATCH(I$8,'Population MYE'!$A$43:$K$43, FALSE),FALSE), IF(OR($C$1="Fieldwork Service (Adults)",$C$1="Fieldwork Service (Offenders)"),VLOOKUP($A30,'Population MYE'!$A$81:$K$114,MATCH(I$8,'Population MYE'!$A$81:$K$81, FALSE),FALSE),VLOOKUP($A30,'Population MYE'!$A$5:$K$38,MATCH(I$8,'Population MYE'!$A$5:$K$5, FALSE),FALSE))))*100000, 1)</f>
        <v>89.5</v>
      </c>
      <c r="J30" s="83">
        <f>ROUND((IF(AND($C$1&lt;&gt;"", $C$2&lt;&gt;"", $C$3&lt;&gt;""),
 IF($C$1="All Fieldwork Services Teams",
  IF($C$2="All Social Workers",
   IF($C$3="Full Time", SUMIFS('SW Data'!$F:$F, 'SW Data'!$A:$A, J$8, 'SW Data'!$B:$B, $A30), IF($C$3="Part Time", SUMIFS('SW Data'!$H:$H, 'SW Data'!$A:$A, J$8, 'SW Data'!$B:$B, $A30),SUMIFS('SW Data'!$I:$I, 'SW Data'!$A:$A, J$8, 'SW Data'!$B:$B, $A30))),
   IF($C$3="Full Time", SUMIFS('SW Data'!$F:$F, 'SW Data'!$A:$A, J$8, 'SW Data'!$B:$B, $A30, 'SW Data'!$D:$D, $C$2), IF($C$3="Part Time", SUMIFS('SW Data'!$H:$H, 'SW Data'!$A:$A, J$8, 'SW Data'!$B:$B, $A30, 'SW Data'!$D:$D, $C$2), SUMIFS('SW Data'!$I:$I, 'SW Data'!$A:$A, J$8, 'SW Data'!$B:$B, $A30, 'SW Data'!$D:$D, $C$2)))),
  IF($C$2="All Social Workers",
   IF($C$3="Full Time", SUMIFS('SW Data'!$F:$F, 'SW Data'!$A:$A, J$8, 'SW Data'!$E:$E, $C$1, 'SW Data'!$B:$B, $A30), IF($C$3="Part Time", SUMIFS('SW Data'!$H:$H, 'SW Data'!$A:$A, J$8, 'SW Data'!$E:$E, $C$1, 'SW Data'!$B:$B, $A30), SUMIFS('SW Data'!$I:$I, 'SW Data'!$A:$A, J$8, 'SW Data'!$E:$E, $C$1, 'SW Data'!$B:$B, $A30))),
   IF($C$3="Full Time", SUMIFS('SW Data'!$F:$F, 'SW Data'!$A:$A, J$8, 'SW Data'!$E:$E, $C$1, 'SW Data'!$B:$B, $A30, 'SW Data'!$D:$D, $C$2), IF($C$3="Part Time", SUMIFS('SW Data'!$H:$H, 'SW Data'!$A:$A, J$8, 'SW Data'!$E:$E, $C$1, 'SW Data'!$B:$B, $A30, 'SW Data'!$D:$D, $C$2), SUMIFS('SW Data'!$I:$I, 'SW Data'!$A:$A, J$8, 'SW Data'!$E:$E, $C$1, 'SW Data'!$B:$B, $A30, 'SW Data'!$D:$D, $C$2))))),
 0)/IF($C$1="Fieldwork Service (Children)", VLOOKUP($A30,'Population MYE'!$A$43:$K$76,MATCH(J$8,'Population MYE'!$A$43:$K$43, FALSE),FALSE), IF(OR($C$1="Fieldwork Service (Adults)",$C$1="Fieldwork Service (Offenders)"),VLOOKUP($A30,'Population MYE'!$A$81:$K$114,MATCH(J$8,'Population MYE'!$A$81:$K$81, FALSE),FALSE),VLOOKUP($A30,'Population MYE'!$A$5:$K$38,MATCH(J$8,'Population MYE'!$A$5:$K$5, FALSE),FALSE))))*100000, 1)</f>
        <v>91.5</v>
      </c>
      <c r="K30" s="83">
        <f>ROUND((IF(AND($C$1&lt;&gt;"", $C$2&lt;&gt;"", $C$3&lt;&gt;""),
 IF($C$1="All Fieldwork Services Teams",
  IF($C$2="All Social Workers",
   IF($C$3="Full Time", SUMIFS('SW Data'!$F:$F, 'SW Data'!$A:$A, K$8, 'SW Data'!$B:$B, $A30), IF($C$3="Part Time", SUMIFS('SW Data'!$H:$H, 'SW Data'!$A:$A, K$8, 'SW Data'!$B:$B, $A30),SUMIFS('SW Data'!$I:$I, 'SW Data'!$A:$A, K$8, 'SW Data'!$B:$B, $A30))),
   IF($C$3="Full Time", SUMIFS('SW Data'!$F:$F, 'SW Data'!$A:$A, K$8, 'SW Data'!$B:$B, $A30, 'SW Data'!$D:$D, $C$2), IF($C$3="Part Time", SUMIFS('SW Data'!$H:$H, 'SW Data'!$A:$A, K$8, 'SW Data'!$B:$B, $A30, 'SW Data'!$D:$D, $C$2), SUMIFS('SW Data'!$I:$I, 'SW Data'!$A:$A, K$8, 'SW Data'!$B:$B, $A30, 'SW Data'!$D:$D, $C$2)))),
  IF($C$2="All Social Workers",
   IF($C$3="Full Time", SUMIFS('SW Data'!$F:$F, 'SW Data'!$A:$A, K$8, 'SW Data'!$E:$E, $C$1, 'SW Data'!$B:$B, $A30), IF($C$3="Part Time", SUMIFS('SW Data'!$H:$H, 'SW Data'!$A:$A, K$8, 'SW Data'!$E:$E, $C$1, 'SW Data'!$B:$B, $A30), SUMIFS('SW Data'!$I:$I, 'SW Data'!$A:$A, K$8, 'SW Data'!$E:$E, $C$1, 'SW Data'!$B:$B, $A30))),
   IF($C$3="Full Time", SUMIFS('SW Data'!$F:$F, 'SW Data'!$A:$A, K$8, 'SW Data'!$E:$E, $C$1, 'SW Data'!$B:$B, $A30, 'SW Data'!$D:$D, $C$2), IF($C$3="Part Time", SUMIFS('SW Data'!$H:$H, 'SW Data'!$A:$A, K$8, 'SW Data'!$E:$E, $C$1, 'SW Data'!$B:$B, $A30, 'SW Data'!$D:$D, $C$2), SUMIFS('SW Data'!$I:$I, 'SW Data'!$A:$A, K$8, 'SW Data'!$E:$E, $C$1, 'SW Data'!$B:$B, $A30, 'SW Data'!$D:$D, $C$2))))),
 0)/IF($C$1="Fieldwork Service (Children)", VLOOKUP($A30,'Population MYE'!$A$43:$K$76,MATCH(K$8,'Population MYE'!$A$43:$K$43, FALSE),FALSE), IF(OR($C$1="Fieldwork Service (Adults)",$C$1="Fieldwork Service (Offenders)"),VLOOKUP($A30,'Population MYE'!$A$81:$K$114,MATCH(K$8,'Population MYE'!$A$81:$K$81, FALSE),FALSE),VLOOKUP($A30,'Population MYE'!$A$5:$K$38,MATCH(K$8,'Population MYE'!$A$5:$K$5, FALSE),FALSE))))*100000, 1)</f>
        <v>95</v>
      </c>
      <c r="L30" s="55"/>
      <c r="U30" s="74"/>
    </row>
    <row r="31" spans="1:21" x14ac:dyDescent="0.25">
      <c r="A31" s="53" t="s">
        <v>38</v>
      </c>
      <c r="B31" s="83">
        <f>ROUND((IF(AND($C$1&lt;&gt;"", $C$2&lt;&gt;"", $C$3&lt;&gt;""),
 IF($C$1="All Fieldwork Services Teams",
  IF($C$2="All Social Workers",
   IF($C$3="Full Time", SUMIFS('SW Data'!$F:$F, 'SW Data'!$A:$A, B$8, 'SW Data'!$B:$B, $A31), IF($C$3="Part Time", SUMIFS('SW Data'!$H:$H, 'SW Data'!$A:$A, B$8, 'SW Data'!$B:$B, $A31),SUMIFS('SW Data'!$I:$I, 'SW Data'!$A:$A, B$8, 'SW Data'!$B:$B, $A31))),
   IF($C$3="Full Time", SUMIFS('SW Data'!$F:$F, 'SW Data'!$A:$A, B$8, 'SW Data'!$B:$B, $A31, 'SW Data'!$D:$D, $C$2), IF($C$3="Part Time", SUMIFS('SW Data'!$H:$H, 'SW Data'!$A:$A, B$8, 'SW Data'!$B:$B, $A31, 'SW Data'!$D:$D, $C$2), SUMIFS('SW Data'!$I:$I, 'SW Data'!$A:$A, B$8, 'SW Data'!$B:$B, $A31, 'SW Data'!$D:$D, $C$2)))),
  IF($C$2="All Social Workers",
   IF($C$3="Full Time", SUMIFS('SW Data'!$F:$F, 'SW Data'!$A:$A, B$8, 'SW Data'!$E:$E, $C$1, 'SW Data'!$B:$B, $A31), IF($C$3="Part Time", SUMIFS('SW Data'!$H:$H, 'SW Data'!$A:$A, B$8, 'SW Data'!$E:$E, $C$1, 'SW Data'!$B:$B, $A31), SUMIFS('SW Data'!$I:$I, 'SW Data'!$A:$A, B$8, 'SW Data'!$E:$E, $C$1, 'SW Data'!$B:$B, $A31))),
   IF($C$3="Full Time", SUMIFS('SW Data'!$F:$F, 'SW Data'!$A:$A, B$8, 'SW Data'!$E:$E, $C$1, 'SW Data'!$B:$B, $A31, 'SW Data'!$D:$D, $C$2), IF($C$3="Part Time", SUMIFS('SW Data'!$H:$H, 'SW Data'!$A:$A, B$8, 'SW Data'!$E:$E, $C$1, 'SW Data'!$B:$B, $A31, 'SW Data'!$D:$D, $C$2), SUMIFS('SW Data'!$I:$I, 'SW Data'!$A:$A, B$8, 'SW Data'!$E:$E, $C$1, 'SW Data'!$B:$B, $A31, 'SW Data'!$D:$D, $C$2))))),
 0)/IF($C$1="Fieldwork Service (Children)", VLOOKUP($A31,'Population MYE'!$A$43:$K$76,MATCH(B$8,'Population MYE'!$A$43:$K$43, FALSE),FALSE), IF(OR($C$1="Fieldwork Service (Adults)",$C$1="Fieldwork Service (Offenders)"),VLOOKUP($A31,'Population MYE'!$A$81:$K$114,MATCH(B$8,'Population MYE'!$A$81:$K$81, FALSE),FALSE),VLOOKUP($A31,'Population MYE'!$A$5:$K$38,MATCH(B$8,'Population MYE'!$A$5:$K$5, FALSE),FALSE))))*100000, 1)</f>
        <v>96.3</v>
      </c>
      <c r="C31" s="83">
        <f>ROUND((IF(AND($C$1&lt;&gt;"", $C$2&lt;&gt;"", $C$3&lt;&gt;""),
 IF($C$1="All Fieldwork Services Teams",
  IF($C$2="All Social Workers",
   IF($C$3="Full Time", SUMIFS('SW Data'!$F:$F, 'SW Data'!$A:$A, C$8, 'SW Data'!$B:$B, $A31), IF($C$3="Part Time", SUMIFS('SW Data'!$H:$H, 'SW Data'!$A:$A, C$8, 'SW Data'!$B:$B, $A31),SUMIFS('SW Data'!$I:$I, 'SW Data'!$A:$A, C$8, 'SW Data'!$B:$B, $A31))),
   IF($C$3="Full Time", SUMIFS('SW Data'!$F:$F, 'SW Data'!$A:$A, C$8, 'SW Data'!$B:$B, $A31, 'SW Data'!$D:$D, $C$2), IF($C$3="Part Time", SUMIFS('SW Data'!$H:$H, 'SW Data'!$A:$A, C$8, 'SW Data'!$B:$B, $A31, 'SW Data'!$D:$D, $C$2), SUMIFS('SW Data'!$I:$I, 'SW Data'!$A:$A, C$8, 'SW Data'!$B:$B, $A31, 'SW Data'!$D:$D, $C$2)))),
  IF($C$2="All Social Workers",
   IF($C$3="Full Time", SUMIFS('SW Data'!$F:$F, 'SW Data'!$A:$A, C$8, 'SW Data'!$E:$E, $C$1, 'SW Data'!$B:$B, $A31), IF($C$3="Part Time", SUMIFS('SW Data'!$H:$H, 'SW Data'!$A:$A, C$8, 'SW Data'!$E:$E, $C$1, 'SW Data'!$B:$B, $A31), SUMIFS('SW Data'!$I:$I, 'SW Data'!$A:$A, C$8, 'SW Data'!$E:$E, $C$1, 'SW Data'!$B:$B, $A31))),
   IF($C$3="Full Time", SUMIFS('SW Data'!$F:$F, 'SW Data'!$A:$A, C$8, 'SW Data'!$E:$E, $C$1, 'SW Data'!$B:$B, $A31, 'SW Data'!$D:$D, $C$2), IF($C$3="Part Time", SUMIFS('SW Data'!$H:$H, 'SW Data'!$A:$A, C$8, 'SW Data'!$E:$E, $C$1, 'SW Data'!$B:$B, $A31, 'SW Data'!$D:$D, $C$2), SUMIFS('SW Data'!$I:$I, 'SW Data'!$A:$A, C$8, 'SW Data'!$E:$E, $C$1, 'SW Data'!$B:$B, $A31, 'SW Data'!$D:$D, $C$2))))),
 0)/IF($C$1="Fieldwork Service (Children)", VLOOKUP($A31,'Population MYE'!$A$43:$K$76,MATCH(C$8,'Population MYE'!$A$43:$K$43, FALSE),FALSE), IF(OR($C$1="Fieldwork Service (Adults)",$C$1="Fieldwork Service (Offenders)"),VLOOKUP($A31,'Population MYE'!$A$81:$K$114,MATCH(C$8,'Population MYE'!$A$81:$K$81, FALSE),FALSE),VLOOKUP($A31,'Population MYE'!$A$5:$K$38,MATCH(C$8,'Population MYE'!$A$5:$K$5, FALSE),FALSE))))*100000, 1)</f>
        <v>91.7</v>
      </c>
      <c r="D31" s="83">
        <f>ROUND((IF(AND($C$1&lt;&gt;"", $C$2&lt;&gt;"", $C$3&lt;&gt;""),
 IF($C$1="All Fieldwork Services Teams",
  IF($C$2="All Social Workers",
   IF($C$3="Full Time", SUMIFS('SW Data'!$F:$F, 'SW Data'!$A:$A, D$8, 'SW Data'!$B:$B, $A31), IF($C$3="Part Time", SUMIFS('SW Data'!$H:$H, 'SW Data'!$A:$A, D$8, 'SW Data'!$B:$B, $A31),SUMIFS('SW Data'!$I:$I, 'SW Data'!$A:$A, D$8, 'SW Data'!$B:$B, $A31))),
   IF($C$3="Full Time", SUMIFS('SW Data'!$F:$F, 'SW Data'!$A:$A, D$8, 'SW Data'!$B:$B, $A31, 'SW Data'!$D:$D, $C$2), IF($C$3="Part Time", SUMIFS('SW Data'!$H:$H, 'SW Data'!$A:$A, D$8, 'SW Data'!$B:$B, $A31, 'SW Data'!$D:$D, $C$2), SUMIFS('SW Data'!$I:$I, 'SW Data'!$A:$A, D$8, 'SW Data'!$B:$B, $A31, 'SW Data'!$D:$D, $C$2)))),
  IF($C$2="All Social Workers",
   IF($C$3="Full Time", SUMIFS('SW Data'!$F:$F, 'SW Data'!$A:$A, D$8, 'SW Data'!$E:$E, $C$1, 'SW Data'!$B:$B, $A31), IF($C$3="Part Time", SUMIFS('SW Data'!$H:$H, 'SW Data'!$A:$A, D$8, 'SW Data'!$E:$E, $C$1, 'SW Data'!$B:$B, $A31), SUMIFS('SW Data'!$I:$I, 'SW Data'!$A:$A, D$8, 'SW Data'!$E:$E, $C$1, 'SW Data'!$B:$B, $A31))),
   IF($C$3="Full Time", SUMIFS('SW Data'!$F:$F, 'SW Data'!$A:$A, D$8, 'SW Data'!$E:$E, $C$1, 'SW Data'!$B:$B, $A31, 'SW Data'!$D:$D, $C$2), IF($C$3="Part Time", SUMIFS('SW Data'!$H:$H, 'SW Data'!$A:$A, D$8, 'SW Data'!$E:$E, $C$1, 'SW Data'!$B:$B, $A31, 'SW Data'!$D:$D, $C$2), SUMIFS('SW Data'!$I:$I, 'SW Data'!$A:$A, D$8, 'SW Data'!$E:$E, $C$1, 'SW Data'!$B:$B, $A31, 'SW Data'!$D:$D, $C$2))))),
 0)/IF($C$1="Fieldwork Service (Children)", VLOOKUP($A31,'Population MYE'!$A$43:$K$76,MATCH(D$8,'Population MYE'!$A$43:$K$43, FALSE),FALSE), IF(OR($C$1="Fieldwork Service (Adults)",$C$1="Fieldwork Service (Offenders)"),VLOOKUP($A31,'Population MYE'!$A$81:$K$114,MATCH(D$8,'Population MYE'!$A$81:$K$81, FALSE),FALSE),VLOOKUP($A31,'Population MYE'!$A$5:$K$38,MATCH(D$8,'Population MYE'!$A$5:$K$5, FALSE),FALSE))))*100000, 1)</f>
        <v>90.5</v>
      </c>
      <c r="E31" s="83">
        <f>ROUND((IF(AND($C$1&lt;&gt;"", $C$2&lt;&gt;"", $C$3&lt;&gt;""),
 IF($C$1="All Fieldwork Services Teams",
  IF($C$2="All Social Workers",
   IF($C$3="Full Time", SUMIFS('SW Data'!$F:$F, 'SW Data'!$A:$A, E$8, 'SW Data'!$B:$B, $A31), IF($C$3="Part Time", SUMIFS('SW Data'!$H:$H, 'SW Data'!$A:$A, E$8, 'SW Data'!$B:$B, $A31),SUMIFS('SW Data'!$I:$I, 'SW Data'!$A:$A, E$8, 'SW Data'!$B:$B, $A31))),
   IF($C$3="Full Time", SUMIFS('SW Data'!$F:$F, 'SW Data'!$A:$A, E$8, 'SW Data'!$B:$B, $A31, 'SW Data'!$D:$D, $C$2), IF($C$3="Part Time", SUMIFS('SW Data'!$H:$H, 'SW Data'!$A:$A, E$8, 'SW Data'!$B:$B, $A31, 'SW Data'!$D:$D, $C$2), SUMIFS('SW Data'!$I:$I, 'SW Data'!$A:$A, E$8, 'SW Data'!$B:$B, $A31, 'SW Data'!$D:$D, $C$2)))),
  IF($C$2="All Social Workers",
   IF($C$3="Full Time", SUMIFS('SW Data'!$F:$F, 'SW Data'!$A:$A, E$8, 'SW Data'!$E:$E, $C$1, 'SW Data'!$B:$B, $A31), IF($C$3="Part Time", SUMIFS('SW Data'!$H:$H, 'SW Data'!$A:$A, E$8, 'SW Data'!$E:$E, $C$1, 'SW Data'!$B:$B, $A31), SUMIFS('SW Data'!$I:$I, 'SW Data'!$A:$A, E$8, 'SW Data'!$E:$E, $C$1, 'SW Data'!$B:$B, $A31))),
   IF($C$3="Full Time", SUMIFS('SW Data'!$F:$F, 'SW Data'!$A:$A, E$8, 'SW Data'!$E:$E, $C$1, 'SW Data'!$B:$B, $A31, 'SW Data'!$D:$D, $C$2), IF($C$3="Part Time", SUMIFS('SW Data'!$H:$H, 'SW Data'!$A:$A, E$8, 'SW Data'!$E:$E, $C$1, 'SW Data'!$B:$B, $A31, 'SW Data'!$D:$D, $C$2), SUMIFS('SW Data'!$I:$I, 'SW Data'!$A:$A, E$8, 'SW Data'!$E:$E, $C$1, 'SW Data'!$B:$B, $A31, 'SW Data'!$D:$D, $C$2))))),
 0)/IF($C$1="Fieldwork Service (Children)", VLOOKUP($A31,'Population MYE'!$A$43:$K$76,MATCH(E$8,'Population MYE'!$A$43:$K$43, FALSE),FALSE), IF(OR($C$1="Fieldwork Service (Adults)",$C$1="Fieldwork Service (Offenders)"),VLOOKUP($A31,'Population MYE'!$A$81:$K$114,MATCH(E$8,'Population MYE'!$A$81:$K$81, FALSE),FALSE),VLOOKUP($A31,'Population MYE'!$A$5:$K$38,MATCH(E$8,'Population MYE'!$A$5:$K$5, FALSE),FALSE))))*100000, 1)</f>
        <v>104.6</v>
      </c>
      <c r="F31" s="83">
        <f>ROUND((IF(AND($C$1&lt;&gt;"", $C$2&lt;&gt;"", $C$3&lt;&gt;""),
 IF($C$1="All Fieldwork Services Teams",
  IF($C$2="All Social Workers",
   IF($C$3="Full Time", SUMIFS('SW Data'!$F:$F, 'SW Data'!$A:$A, F$8, 'SW Data'!$B:$B, $A31), IF($C$3="Part Time", SUMIFS('SW Data'!$H:$H, 'SW Data'!$A:$A, F$8, 'SW Data'!$B:$B, $A31),SUMIFS('SW Data'!$I:$I, 'SW Data'!$A:$A, F$8, 'SW Data'!$B:$B, $A31))),
   IF($C$3="Full Time", SUMIFS('SW Data'!$F:$F, 'SW Data'!$A:$A, F$8, 'SW Data'!$B:$B, $A31, 'SW Data'!$D:$D, $C$2), IF($C$3="Part Time", SUMIFS('SW Data'!$H:$H, 'SW Data'!$A:$A, F$8, 'SW Data'!$B:$B, $A31, 'SW Data'!$D:$D, $C$2), SUMIFS('SW Data'!$I:$I, 'SW Data'!$A:$A, F$8, 'SW Data'!$B:$B, $A31, 'SW Data'!$D:$D, $C$2)))),
  IF($C$2="All Social Workers",
   IF($C$3="Full Time", SUMIFS('SW Data'!$F:$F, 'SW Data'!$A:$A, F$8, 'SW Data'!$E:$E, $C$1, 'SW Data'!$B:$B, $A31), IF($C$3="Part Time", SUMIFS('SW Data'!$H:$H, 'SW Data'!$A:$A, F$8, 'SW Data'!$E:$E, $C$1, 'SW Data'!$B:$B, $A31), SUMIFS('SW Data'!$I:$I, 'SW Data'!$A:$A, F$8, 'SW Data'!$E:$E, $C$1, 'SW Data'!$B:$B, $A31))),
   IF($C$3="Full Time", SUMIFS('SW Data'!$F:$F, 'SW Data'!$A:$A, F$8, 'SW Data'!$E:$E, $C$1, 'SW Data'!$B:$B, $A31, 'SW Data'!$D:$D, $C$2), IF($C$3="Part Time", SUMIFS('SW Data'!$H:$H, 'SW Data'!$A:$A, F$8, 'SW Data'!$E:$E, $C$1, 'SW Data'!$B:$B, $A31, 'SW Data'!$D:$D, $C$2), SUMIFS('SW Data'!$I:$I, 'SW Data'!$A:$A, F$8, 'SW Data'!$E:$E, $C$1, 'SW Data'!$B:$B, $A31, 'SW Data'!$D:$D, $C$2))))),
 0)/IF($C$1="Fieldwork Service (Children)", VLOOKUP($A31,'Population MYE'!$A$43:$K$76,MATCH(F$8,'Population MYE'!$A$43:$K$43, FALSE),FALSE), IF(OR($C$1="Fieldwork Service (Adults)",$C$1="Fieldwork Service (Offenders)"),VLOOKUP($A31,'Population MYE'!$A$81:$K$114,MATCH(F$8,'Population MYE'!$A$81:$K$81, FALSE),FALSE),VLOOKUP($A31,'Population MYE'!$A$5:$K$38,MATCH(F$8,'Population MYE'!$A$5:$K$5, FALSE),FALSE))))*100000, 1)</f>
        <v>108.7</v>
      </c>
      <c r="G31" s="83">
        <f>ROUND((IF(AND($C$1&lt;&gt;"", $C$2&lt;&gt;"", $C$3&lt;&gt;""),
 IF($C$1="All Fieldwork Services Teams",
  IF($C$2="All Social Workers",
   IF($C$3="Full Time", SUMIFS('SW Data'!$F:$F, 'SW Data'!$A:$A, G$8, 'SW Data'!$B:$B, $A31), IF($C$3="Part Time", SUMIFS('SW Data'!$H:$H, 'SW Data'!$A:$A, G$8, 'SW Data'!$B:$B, $A31),SUMIFS('SW Data'!$I:$I, 'SW Data'!$A:$A, G$8, 'SW Data'!$B:$B, $A31))),
   IF($C$3="Full Time", SUMIFS('SW Data'!$F:$F, 'SW Data'!$A:$A, G$8, 'SW Data'!$B:$B, $A31, 'SW Data'!$D:$D, $C$2), IF($C$3="Part Time", SUMIFS('SW Data'!$H:$H, 'SW Data'!$A:$A, G$8, 'SW Data'!$B:$B, $A31, 'SW Data'!$D:$D, $C$2), SUMIFS('SW Data'!$I:$I, 'SW Data'!$A:$A, G$8, 'SW Data'!$B:$B, $A31, 'SW Data'!$D:$D, $C$2)))),
  IF($C$2="All Social Workers",
   IF($C$3="Full Time", SUMIFS('SW Data'!$F:$F, 'SW Data'!$A:$A, G$8, 'SW Data'!$E:$E, $C$1, 'SW Data'!$B:$B, $A31), IF($C$3="Part Time", SUMIFS('SW Data'!$H:$H, 'SW Data'!$A:$A, G$8, 'SW Data'!$E:$E, $C$1, 'SW Data'!$B:$B, $A31), SUMIFS('SW Data'!$I:$I, 'SW Data'!$A:$A, G$8, 'SW Data'!$E:$E, $C$1, 'SW Data'!$B:$B, $A31))),
   IF($C$3="Full Time", SUMIFS('SW Data'!$F:$F, 'SW Data'!$A:$A, G$8, 'SW Data'!$E:$E, $C$1, 'SW Data'!$B:$B, $A31, 'SW Data'!$D:$D, $C$2), IF($C$3="Part Time", SUMIFS('SW Data'!$H:$H, 'SW Data'!$A:$A, G$8, 'SW Data'!$E:$E, $C$1, 'SW Data'!$B:$B, $A31, 'SW Data'!$D:$D, $C$2), SUMIFS('SW Data'!$I:$I, 'SW Data'!$A:$A, G$8, 'SW Data'!$E:$E, $C$1, 'SW Data'!$B:$B, $A31, 'SW Data'!$D:$D, $C$2))))),
 0)/IF($C$1="Fieldwork Service (Children)", VLOOKUP($A31,'Population MYE'!$A$43:$K$76,MATCH(G$8,'Population MYE'!$A$43:$K$43, FALSE),FALSE), IF(OR($C$1="Fieldwork Service (Adults)",$C$1="Fieldwork Service (Offenders)"),VLOOKUP($A31,'Population MYE'!$A$81:$K$114,MATCH(G$8,'Population MYE'!$A$81:$K$81, FALSE),FALSE),VLOOKUP($A31,'Population MYE'!$A$5:$K$38,MATCH(G$8,'Population MYE'!$A$5:$K$5, FALSE),FALSE))))*100000, 1)</f>
        <v>131.69999999999999</v>
      </c>
      <c r="H31" s="83">
        <f>ROUND((IF(AND($C$1&lt;&gt;"", $C$2&lt;&gt;"", $C$3&lt;&gt;""),
 IF($C$1="All Fieldwork Services Teams",
  IF($C$2="All Social Workers",
   IF($C$3="Full Time", SUMIFS('SW Data'!$F:$F, 'SW Data'!$A:$A, H$8, 'SW Data'!$B:$B, $A31), IF($C$3="Part Time", SUMIFS('SW Data'!$H:$H, 'SW Data'!$A:$A, H$8, 'SW Data'!$B:$B, $A31),SUMIFS('SW Data'!$I:$I, 'SW Data'!$A:$A, H$8, 'SW Data'!$B:$B, $A31))),
   IF($C$3="Full Time", SUMIFS('SW Data'!$F:$F, 'SW Data'!$A:$A, H$8, 'SW Data'!$B:$B, $A31, 'SW Data'!$D:$D, $C$2), IF($C$3="Part Time", SUMIFS('SW Data'!$H:$H, 'SW Data'!$A:$A, H$8, 'SW Data'!$B:$B, $A31, 'SW Data'!$D:$D, $C$2), SUMIFS('SW Data'!$I:$I, 'SW Data'!$A:$A, H$8, 'SW Data'!$B:$B, $A31, 'SW Data'!$D:$D, $C$2)))),
  IF($C$2="All Social Workers",
   IF($C$3="Full Time", SUMIFS('SW Data'!$F:$F, 'SW Data'!$A:$A, H$8, 'SW Data'!$E:$E, $C$1, 'SW Data'!$B:$B, $A31), IF($C$3="Part Time", SUMIFS('SW Data'!$H:$H, 'SW Data'!$A:$A, H$8, 'SW Data'!$E:$E, $C$1, 'SW Data'!$B:$B, $A31), SUMIFS('SW Data'!$I:$I, 'SW Data'!$A:$A, H$8, 'SW Data'!$E:$E, $C$1, 'SW Data'!$B:$B, $A31))),
   IF($C$3="Full Time", SUMIFS('SW Data'!$F:$F, 'SW Data'!$A:$A, H$8, 'SW Data'!$E:$E, $C$1, 'SW Data'!$B:$B, $A31, 'SW Data'!$D:$D, $C$2), IF($C$3="Part Time", SUMIFS('SW Data'!$H:$H, 'SW Data'!$A:$A, H$8, 'SW Data'!$E:$E, $C$1, 'SW Data'!$B:$B, $A31, 'SW Data'!$D:$D, $C$2), SUMIFS('SW Data'!$I:$I, 'SW Data'!$A:$A, H$8, 'SW Data'!$E:$E, $C$1, 'SW Data'!$B:$B, $A31, 'SW Data'!$D:$D, $C$2))))),
 0)/IF($C$1="Fieldwork Service (Children)", VLOOKUP($A31,'Population MYE'!$A$43:$K$76,MATCH(H$8,'Population MYE'!$A$43:$K$43, FALSE),FALSE), IF(OR($C$1="Fieldwork Service (Adults)",$C$1="Fieldwork Service (Offenders)"),VLOOKUP($A31,'Population MYE'!$A$81:$K$114,MATCH(H$8,'Population MYE'!$A$81:$K$81, FALSE),FALSE),VLOOKUP($A31,'Population MYE'!$A$5:$K$38,MATCH(H$8,'Population MYE'!$A$5:$K$5, FALSE),FALSE))))*100000, 1)</f>
        <v>134.4</v>
      </c>
      <c r="I31" s="83">
        <f>ROUND((IF(AND($C$1&lt;&gt;"", $C$2&lt;&gt;"", $C$3&lt;&gt;""),
 IF($C$1="All Fieldwork Services Teams",
  IF($C$2="All Social Workers",
   IF($C$3="Full Time", SUMIFS('SW Data'!$F:$F, 'SW Data'!$A:$A, I$8, 'SW Data'!$B:$B, $A31), IF($C$3="Part Time", SUMIFS('SW Data'!$H:$H, 'SW Data'!$A:$A, I$8, 'SW Data'!$B:$B, $A31),SUMIFS('SW Data'!$I:$I, 'SW Data'!$A:$A, I$8, 'SW Data'!$B:$B, $A31))),
   IF($C$3="Full Time", SUMIFS('SW Data'!$F:$F, 'SW Data'!$A:$A, I$8, 'SW Data'!$B:$B, $A31, 'SW Data'!$D:$D, $C$2), IF($C$3="Part Time", SUMIFS('SW Data'!$H:$H, 'SW Data'!$A:$A, I$8, 'SW Data'!$B:$B, $A31, 'SW Data'!$D:$D, $C$2), SUMIFS('SW Data'!$I:$I, 'SW Data'!$A:$A, I$8, 'SW Data'!$B:$B, $A31, 'SW Data'!$D:$D, $C$2)))),
  IF($C$2="All Social Workers",
   IF($C$3="Full Time", SUMIFS('SW Data'!$F:$F, 'SW Data'!$A:$A, I$8, 'SW Data'!$E:$E, $C$1, 'SW Data'!$B:$B, $A31), IF($C$3="Part Time", SUMIFS('SW Data'!$H:$H, 'SW Data'!$A:$A, I$8, 'SW Data'!$E:$E, $C$1, 'SW Data'!$B:$B, $A31), SUMIFS('SW Data'!$I:$I, 'SW Data'!$A:$A, I$8, 'SW Data'!$E:$E, $C$1, 'SW Data'!$B:$B, $A31))),
   IF($C$3="Full Time", SUMIFS('SW Data'!$F:$F, 'SW Data'!$A:$A, I$8, 'SW Data'!$E:$E, $C$1, 'SW Data'!$B:$B, $A31, 'SW Data'!$D:$D, $C$2), IF($C$3="Part Time", SUMIFS('SW Data'!$H:$H, 'SW Data'!$A:$A, I$8, 'SW Data'!$E:$E, $C$1, 'SW Data'!$B:$B, $A31, 'SW Data'!$D:$D, $C$2), SUMIFS('SW Data'!$I:$I, 'SW Data'!$A:$A, I$8, 'SW Data'!$E:$E, $C$1, 'SW Data'!$B:$B, $A31, 'SW Data'!$D:$D, $C$2))))),
 0)/IF($C$1="Fieldwork Service (Children)", VLOOKUP($A31,'Population MYE'!$A$43:$K$76,MATCH(I$8,'Population MYE'!$A$43:$K$43, FALSE),FALSE), IF(OR($C$1="Fieldwork Service (Adults)",$C$1="Fieldwork Service (Offenders)"),VLOOKUP($A31,'Population MYE'!$A$81:$K$114,MATCH(I$8,'Population MYE'!$A$81:$K$81, FALSE),FALSE),VLOOKUP($A31,'Population MYE'!$A$5:$K$38,MATCH(I$8,'Population MYE'!$A$5:$K$5, FALSE),FALSE))))*100000, 1)</f>
        <v>136.6</v>
      </c>
      <c r="J31" s="83">
        <f>ROUND((IF(AND($C$1&lt;&gt;"", $C$2&lt;&gt;"", $C$3&lt;&gt;""),
 IF($C$1="All Fieldwork Services Teams",
  IF($C$2="All Social Workers",
   IF($C$3="Full Time", SUMIFS('SW Data'!$F:$F, 'SW Data'!$A:$A, J$8, 'SW Data'!$B:$B, $A31), IF($C$3="Part Time", SUMIFS('SW Data'!$H:$H, 'SW Data'!$A:$A, J$8, 'SW Data'!$B:$B, $A31),SUMIFS('SW Data'!$I:$I, 'SW Data'!$A:$A, J$8, 'SW Data'!$B:$B, $A31))),
   IF($C$3="Full Time", SUMIFS('SW Data'!$F:$F, 'SW Data'!$A:$A, J$8, 'SW Data'!$B:$B, $A31, 'SW Data'!$D:$D, $C$2), IF($C$3="Part Time", SUMIFS('SW Data'!$H:$H, 'SW Data'!$A:$A, J$8, 'SW Data'!$B:$B, $A31, 'SW Data'!$D:$D, $C$2), SUMIFS('SW Data'!$I:$I, 'SW Data'!$A:$A, J$8, 'SW Data'!$B:$B, $A31, 'SW Data'!$D:$D, $C$2)))),
  IF($C$2="All Social Workers",
   IF($C$3="Full Time", SUMIFS('SW Data'!$F:$F, 'SW Data'!$A:$A, J$8, 'SW Data'!$E:$E, $C$1, 'SW Data'!$B:$B, $A31), IF($C$3="Part Time", SUMIFS('SW Data'!$H:$H, 'SW Data'!$A:$A, J$8, 'SW Data'!$E:$E, $C$1, 'SW Data'!$B:$B, $A31), SUMIFS('SW Data'!$I:$I, 'SW Data'!$A:$A, J$8, 'SW Data'!$E:$E, $C$1, 'SW Data'!$B:$B, $A31))),
   IF($C$3="Full Time", SUMIFS('SW Data'!$F:$F, 'SW Data'!$A:$A, J$8, 'SW Data'!$E:$E, $C$1, 'SW Data'!$B:$B, $A31, 'SW Data'!$D:$D, $C$2), IF($C$3="Part Time", SUMIFS('SW Data'!$H:$H, 'SW Data'!$A:$A, J$8, 'SW Data'!$E:$E, $C$1, 'SW Data'!$B:$B, $A31, 'SW Data'!$D:$D, $C$2), SUMIFS('SW Data'!$I:$I, 'SW Data'!$A:$A, J$8, 'SW Data'!$E:$E, $C$1, 'SW Data'!$B:$B, $A31, 'SW Data'!$D:$D, $C$2))))),
 0)/IF($C$1="Fieldwork Service (Children)", VLOOKUP($A31,'Population MYE'!$A$43:$K$76,MATCH(J$8,'Population MYE'!$A$43:$K$43, FALSE),FALSE), IF(OR($C$1="Fieldwork Service (Adults)",$C$1="Fieldwork Service (Offenders)"),VLOOKUP($A31,'Population MYE'!$A$81:$K$114,MATCH(J$8,'Population MYE'!$A$81:$K$81, FALSE),FALSE),VLOOKUP($A31,'Population MYE'!$A$5:$K$38,MATCH(J$8,'Population MYE'!$A$5:$K$5, FALSE),FALSE))))*100000, 1)</f>
        <v>128.1</v>
      </c>
      <c r="K31" s="83">
        <f>ROUND((IF(AND($C$1&lt;&gt;"", $C$2&lt;&gt;"", $C$3&lt;&gt;""),
 IF($C$1="All Fieldwork Services Teams",
  IF($C$2="All Social Workers",
   IF($C$3="Full Time", SUMIFS('SW Data'!$F:$F, 'SW Data'!$A:$A, K$8, 'SW Data'!$B:$B, $A31), IF($C$3="Part Time", SUMIFS('SW Data'!$H:$H, 'SW Data'!$A:$A, K$8, 'SW Data'!$B:$B, $A31),SUMIFS('SW Data'!$I:$I, 'SW Data'!$A:$A, K$8, 'SW Data'!$B:$B, $A31))),
   IF($C$3="Full Time", SUMIFS('SW Data'!$F:$F, 'SW Data'!$A:$A, K$8, 'SW Data'!$B:$B, $A31, 'SW Data'!$D:$D, $C$2), IF($C$3="Part Time", SUMIFS('SW Data'!$H:$H, 'SW Data'!$A:$A, K$8, 'SW Data'!$B:$B, $A31, 'SW Data'!$D:$D, $C$2), SUMIFS('SW Data'!$I:$I, 'SW Data'!$A:$A, K$8, 'SW Data'!$B:$B, $A31, 'SW Data'!$D:$D, $C$2)))),
  IF($C$2="All Social Workers",
   IF($C$3="Full Time", SUMIFS('SW Data'!$F:$F, 'SW Data'!$A:$A, K$8, 'SW Data'!$E:$E, $C$1, 'SW Data'!$B:$B, $A31), IF($C$3="Part Time", SUMIFS('SW Data'!$H:$H, 'SW Data'!$A:$A, K$8, 'SW Data'!$E:$E, $C$1, 'SW Data'!$B:$B, $A31), SUMIFS('SW Data'!$I:$I, 'SW Data'!$A:$A, K$8, 'SW Data'!$E:$E, $C$1, 'SW Data'!$B:$B, $A31))),
   IF($C$3="Full Time", SUMIFS('SW Data'!$F:$F, 'SW Data'!$A:$A, K$8, 'SW Data'!$E:$E, $C$1, 'SW Data'!$B:$B, $A31, 'SW Data'!$D:$D, $C$2), IF($C$3="Part Time", SUMIFS('SW Data'!$H:$H, 'SW Data'!$A:$A, K$8, 'SW Data'!$E:$E, $C$1, 'SW Data'!$B:$B, $A31, 'SW Data'!$D:$D, $C$2), SUMIFS('SW Data'!$I:$I, 'SW Data'!$A:$A, K$8, 'SW Data'!$E:$E, $C$1, 'SW Data'!$B:$B, $A31, 'SW Data'!$D:$D, $C$2))))),
 0)/IF($C$1="Fieldwork Service (Children)", VLOOKUP($A31,'Population MYE'!$A$43:$K$76,MATCH(K$8,'Population MYE'!$A$43:$K$43, FALSE),FALSE), IF(OR($C$1="Fieldwork Service (Adults)",$C$1="Fieldwork Service (Offenders)"),VLOOKUP($A31,'Population MYE'!$A$81:$K$114,MATCH(K$8,'Population MYE'!$A$81:$K$81, FALSE),FALSE),VLOOKUP($A31,'Population MYE'!$A$5:$K$38,MATCH(K$8,'Population MYE'!$A$5:$K$5, FALSE),FALSE))))*100000, 1)</f>
        <v>109.1</v>
      </c>
      <c r="L31" s="55"/>
      <c r="U31" s="74"/>
    </row>
    <row r="32" spans="1:21" x14ac:dyDescent="0.25">
      <c r="A32" s="53" t="s">
        <v>39</v>
      </c>
      <c r="B32" s="83">
        <f>ROUND((IF(AND($C$1&lt;&gt;"", $C$2&lt;&gt;"", $C$3&lt;&gt;""),
 IF($C$1="All Fieldwork Services Teams",
  IF($C$2="All Social Workers",
   IF($C$3="Full Time", SUMIFS('SW Data'!$F:$F, 'SW Data'!$A:$A, B$8, 'SW Data'!$B:$B, $A32), IF($C$3="Part Time", SUMIFS('SW Data'!$H:$H, 'SW Data'!$A:$A, B$8, 'SW Data'!$B:$B, $A32),SUMIFS('SW Data'!$I:$I, 'SW Data'!$A:$A, B$8, 'SW Data'!$B:$B, $A32))),
   IF($C$3="Full Time", SUMIFS('SW Data'!$F:$F, 'SW Data'!$A:$A, B$8, 'SW Data'!$B:$B, $A32, 'SW Data'!$D:$D, $C$2), IF($C$3="Part Time", SUMIFS('SW Data'!$H:$H, 'SW Data'!$A:$A, B$8, 'SW Data'!$B:$B, $A32, 'SW Data'!$D:$D, $C$2), SUMIFS('SW Data'!$I:$I, 'SW Data'!$A:$A, B$8, 'SW Data'!$B:$B, $A32, 'SW Data'!$D:$D, $C$2)))),
  IF($C$2="All Social Workers",
   IF($C$3="Full Time", SUMIFS('SW Data'!$F:$F, 'SW Data'!$A:$A, B$8, 'SW Data'!$E:$E, $C$1, 'SW Data'!$B:$B, $A32), IF($C$3="Part Time", SUMIFS('SW Data'!$H:$H, 'SW Data'!$A:$A, B$8, 'SW Data'!$E:$E, $C$1, 'SW Data'!$B:$B, $A32), SUMIFS('SW Data'!$I:$I, 'SW Data'!$A:$A, B$8, 'SW Data'!$E:$E, $C$1, 'SW Data'!$B:$B, $A32))),
   IF($C$3="Full Time", SUMIFS('SW Data'!$F:$F, 'SW Data'!$A:$A, B$8, 'SW Data'!$E:$E, $C$1, 'SW Data'!$B:$B, $A32, 'SW Data'!$D:$D, $C$2), IF($C$3="Part Time", SUMIFS('SW Data'!$H:$H, 'SW Data'!$A:$A, B$8, 'SW Data'!$E:$E, $C$1, 'SW Data'!$B:$B, $A32, 'SW Data'!$D:$D, $C$2), SUMIFS('SW Data'!$I:$I, 'SW Data'!$A:$A, B$8, 'SW Data'!$E:$E, $C$1, 'SW Data'!$B:$B, $A32, 'SW Data'!$D:$D, $C$2))))),
 0)/IF($C$1="Fieldwork Service (Children)", VLOOKUP($A32,'Population MYE'!$A$43:$K$76,MATCH(B$8,'Population MYE'!$A$43:$K$43, FALSE),FALSE), IF(OR($C$1="Fieldwork Service (Adults)",$C$1="Fieldwork Service (Offenders)"),VLOOKUP($A32,'Population MYE'!$A$81:$K$114,MATCH(B$8,'Population MYE'!$A$81:$K$81, FALSE),FALSE),VLOOKUP($A32,'Population MYE'!$A$5:$K$38,MATCH(B$8,'Population MYE'!$A$5:$K$5, FALSE),FALSE))))*100000, 1)</f>
        <v>85.3</v>
      </c>
      <c r="C32" s="83">
        <f>ROUND((IF(AND($C$1&lt;&gt;"", $C$2&lt;&gt;"", $C$3&lt;&gt;""),
 IF($C$1="All Fieldwork Services Teams",
  IF($C$2="All Social Workers",
   IF($C$3="Full Time", SUMIFS('SW Data'!$F:$F, 'SW Data'!$A:$A, C$8, 'SW Data'!$B:$B, $A32), IF($C$3="Part Time", SUMIFS('SW Data'!$H:$H, 'SW Data'!$A:$A, C$8, 'SW Data'!$B:$B, $A32),SUMIFS('SW Data'!$I:$I, 'SW Data'!$A:$A, C$8, 'SW Data'!$B:$B, $A32))),
   IF($C$3="Full Time", SUMIFS('SW Data'!$F:$F, 'SW Data'!$A:$A, C$8, 'SW Data'!$B:$B, $A32, 'SW Data'!$D:$D, $C$2), IF($C$3="Part Time", SUMIFS('SW Data'!$H:$H, 'SW Data'!$A:$A, C$8, 'SW Data'!$B:$B, $A32, 'SW Data'!$D:$D, $C$2), SUMIFS('SW Data'!$I:$I, 'SW Data'!$A:$A, C$8, 'SW Data'!$B:$B, $A32, 'SW Data'!$D:$D, $C$2)))),
  IF($C$2="All Social Workers",
   IF($C$3="Full Time", SUMIFS('SW Data'!$F:$F, 'SW Data'!$A:$A, C$8, 'SW Data'!$E:$E, $C$1, 'SW Data'!$B:$B, $A32), IF($C$3="Part Time", SUMIFS('SW Data'!$H:$H, 'SW Data'!$A:$A, C$8, 'SW Data'!$E:$E, $C$1, 'SW Data'!$B:$B, $A32), SUMIFS('SW Data'!$I:$I, 'SW Data'!$A:$A, C$8, 'SW Data'!$E:$E, $C$1, 'SW Data'!$B:$B, $A32))),
   IF($C$3="Full Time", SUMIFS('SW Data'!$F:$F, 'SW Data'!$A:$A, C$8, 'SW Data'!$E:$E, $C$1, 'SW Data'!$B:$B, $A32, 'SW Data'!$D:$D, $C$2), IF($C$3="Part Time", SUMIFS('SW Data'!$H:$H, 'SW Data'!$A:$A, C$8, 'SW Data'!$E:$E, $C$1, 'SW Data'!$B:$B, $A32, 'SW Data'!$D:$D, $C$2), SUMIFS('SW Data'!$I:$I, 'SW Data'!$A:$A, C$8, 'SW Data'!$E:$E, $C$1, 'SW Data'!$B:$B, $A32, 'SW Data'!$D:$D, $C$2))))),
 0)/IF($C$1="Fieldwork Service (Children)", VLOOKUP($A32,'Population MYE'!$A$43:$K$76,MATCH(C$8,'Population MYE'!$A$43:$K$43, FALSE),FALSE), IF(OR($C$1="Fieldwork Service (Adults)",$C$1="Fieldwork Service (Offenders)"),VLOOKUP($A32,'Population MYE'!$A$81:$K$114,MATCH(C$8,'Population MYE'!$A$81:$K$81, FALSE),FALSE),VLOOKUP($A32,'Population MYE'!$A$5:$K$38,MATCH(C$8,'Population MYE'!$A$5:$K$5, FALSE),FALSE))))*100000, 1)</f>
        <v>95.6</v>
      </c>
      <c r="D32" s="83">
        <f>ROUND((IF(AND($C$1&lt;&gt;"", $C$2&lt;&gt;"", $C$3&lt;&gt;""),
 IF($C$1="All Fieldwork Services Teams",
  IF($C$2="All Social Workers",
   IF($C$3="Full Time", SUMIFS('SW Data'!$F:$F, 'SW Data'!$A:$A, D$8, 'SW Data'!$B:$B, $A32), IF($C$3="Part Time", SUMIFS('SW Data'!$H:$H, 'SW Data'!$A:$A, D$8, 'SW Data'!$B:$B, $A32),SUMIFS('SW Data'!$I:$I, 'SW Data'!$A:$A, D$8, 'SW Data'!$B:$B, $A32))),
   IF($C$3="Full Time", SUMIFS('SW Data'!$F:$F, 'SW Data'!$A:$A, D$8, 'SW Data'!$B:$B, $A32, 'SW Data'!$D:$D, $C$2), IF($C$3="Part Time", SUMIFS('SW Data'!$H:$H, 'SW Data'!$A:$A, D$8, 'SW Data'!$B:$B, $A32, 'SW Data'!$D:$D, $C$2), SUMIFS('SW Data'!$I:$I, 'SW Data'!$A:$A, D$8, 'SW Data'!$B:$B, $A32, 'SW Data'!$D:$D, $C$2)))),
  IF($C$2="All Social Workers",
   IF($C$3="Full Time", SUMIFS('SW Data'!$F:$F, 'SW Data'!$A:$A, D$8, 'SW Data'!$E:$E, $C$1, 'SW Data'!$B:$B, $A32), IF($C$3="Part Time", SUMIFS('SW Data'!$H:$H, 'SW Data'!$A:$A, D$8, 'SW Data'!$E:$E, $C$1, 'SW Data'!$B:$B, $A32), SUMIFS('SW Data'!$I:$I, 'SW Data'!$A:$A, D$8, 'SW Data'!$E:$E, $C$1, 'SW Data'!$B:$B, $A32))),
   IF($C$3="Full Time", SUMIFS('SW Data'!$F:$F, 'SW Data'!$A:$A, D$8, 'SW Data'!$E:$E, $C$1, 'SW Data'!$B:$B, $A32, 'SW Data'!$D:$D, $C$2), IF($C$3="Part Time", SUMIFS('SW Data'!$H:$H, 'SW Data'!$A:$A, D$8, 'SW Data'!$E:$E, $C$1, 'SW Data'!$B:$B, $A32, 'SW Data'!$D:$D, $C$2), SUMIFS('SW Data'!$I:$I, 'SW Data'!$A:$A, D$8, 'SW Data'!$E:$E, $C$1, 'SW Data'!$B:$B, $A32, 'SW Data'!$D:$D, $C$2))))),
 0)/IF($C$1="Fieldwork Service (Children)", VLOOKUP($A32,'Population MYE'!$A$43:$K$76,MATCH(D$8,'Population MYE'!$A$43:$K$43, FALSE),FALSE), IF(OR($C$1="Fieldwork Service (Adults)",$C$1="Fieldwork Service (Offenders)"),VLOOKUP($A32,'Population MYE'!$A$81:$K$114,MATCH(D$8,'Population MYE'!$A$81:$K$81, FALSE),FALSE),VLOOKUP($A32,'Population MYE'!$A$5:$K$38,MATCH(D$8,'Population MYE'!$A$5:$K$5, FALSE),FALSE))))*100000, 1)</f>
        <v>85.5</v>
      </c>
      <c r="E32" s="83">
        <f>ROUND((IF(AND($C$1&lt;&gt;"", $C$2&lt;&gt;"", $C$3&lt;&gt;""),
 IF($C$1="All Fieldwork Services Teams",
  IF($C$2="All Social Workers",
   IF($C$3="Full Time", SUMIFS('SW Data'!$F:$F, 'SW Data'!$A:$A, E$8, 'SW Data'!$B:$B, $A32), IF($C$3="Part Time", SUMIFS('SW Data'!$H:$H, 'SW Data'!$A:$A, E$8, 'SW Data'!$B:$B, $A32),SUMIFS('SW Data'!$I:$I, 'SW Data'!$A:$A, E$8, 'SW Data'!$B:$B, $A32))),
   IF($C$3="Full Time", SUMIFS('SW Data'!$F:$F, 'SW Data'!$A:$A, E$8, 'SW Data'!$B:$B, $A32, 'SW Data'!$D:$D, $C$2), IF($C$3="Part Time", SUMIFS('SW Data'!$H:$H, 'SW Data'!$A:$A, E$8, 'SW Data'!$B:$B, $A32, 'SW Data'!$D:$D, $C$2), SUMIFS('SW Data'!$I:$I, 'SW Data'!$A:$A, E$8, 'SW Data'!$B:$B, $A32, 'SW Data'!$D:$D, $C$2)))),
  IF($C$2="All Social Workers",
   IF($C$3="Full Time", SUMIFS('SW Data'!$F:$F, 'SW Data'!$A:$A, E$8, 'SW Data'!$E:$E, $C$1, 'SW Data'!$B:$B, $A32), IF($C$3="Part Time", SUMIFS('SW Data'!$H:$H, 'SW Data'!$A:$A, E$8, 'SW Data'!$E:$E, $C$1, 'SW Data'!$B:$B, $A32), SUMIFS('SW Data'!$I:$I, 'SW Data'!$A:$A, E$8, 'SW Data'!$E:$E, $C$1, 'SW Data'!$B:$B, $A32))),
   IF($C$3="Full Time", SUMIFS('SW Data'!$F:$F, 'SW Data'!$A:$A, E$8, 'SW Data'!$E:$E, $C$1, 'SW Data'!$B:$B, $A32, 'SW Data'!$D:$D, $C$2), IF($C$3="Part Time", SUMIFS('SW Data'!$H:$H, 'SW Data'!$A:$A, E$8, 'SW Data'!$E:$E, $C$1, 'SW Data'!$B:$B, $A32, 'SW Data'!$D:$D, $C$2), SUMIFS('SW Data'!$I:$I, 'SW Data'!$A:$A, E$8, 'SW Data'!$E:$E, $C$1, 'SW Data'!$B:$B, $A32, 'SW Data'!$D:$D, $C$2))))),
 0)/IF($C$1="Fieldwork Service (Children)", VLOOKUP($A32,'Population MYE'!$A$43:$K$76,MATCH(E$8,'Population MYE'!$A$43:$K$43, FALSE),FALSE), IF(OR($C$1="Fieldwork Service (Adults)",$C$1="Fieldwork Service (Offenders)"),VLOOKUP($A32,'Population MYE'!$A$81:$K$114,MATCH(E$8,'Population MYE'!$A$81:$K$81, FALSE),FALSE),VLOOKUP($A32,'Population MYE'!$A$5:$K$38,MATCH(E$8,'Population MYE'!$A$5:$K$5, FALSE),FALSE))))*100000, 1)</f>
        <v>87.8</v>
      </c>
      <c r="F32" s="83">
        <f>ROUND((IF(AND($C$1&lt;&gt;"", $C$2&lt;&gt;"", $C$3&lt;&gt;""),
 IF($C$1="All Fieldwork Services Teams",
  IF($C$2="All Social Workers",
   IF($C$3="Full Time", SUMIFS('SW Data'!$F:$F, 'SW Data'!$A:$A, F$8, 'SW Data'!$B:$B, $A32), IF($C$3="Part Time", SUMIFS('SW Data'!$H:$H, 'SW Data'!$A:$A, F$8, 'SW Data'!$B:$B, $A32),SUMIFS('SW Data'!$I:$I, 'SW Data'!$A:$A, F$8, 'SW Data'!$B:$B, $A32))),
   IF($C$3="Full Time", SUMIFS('SW Data'!$F:$F, 'SW Data'!$A:$A, F$8, 'SW Data'!$B:$B, $A32, 'SW Data'!$D:$D, $C$2), IF($C$3="Part Time", SUMIFS('SW Data'!$H:$H, 'SW Data'!$A:$A, F$8, 'SW Data'!$B:$B, $A32, 'SW Data'!$D:$D, $C$2), SUMIFS('SW Data'!$I:$I, 'SW Data'!$A:$A, F$8, 'SW Data'!$B:$B, $A32, 'SW Data'!$D:$D, $C$2)))),
  IF($C$2="All Social Workers",
   IF($C$3="Full Time", SUMIFS('SW Data'!$F:$F, 'SW Data'!$A:$A, F$8, 'SW Data'!$E:$E, $C$1, 'SW Data'!$B:$B, $A32), IF($C$3="Part Time", SUMIFS('SW Data'!$H:$H, 'SW Data'!$A:$A, F$8, 'SW Data'!$E:$E, $C$1, 'SW Data'!$B:$B, $A32), SUMIFS('SW Data'!$I:$I, 'SW Data'!$A:$A, F$8, 'SW Data'!$E:$E, $C$1, 'SW Data'!$B:$B, $A32))),
   IF($C$3="Full Time", SUMIFS('SW Data'!$F:$F, 'SW Data'!$A:$A, F$8, 'SW Data'!$E:$E, $C$1, 'SW Data'!$B:$B, $A32, 'SW Data'!$D:$D, $C$2), IF($C$3="Part Time", SUMIFS('SW Data'!$H:$H, 'SW Data'!$A:$A, F$8, 'SW Data'!$E:$E, $C$1, 'SW Data'!$B:$B, $A32, 'SW Data'!$D:$D, $C$2), SUMIFS('SW Data'!$I:$I, 'SW Data'!$A:$A, F$8, 'SW Data'!$E:$E, $C$1, 'SW Data'!$B:$B, $A32, 'SW Data'!$D:$D, $C$2))))),
 0)/IF($C$1="Fieldwork Service (Children)", VLOOKUP($A32,'Population MYE'!$A$43:$K$76,MATCH(F$8,'Population MYE'!$A$43:$K$43, FALSE),FALSE), IF(OR($C$1="Fieldwork Service (Adults)",$C$1="Fieldwork Service (Offenders)"),VLOOKUP($A32,'Population MYE'!$A$81:$K$114,MATCH(F$8,'Population MYE'!$A$81:$K$81, FALSE),FALSE),VLOOKUP($A32,'Population MYE'!$A$5:$K$38,MATCH(F$8,'Population MYE'!$A$5:$K$5, FALSE),FALSE))))*100000, 1)</f>
        <v>71.2</v>
      </c>
      <c r="G32" s="83">
        <f>ROUND((IF(AND($C$1&lt;&gt;"", $C$2&lt;&gt;"", $C$3&lt;&gt;""),
 IF($C$1="All Fieldwork Services Teams",
  IF($C$2="All Social Workers",
   IF($C$3="Full Time", SUMIFS('SW Data'!$F:$F, 'SW Data'!$A:$A, G$8, 'SW Data'!$B:$B, $A32), IF($C$3="Part Time", SUMIFS('SW Data'!$H:$H, 'SW Data'!$A:$A, G$8, 'SW Data'!$B:$B, $A32),SUMIFS('SW Data'!$I:$I, 'SW Data'!$A:$A, G$8, 'SW Data'!$B:$B, $A32))),
   IF($C$3="Full Time", SUMIFS('SW Data'!$F:$F, 'SW Data'!$A:$A, G$8, 'SW Data'!$B:$B, $A32, 'SW Data'!$D:$D, $C$2), IF($C$3="Part Time", SUMIFS('SW Data'!$H:$H, 'SW Data'!$A:$A, G$8, 'SW Data'!$B:$B, $A32, 'SW Data'!$D:$D, $C$2), SUMIFS('SW Data'!$I:$I, 'SW Data'!$A:$A, G$8, 'SW Data'!$B:$B, $A32, 'SW Data'!$D:$D, $C$2)))),
  IF($C$2="All Social Workers",
   IF($C$3="Full Time", SUMIFS('SW Data'!$F:$F, 'SW Data'!$A:$A, G$8, 'SW Data'!$E:$E, $C$1, 'SW Data'!$B:$B, $A32), IF($C$3="Part Time", SUMIFS('SW Data'!$H:$H, 'SW Data'!$A:$A, G$8, 'SW Data'!$E:$E, $C$1, 'SW Data'!$B:$B, $A32), SUMIFS('SW Data'!$I:$I, 'SW Data'!$A:$A, G$8, 'SW Data'!$E:$E, $C$1, 'SW Data'!$B:$B, $A32))),
   IF($C$3="Full Time", SUMIFS('SW Data'!$F:$F, 'SW Data'!$A:$A, G$8, 'SW Data'!$E:$E, $C$1, 'SW Data'!$B:$B, $A32, 'SW Data'!$D:$D, $C$2), IF($C$3="Part Time", SUMIFS('SW Data'!$H:$H, 'SW Data'!$A:$A, G$8, 'SW Data'!$E:$E, $C$1, 'SW Data'!$B:$B, $A32, 'SW Data'!$D:$D, $C$2), SUMIFS('SW Data'!$I:$I, 'SW Data'!$A:$A, G$8, 'SW Data'!$E:$E, $C$1, 'SW Data'!$B:$B, $A32, 'SW Data'!$D:$D, $C$2))))),
 0)/IF($C$1="Fieldwork Service (Children)", VLOOKUP($A32,'Population MYE'!$A$43:$K$76,MATCH(G$8,'Population MYE'!$A$43:$K$43, FALSE),FALSE), IF(OR($C$1="Fieldwork Service (Adults)",$C$1="Fieldwork Service (Offenders)"),VLOOKUP($A32,'Population MYE'!$A$81:$K$114,MATCH(G$8,'Population MYE'!$A$81:$K$81, FALSE),FALSE),VLOOKUP($A32,'Population MYE'!$A$5:$K$38,MATCH(G$8,'Population MYE'!$A$5:$K$5, FALSE),FALSE))))*100000, 1)</f>
        <v>74.400000000000006</v>
      </c>
      <c r="H32" s="83">
        <f>ROUND((IF(AND($C$1&lt;&gt;"", $C$2&lt;&gt;"", $C$3&lt;&gt;""),
 IF($C$1="All Fieldwork Services Teams",
  IF($C$2="All Social Workers",
   IF($C$3="Full Time", SUMIFS('SW Data'!$F:$F, 'SW Data'!$A:$A, H$8, 'SW Data'!$B:$B, $A32), IF($C$3="Part Time", SUMIFS('SW Data'!$H:$H, 'SW Data'!$A:$A, H$8, 'SW Data'!$B:$B, $A32),SUMIFS('SW Data'!$I:$I, 'SW Data'!$A:$A, H$8, 'SW Data'!$B:$B, $A32))),
   IF($C$3="Full Time", SUMIFS('SW Data'!$F:$F, 'SW Data'!$A:$A, H$8, 'SW Data'!$B:$B, $A32, 'SW Data'!$D:$D, $C$2), IF($C$3="Part Time", SUMIFS('SW Data'!$H:$H, 'SW Data'!$A:$A, H$8, 'SW Data'!$B:$B, $A32, 'SW Data'!$D:$D, $C$2), SUMIFS('SW Data'!$I:$I, 'SW Data'!$A:$A, H$8, 'SW Data'!$B:$B, $A32, 'SW Data'!$D:$D, $C$2)))),
  IF($C$2="All Social Workers",
   IF($C$3="Full Time", SUMIFS('SW Data'!$F:$F, 'SW Data'!$A:$A, H$8, 'SW Data'!$E:$E, $C$1, 'SW Data'!$B:$B, $A32), IF($C$3="Part Time", SUMIFS('SW Data'!$H:$H, 'SW Data'!$A:$A, H$8, 'SW Data'!$E:$E, $C$1, 'SW Data'!$B:$B, $A32), SUMIFS('SW Data'!$I:$I, 'SW Data'!$A:$A, H$8, 'SW Data'!$E:$E, $C$1, 'SW Data'!$B:$B, $A32))),
   IF($C$3="Full Time", SUMIFS('SW Data'!$F:$F, 'SW Data'!$A:$A, H$8, 'SW Data'!$E:$E, $C$1, 'SW Data'!$B:$B, $A32, 'SW Data'!$D:$D, $C$2), IF($C$3="Part Time", SUMIFS('SW Data'!$H:$H, 'SW Data'!$A:$A, H$8, 'SW Data'!$E:$E, $C$1, 'SW Data'!$B:$B, $A32, 'SW Data'!$D:$D, $C$2), SUMIFS('SW Data'!$I:$I, 'SW Data'!$A:$A, H$8, 'SW Data'!$E:$E, $C$1, 'SW Data'!$B:$B, $A32, 'SW Data'!$D:$D, $C$2))))),
 0)/IF($C$1="Fieldwork Service (Children)", VLOOKUP($A32,'Population MYE'!$A$43:$K$76,MATCH(H$8,'Population MYE'!$A$43:$K$43, FALSE),FALSE), IF(OR($C$1="Fieldwork Service (Adults)",$C$1="Fieldwork Service (Offenders)"),VLOOKUP($A32,'Population MYE'!$A$81:$K$114,MATCH(H$8,'Population MYE'!$A$81:$K$81, FALSE),FALSE),VLOOKUP($A32,'Population MYE'!$A$5:$K$38,MATCH(H$8,'Population MYE'!$A$5:$K$5, FALSE),FALSE))))*100000, 1)</f>
        <v>76.3</v>
      </c>
      <c r="I32" s="83">
        <f>ROUND((IF(AND($C$1&lt;&gt;"", $C$2&lt;&gt;"", $C$3&lt;&gt;""),
 IF($C$1="All Fieldwork Services Teams",
  IF($C$2="All Social Workers",
   IF($C$3="Full Time", SUMIFS('SW Data'!$F:$F, 'SW Data'!$A:$A, I$8, 'SW Data'!$B:$B, $A32), IF($C$3="Part Time", SUMIFS('SW Data'!$H:$H, 'SW Data'!$A:$A, I$8, 'SW Data'!$B:$B, $A32),SUMIFS('SW Data'!$I:$I, 'SW Data'!$A:$A, I$8, 'SW Data'!$B:$B, $A32))),
   IF($C$3="Full Time", SUMIFS('SW Data'!$F:$F, 'SW Data'!$A:$A, I$8, 'SW Data'!$B:$B, $A32, 'SW Data'!$D:$D, $C$2), IF($C$3="Part Time", SUMIFS('SW Data'!$H:$H, 'SW Data'!$A:$A, I$8, 'SW Data'!$B:$B, $A32, 'SW Data'!$D:$D, $C$2), SUMIFS('SW Data'!$I:$I, 'SW Data'!$A:$A, I$8, 'SW Data'!$B:$B, $A32, 'SW Data'!$D:$D, $C$2)))),
  IF($C$2="All Social Workers",
   IF($C$3="Full Time", SUMIFS('SW Data'!$F:$F, 'SW Data'!$A:$A, I$8, 'SW Data'!$E:$E, $C$1, 'SW Data'!$B:$B, $A32), IF($C$3="Part Time", SUMIFS('SW Data'!$H:$H, 'SW Data'!$A:$A, I$8, 'SW Data'!$E:$E, $C$1, 'SW Data'!$B:$B, $A32), SUMIFS('SW Data'!$I:$I, 'SW Data'!$A:$A, I$8, 'SW Data'!$E:$E, $C$1, 'SW Data'!$B:$B, $A32))),
   IF($C$3="Full Time", SUMIFS('SW Data'!$F:$F, 'SW Data'!$A:$A, I$8, 'SW Data'!$E:$E, $C$1, 'SW Data'!$B:$B, $A32, 'SW Data'!$D:$D, $C$2), IF($C$3="Part Time", SUMIFS('SW Data'!$H:$H, 'SW Data'!$A:$A, I$8, 'SW Data'!$E:$E, $C$1, 'SW Data'!$B:$B, $A32, 'SW Data'!$D:$D, $C$2), SUMIFS('SW Data'!$I:$I, 'SW Data'!$A:$A, I$8, 'SW Data'!$E:$E, $C$1, 'SW Data'!$B:$B, $A32, 'SW Data'!$D:$D, $C$2))))),
 0)/IF($C$1="Fieldwork Service (Children)", VLOOKUP($A32,'Population MYE'!$A$43:$K$76,MATCH(I$8,'Population MYE'!$A$43:$K$43, FALSE),FALSE), IF(OR($C$1="Fieldwork Service (Adults)",$C$1="Fieldwork Service (Offenders)"),VLOOKUP($A32,'Population MYE'!$A$81:$K$114,MATCH(I$8,'Population MYE'!$A$81:$K$81, FALSE),FALSE),VLOOKUP($A32,'Population MYE'!$A$5:$K$38,MATCH(I$8,'Population MYE'!$A$5:$K$5, FALSE),FALSE))))*100000, 1)</f>
        <v>84.2</v>
      </c>
      <c r="J32" s="83">
        <f>ROUND((IF(AND($C$1&lt;&gt;"", $C$2&lt;&gt;"", $C$3&lt;&gt;""),
 IF($C$1="All Fieldwork Services Teams",
  IF($C$2="All Social Workers",
   IF($C$3="Full Time", SUMIFS('SW Data'!$F:$F, 'SW Data'!$A:$A, J$8, 'SW Data'!$B:$B, $A32), IF($C$3="Part Time", SUMIFS('SW Data'!$H:$H, 'SW Data'!$A:$A, J$8, 'SW Data'!$B:$B, $A32),SUMIFS('SW Data'!$I:$I, 'SW Data'!$A:$A, J$8, 'SW Data'!$B:$B, $A32))),
   IF($C$3="Full Time", SUMIFS('SW Data'!$F:$F, 'SW Data'!$A:$A, J$8, 'SW Data'!$B:$B, $A32, 'SW Data'!$D:$D, $C$2), IF($C$3="Part Time", SUMIFS('SW Data'!$H:$H, 'SW Data'!$A:$A, J$8, 'SW Data'!$B:$B, $A32, 'SW Data'!$D:$D, $C$2), SUMIFS('SW Data'!$I:$I, 'SW Data'!$A:$A, J$8, 'SW Data'!$B:$B, $A32, 'SW Data'!$D:$D, $C$2)))),
  IF($C$2="All Social Workers",
   IF($C$3="Full Time", SUMIFS('SW Data'!$F:$F, 'SW Data'!$A:$A, J$8, 'SW Data'!$E:$E, $C$1, 'SW Data'!$B:$B, $A32), IF($C$3="Part Time", SUMIFS('SW Data'!$H:$H, 'SW Data'!$A:$A, J$8, 'SW Data'!$E:$E, $C$1, 'SW Data'!$B:$B, $A32), SUMIFS('SW Data'!$I:$I, 'SW Data'!$A:$A, J$8, 'SW Data'!$E:$E, $C$1, 'SW Data'!$B:$B, $A32))),
   IF($C$3="Full Time", SUMIFS('SW Data'!$F:$F, 'SW Data'!$A:$A, J$8, 'SW Data'!$E:$E, $C$1, 'SW Data'!$B:$B, $A32, 'SW Data'!$D:$D, $C$2), IF($C$3="Part Time", SUMIFS('SW Data'!$H:$H, 'SW Data'!$A:$A, J$8, 'SW Data'!$E:$E, $C$1, 'SW Data'!$B:$B, $A32, 'SW Data'!$D:$D, $C$2), SUMIFS('SW Data'!$I:$I, 'SW Data'!$A:$A, J$8, 'SW Data'!$E:$E, $C$1, 'SW Data'!$B:$B, $A32, 'SW Data'!$D:$D, $C$2))))),
 0)/IF($C$1="Fieldwork Service (Children)", VLOOKUP($A32,'Population MYE'!$A$43:$K$76,MATCH(J$8,'Population MYE'!$A$43:$K$43, FALSE),FALSE), IF(OR($C$1="Fieldwork Service (Adults)",$C$1="Fieldwork Service (Offenders)"),VLOOKUP($A32,'Population MYE'!$A$81:$K$114,MATCH(J$8,'Population MYE'!$A$81:$K$81, FALSE),FALSE),VLOOKUP($A32,'Population MYE'!$A$5:$K$38,MATCH(J$8,'Population MYE'!$A$5:$K$5, FALSE),FALSE))))*100000, 1)</f>
        <v>67.7</v>
      </c>
      <c r="K32" s="83">
        <f>ROUND((IF(AND($C$1&lt;&gt;"", $C$2&lt;&gt;"", $C$3&lt;&gt;""),
 IF($C$1="All Fieldwork Services Teams",
  IF($C$2="All Social Workers",
   IF($C$3="Full Time", SUMIFS('SW Data'!$F:$F, 'SW Data'!$A:$A, K$8, 'SW Data'!$B:$B, $A32), IF($C$3="Part Time", SUMIFS('SW Data'!$H:$H, 'SW Data'!$A:$A, K$8, 'SW Data'!$B:$B, $A32),SUMIFS('SW Data'!$I:$I, 'SW Data'!$A:$A, K$8, 'SW Data'!$B:$B, $A32))),
   IF($C$3="Full Time", SUMIFS('SW Data'!$F:$F, 'SW Data'!$A:$A, K$8, 'SW Data'!$B:$B, $A32, 'SW Data'!$D:$D, $C$2), IF($C$3="Part Time", SUMIFS('SW Data'!$H:$H, 'SW Data'!$A:$A, K$8, 'SW Data'!$B:$B, $A32, 'SW Data'!$D:$D, $C$2), SUMIFS('SW Data'!$I:$I, 'SW Data'!$A:$A, K$8, 'SW Data'!$B:$B, $A32, 'SW Data'!$D:$D, $C$2)))),
  IF($C$2="All Social Workers",
   IF($C$3="Full Time", SUMIFS('SW Data'!$F:$F, 'SW Data'!$A:$A, K$8, 'SW Data'!$E:$E, $C$1, 'SW Data'!$B:$B, $A32), IF($C$3="Part Time", SUMIFS('SW Data'!$H:$H, 'SW Data'!$A:$A, K$8, 'SW Data'!$E:$E, $C$1, 'SW Data'!$B:$B, $A32), SUMIFS('SW Data'!$I:$I, 'SW Data'!$A:$A, K$8, 'SW Data'!$E:$E, $C$1, 'SW Data'!$B:$B, $A32))),
   IF($C$3="Full Time", SUMIFS('SW Data'!$F:$F, 'SW Data'!$A:$A, K$8, 'SW Data'!$E:$E, $C$1, 'SW Data'!$B:$B, $A32, 'SW Data'!$D:$D, $C$2), IF($C$3="Part Time", SUMIFS('SW Data'!$H:$H, 'SW Data'!$A:$A, K$8, 'SW Data'!$E:$E, $C$1, 'SW Data'!$B:$B, $A32, 'SW Data'!$D:$D, $C$2), SUMIFS('SW Data'!$I:$I, 'SW Data'!$A:$A, K$8, 'SW Data'!$E:$E, $C$1, 'SW Data'!$B:$B, $A32, 'SW Data'!$D:$D, $C$2))))),
 0)/IF($C$1="Fieldwork Service (Children)", VLOOKUP($A32,'Population MYE'!$A$43:$K$76,MATCH(K$8,'Population MYE'!$A$43:$K$43, FALSE),FALSE), IF(OR($C$1="Fieldwork Service (Adults)",$C$1="Fieldwork Service (Offenders)"),VLOOKUP($A32,'Population MYE'!$A$81:$K$114,MATCH(K$8,'Population MYE'!$A$81:$K$81, FALSE),FALSE),VLOOKUP($A32,'Population MYE'!$A$5:$K$38,MATCH(K$8,'Population MYE'!$A$5:$K$5, FALSE),FALSE))))*100000, 1)</f>
        <v>75.2</v>
      </c>
      <c r="L32" s="55"/>
      <c r="U32" s="74"/>
    </row>
    <row r="33" spans="1:21" x14ac:dyDescent="0.25">
      <c r="A33" s="53" t="s">
        <v>40</v>
      </c>
      <c r="B33" s="83">
        <f>ROUND((IF(AND($C$1&lt;&gt;"", $C$2&lt;&gt;"", $C$3&lt;&gt;""),
 IF($C$1="All Fieldwork Services Teams",
  IF($C$2="All Social Workers",
   IF($C$3="Full Time", SUMIFS('SW Data'!$F:$F, 'SW Data'!$A:$A, B$8, 'SW Data'!$B:$B, $A33), IF($C$3="Part Time", SUMIFS('SW Data'!$H:$H, 'SW Data'!$A:$A, B$8, 'SW Data'!$B:$B, $A33),SUMIFS('SW Data'!$I:$I, 'SW Data'!$A:$A, B$8, 'SW Data'!$B:$B, $A33))),
   IF($C$3="Full Time", SUMIFS('SW Data'!$F:$F, 'SW Data'!$A:$A, B$8, 'SW Data'!$B:$B, $A33, 'SW Data'!$D:$D, $C$2), IF($C$3="Part Time", SUMIFS('SW Data'!$H:$H, 'SW Data'!$A:$A, B$8, 'SW Data'!$B:$B, $A33, 'SW Data'!$D:$D, $C$2), SUMIFS('SW Data'!$I:$I, 'SW Data'!$A:$A, B$8, 'SW Data'!$B:$B, $A33, 'SW Data'!$D:$D, $C$2)))),
  IF($C$2="All Social Workers",
   IF($C$3="Full Time", SUMIFS('SW Data'!$F:$F, 'SW Data'!$A:$A, B$8, 'SW Data'!$E:$E, $C$1, 'SW Data'!$B:$B, $A33), IF($C$3="Part Time", SUMIFS('SW Data'!$H:$H, 'SW Data'!$A:$A, B$8, 'SW Data'!$E:$E, $C$1, 'SW Data'!$B:$B, $A33), SUMIFS('SW Data'!$I:$I, 'SW Data'!$A:$A, B$8, 'SW Data'!$E:$E, $C$1, 'SW Data'!$B:$B, $A33))),
   IF($C$3="Full Time", SUMIFS('SW Data'!$F:$F, 'SW Data'!$A:$A, B$8, 'SW Data'!$E:$E, $C$1, 'SW Data'!$B:$B, $A33, 'SW Data'!$D:$D, $C$2), IF($C$3="Part Time", SUMIFS('SW Data'!$H:$H, 'SW Data'!$A:$A, B$8, 'SW Data'!$E:$E, $C$1, 'SW Data'!$B:$B, $A33, 'SW Data'!$D:$D, $C$2), SUMIFS('SW Data'!$I:$I, 'SW Data'!$A:$A, B$8, 'SW Data'!$E:$E, $C$1, 'SW Data'!$B:$B, $A33, 'SW Data'!$D:$D, $C$2))))),
 0)/IF($C$1="Fieldwork Service (Children)", VLOOKUP($A33,'Population MYE'!$A$43:$K$76,MATCH(B$8,'Population MYE'!$A$43:$K$43, FALSE),FALSE), IF(OR($C$1="Fieldwork Service (Adults)",$C$1="Fieldwork Service (Offenders)"),VLOOKUP($A33,'Population MYE'!$A$81:$K$114,MATCH(B$8,'Population MYE'!$A$81:$K$81, FALSE),FALSE),VLOOKUP($A33,'Population MYE'!$A$5:$K$38,MATCH(B$8,'Population MYE'!$A$5:$K$5, FALSE),FALSE))))*100000, 1)</f>
        <v>83.4</v>
      </c>
      <c r="C33" s="83">
        <f>ROUND((IF(AND($C$1&lt;&gt;"", $C$2&lt;&gt;"", $C$3&lt;&gt;""),
 IF($C$1="All Fieldwork Services Teams",
  IF($C$2="All Social Workers",
   IF($C$3="Full Time", SUMIFS('SW Data'!$F:$F, 'SW Data'!$A:$A, C$8, 'SW Data'!$B:$B, $A33), IF($C$3="Part Time", SUMIFS('SW Data'!$H:$H, 'SW Data'!$A:$A, C$8, 'SW Data'!$B:$B, $A33),SUMIFS('SW Data'!$I:$I, 'SW Data'!$A:$A, C$8, 'SW Data'!$B:$B, $A33))),
   IF($C$3="Full Time", SUMIFS('SW Data'!$F:$F, 'SW Data'!$A:$A, C$8, 'SW Data'!$B:$B, $A33, 'SW Data'!$D:$D, $C$2), IF($C$3="Part Time", SUMIFS('SW Data'!$H:$H, 'SW Data'!$A:$A, C$8, 'SW Data'!$B:$B, $A33, 'SW Data'!$D:$D, $C$2), SUMIFS('SW Data'!$I:$I, 'SW Data'!$A:$A, C$8, 'SW Data'!$B:$B, $A33, 'SW Data'!$D:$D, $C$2)))),
  IF($C$2="All Social Workers",
   IF($C$3="Full Time", SUMIFS('SW Data'!$F:$F, 'SW Data'!$A:$A, C$8, 'SW Data'!$E:$E, $C$1, 'SW Data'!$B:$B, $A33), IF($C$3="Part Time", SUMIFS('SW Data'!$H:$H, 'SW Data'!$A:$A, C$8, 'SW Data'!$E:$E, $C$1, 'SW Data'!$B:$B, $A33), SUMIFS('SW Data'!$I:$I, 'SW Data'!$A:$A, C$8, 'SW Data'!$E:$E, $C$1, 'SW Data'!$B:$B, $A33))),
   IF($C$3="Full Time", SUMIFS('SW Data'!$F:$F, 'SW Data'!$A:$A, C$8, 'SW Data'!$E:$E, $C$1, 'SW Data'!$B:$B, $A33, 'SW Data'!$D:$D, $C$2), IF($C$3="Part Time", SUMIFS('SW Data'!$H:$H, 'SW Data'!$A:$A, C$8, 'SW Data'!$E:$E, $C$1, 'SW Data'!$B:$B, $A33, 'SW Data'!$D:$D, $C$2), SUMIFS('SW Data'!$I:$I, 'SW Data'!$A:$A, C$8, 'SW Data'!$E:$E, $C$1, 'SW Data'!$B:$B, $A33, 'SW Data'!$D:$D, $C$2))))),
 0)/IF($C$1="Fieldwork Service (Children)", VLOOKUP($A33,'Population MYE'!$A$43:$K$76,MATCH(C$8,'Population MYE'!$A$43:$K$43, FALSE),FALSE), IF(OR($C$1="Fieldwork Service (Adults)",$C$1="Fieldwork Service (Offenders)"),VLOOKUP($A33,'Population MYE'!$A$81:$K$114,MATCH(C$8,'Population MYE'!$A$81:$K$81, FALSE),FALSE),VLOOKUP($A33,'Population MYE'!$A$5:$K$38,MATCH(C$8,'Population MYE'!$A$5:$K$5, FALSE),FALSE))))*100000, 1)</f>
        <v>92.3</v>
      </c>
      <c r="D33" s="83">
        <f>ROUND((IF(AND($C$1&lt;&gt;"", $C$2&lt;&gt;"", $C$3&lt;&gt;""),
 IF($C$1="All Fieldwork Services Teams",
  IF($C$2="All Social Workers",
   IF($C$3="Full Time", SUMIFS('SW Data'!$F:$F, 'SW Data'!$A:$A, D$8, 'SW Data'!$B:$B, $A33), IF($C$3="Part Time", SUMIFS('SW Data'!$H:$H, 'SW Data'!$A:$A, D$8, 'SW Data'!$B:$B, $A33),SUMIFS('SW Data'!$I:$I, 'SW Data'!$A:$A, D$8, 'SW Data'!$B:$B, $A33))),
   IF($C$3="Full Time", SUMIFS('SW Data'!$F:$F, 'SW Data'!$A:$A, D$8, 'SW Data'!$B:$B, $A33, 'SW Data'!$D:$D, $C$2), IF($C$3="Part Time", SUMIFS('SW Data'!$H:$H, 'SW Data'!$A:$A, D$8, 'SW Data'!$B:$B, $A33, 'SW Data'!$D:$D, $C$2), SUMIFS('SW Data'!$I:$I, 'SW Data'!$A:$A, D$8, 'SW Data'!$B:$B, $A33, 'SW Data'!$D:$D, $C$2)))),
  IF($C$2="All Social Workers",
   IF($C$3="Full Time", SUMIFS('SW Data'!$F:$F, 'SW Data'!$A:$A, D$8, 'SW Data'!$E:$E, $C$1, 'SW Data'!$B:$B, $A33), IF($C$3="Part Time", SUMIFS('SW Data'!$H:$H, 'SW Data'!$A:$A, D$8, 'SW Data'!$E:$E, $C$1, 'SW Data'!$B:$B, $A33), SUMIFS('SW Data'!$I:$I, 'SW Data'!$A:$A, D$8, 'SW Data'!$E:$E, $C$1, 'SW Data'!$B:$B, $A33))),
   IF($C$3="Full Time", SUMIFS('SW Data'!$F:$F, 'SW Data'!$A:$A, D$8, 'SW Data'!$E:$E, $C$1, 'SW Data'!$B:$B, $A33, 'SW Data'!$D:$D, $C$2), IF($C$3="Part Time", SUMIFS('SW Data'!$H:$H, 'SW Data'!$A:$A, D$8, 'SW Data'!$E:$E, $C$1, 'SW Data'!$B:$B, $A33, 'SW Data'!$D:$D, $C$2), SUMIFS('SW Data'!$I:$I, 'SW Data'!$A:$A, D$8, 'SW Data'!$E:$E, $C$1, 'SW Data'!$B:$B, $A33, 'SW Data'!$D:$D, $C$2))))),
 0)/IF($C$1="Fieldwork Service (Children)", VLOOKUP($A33,'Population MYE'!$A$43:$K$76,MATCH(D$8,'Population MYE'!$A$43:$K$43, FALSE),FALSE), IF(OR($C$1="Fieldwork Service (Adults)",$C$1="Fieldwork Service (Offenders)"),VLOOKUP($A33,'Population MYE'!$A$81:$K$114,MATCH(D$8,'Population MYE'!$A$81:$K$81, FALSE),FALSE),VLOOKUP($A33,'Population MYE'!$A$5:$K$38,MATCH(D$8,'Population MYE'!$A$5:$K$5, FALSE),FALSE))))*100000, 1)</f>
        <v>91</v>
      </c>
      <c r="E33" s="83">
        <f>ROUND((IF(AND($C$1&lt;&gt;"", $C$2&lt;&gt;"", $C$3&lt;&gt;""),
 IF($C$1="All Fieldwork Services Teams",
  IF($C$2="All Social Workers",
   IF($C$3="Full Time", SUMIFS('SW Data'!$F:$F, 'SW Data'!$A:$A, E$8, 'SW Data'!$B:$B, $A33), IF($C$3="Part Time", SUMIFS('SW Data'!$H:$H, 'SW Data'!$A:$A, E$8, 'SW Data'!$B:$B, $A33),SUMIFS('SW Data'!$I:$I, 'SW Data'!$A:$A, E$8, 'SW Data'!$B:$B, $A33))),
   IF($C$3="Full Time", SUMIFS('SW Data'!$F:$F, 'SW Data'!$A:$A, E$8, 'SW Data'!$B:$B, $A33, 'SW Data'!$D:$D, $C$2), IF($C$3="Part Time", SUMIFS('SW Data'!$H:$H, 'SW Data'!$A:$A, E$8, 'SW Data'!$B:$B, $A33, 'SW Data'!$D:$D, $C$2), SUMIFS('SW Data'!$I:$I, 'SW Data'!$A:$A, E$8, 'SW Data'!$B:$B, $A33, 'SW Data'!$D:$D, $C$2)))),
  IF($C$2="All Social Workers",
   IF($C$3="Full Time", SUMIFS('SW Data'!$F:$F, 'SW Data'!$A:$A, E$8, 'SW Data'!$E:$E, $C$1, 'SW Data'!$B:$B, $A33), IF($C$3="Part Time", SUMIFS('SW Data'!$H:$H, 'SW Data'!$A:$A, E$8, 'SW Data'!$E:$E, $C$1, 'SW Data'!$B:$B, $A33), SUMIFS('SW Data'!$I:$I, 'SW Data'!$A:$A, E$8, 'SW Data'!$E:$E, $C$1, 'SW Data'!$B:$B, $A33))),
   IF($C$3="Full Time", SUMIFS('SW Data'!$F:$F, 'SW Data'!$A:$A, E$8, 'SW Data'!$E:$E, $C$1, 'SW Data'!$B:$B, $A33, 'SW Data'!$D:$D, $C$2), IF($C$3="Part Time", SUMIFS('SW Data'!$H:$H, 'SW Data'!$A:$A, E$8, 'SW Data'!$E:$E, $C$1, 'SW Data'!$B:$B, $A33, 'SW Data'!$D:$D, $C$2), SUMIFS('SW Data'!$I:$I, 'SW Data'!$A:$A, E$8, 'SW Data'!$E:$E, $C$1, 'SW Data'!$B:$B, $A33, 'SW Data'!$D:$D, $C$2))))),
 0)/IF($C$1="Fieldwork Service (Children)", VLOOKUP($A33,'Population MYE'!$A$43:$K$76,MATCH(E$8,'Population MYE'!$A$43:$K$43, FALSE),FALSE), IF(OR($C$1="Fieldwork Service (Adults)",$C$1="Fieldwork Service (Offenders)"),VLOOKUP($A33,'Population MYE'!$A$81:$K$114,MATCH(E$8,'Population MYE'!$A$81:$K$81, FALSE),FALSE),VLOOKUP($A33,'Population MYE'!$A$5:$K$38,MATCH(E$8,'Population MYE'!$A$5:$K$5, FALSE),FALSE))))*100000, 1)</f>
        <v>84.7</v>
      </c>
      <c r="F33" s="83">
        <f>ROUND((IF(AND($C$1&lt;&gt;"", $C$2&lt;&gt;"", $C$3&lt;&gt;""),
 IF($C$1="All Fieldwork Services Teams",
  IF($C$2="All Social Workers",
   IF($C$3="Full Time", SUMIFS('SW Data'!$F:$F, 'SW Data'!$A:$A, F$8, 'SW Data'!$B:$B, $A33), IF($C$3="Part Time", SUMIFS('SW Data'!$H:$H, 'SW Data'!$A:$A, F$8, 'SW Data'!$B:$B, $A33),SUMIFS('SW Data'!$I:$I, 'SW Data'!$A:$A, F$8, 'SW Data'!$B:$B, $A33))),
   IF($C$3="Full Time", SUMIFS('SW Data'!$F:$F, 'SW Data'!$A:$A, F$8, 'SW Data'!$B:$B, $A33, 'SW Data'!$D:$D, $C$2), IF($C$3="Part Time", SUMIFS('SW Data'!$H:$H, 'SW Data'!$A:$A, F$8, 'SW Data'!$B:$B, $A33, 'SW Data'!$D:$D, $C$2), SUMIFS('SW Data'!$I:$I, 'SW Data'!$A:$A, F$8, 'SW Data'!$B:$B, $A33, 'SW Data'!$D:$D, $C$2)))),
  IF($C$2="All Social Workers",
   IF($C$3="Full Time", SUMIFS('SW Data'!$F:$F, 'SW Data'!$A:$A, F$8, 'SW Data'!$E:$E, $C$1, 'SW Data'!$B:$B, $A33), IF($C$3="Part Time", SUMIFS('SW Data'!$H:$H, 'SW Data'!$A:$A, F$8, 'SW Data'!$E:$E, $C$1, 'SW Data'!$B:$B, $A33), SUMIFS('SW Data'!$I:$I, 'SW Data'!$A:$A, F$8, 'SW Data'!$E:$E, $C$1, 'SW Data'!$B:$B, $A33))),
   IF($C$3="Full Time", SUMIFS('SW Data'!$F:$F, 'SW Data'!$A:$A, F$8, 'SW Data'!$E:$E, $C$1, 'SW Data'!$B:$B, $A33, 'SW Data'!$D:$D, $C$2), IF($C$3="Part Time", SUMIFS('SW Data'!$H:$H, 'SW Data'!$A:$A, F$8, 'SW Data'!$E:$E, $C$1, 'SW Data'!$B:$B, $A33, 'SW Data'!$D:$D, $C$2), SUMIFS('SW Data'!$I:$I, 'SW Data'!$A:$A, F$8, 'SW Data'!$E:$E, $C$1, 'SW Data'!$B:$B, $A33, 'SW Data'!$D:$D, $C$2))))),
 0)/IF($C$1="Fieldwork Service (Children)", VLOOKUP($A33,'Population MYE'!$A$43:$K$76,MATCH(F$8,'Population MYE'!$A$43:$K$43, FALSE),FALSE), IF(OR($C$1="Fieldwork Service (Adults)",$C$1="Fieldwork Service (Offenders)"),VLOOKUP($A33,'Population MYE'!$A$81:$K$114,MATCH(F$8,'Population MYE'!$A$81:$K$81, FALSE),FALSE),VLOOKUP($A33,'Population MYE'!$A$5:$K$38,MATCH(F$8,'Population MYE'!$A$5:$K$5, FALSE),FALSE))))*100000, 1)</f>
        <v>87.3</v>
      </c>
      <c r="G33" s="83">
        <f>ROUND((IF(AND($C$1&lt;&gt;"", $C$2&lt;&gt;"", $C$3&lt;&gt;""),
 IF($C$1="All Fieldwork Services Teams",
  IF($C$2="All Social Workers",
   IF($C$3="Full Time", SUMIFS('SW Data'!$F:$F, 'SW Data'!$A:$A, G$8, 'SW Data'!$B:$B, $A33), IF($C$3="Part Time", SUMIFS('SW Data'!$H:$H, 'SW Data'!$A:$A, G$8, 'SW Data'!$B:$B, $A33),SUMIFS('SW Data'!$I:$I, 'SW Data'!$A:$A, G$8, 'SW Data'!$B:$B, $A33))),
   IF($C$3="Full Time", SUMIFS('SW Data'!$F:$F, 'SW Data'!$A:$A, G$8, 'SW Data'!$B:$B, $A33, 'SW Data'!$D:$D, $C$2), IF($C$3="Part Time", SUMIFS('SW Data'!$H:$H, 'SW Data'!$A:$A, G$8, 'SW Data'!$B:$B, $A33, 'SW Data'!$D:$D, $C$2), SUMIFS('SW Data'!$I:$I, 'SW Data'!$A:$A, G$8, 'SW Data'!$B:$B, $A33, 'SW Data'!$D:$D, $C$2)))),
  IF($C$2="All Social Workers",
   IF($C$3="Full Time", SUMIFS('SW Data'!$F:$F, 'SW Data'!$A:$A, G$8, 'SW Data'!$E:$E, $C$1, 'SW Data'!$B:$B, $A33), IF($C$3="Part Time", SUMIFS('SW Data'!$H:$H, 'SW Data'!$A:$A, G$8, 'SW Data'!$E:$E, $C$1, 'SW Data'!$B:$B, $A33), SUMIFS('SW Data'!$I:$I, 'SW Data'!$A:$A, G$8, 'SW Data'!$E:$E, $C$1, 'SW Data'!$B:$B, $A33))),
   IF($C$3="Full Time", SUMIFS('SW Data'!$F:$F, 'SW Data'!$A:$A, G$8, 'SW Data'!$E:$E, $C$1, 'SW Data'!$B:$B, $A33, 'SW Data'!$D:$D, $C$2), IF($C$3="Part Time", SUMIFS('SW Data'!$H:$H, 'SW Data'!$A:$A, G$8, 'SW Data'!$E:$E, $C$1, 'SW Data'!$B:$B, $A33, 'SW Data'!$D:$D, $C$2), SUMIFS('SW Data'!$I:$I, 'SW Data'!$A:$A, G$8, 'SW Data'!$E:$E, $C$1, 'SW Data'!$B:$B, $A33, 'SW Data'!$D:$D, $C$2))))),
 0)/IF($C$1="Fieldwork Service (Children)", VLOOKUP($A33,'Population MYE'!$A$43:$K$76,MATCH(G$8,'Population MYE'!$A$43:$K$43, FALSE),FALSE), IF(OR($C$1="Fieldwork Service (Adults)",$C$1="Fieldwork Service (Offenders)"),VLOOKUP($A33,'Population MYE'!$A$81:$K$114,MATCH(G$8,'Population MYE'!$A$81:$K$81, FALSE),FALSE),VLOOKUP($A33,'Population MYE'!$A$5:$K$38,MATCH(G$8,'Population MYE'!$A$5:$K$5, FALSE),FALSE))))*100000, 1)</f>
        <v>101.8</v>
      </c>
      <c r="H33" s="83">
        <f>ROUND((IF(AND($C$1&lt;&gt;"", $C$2&lt;&gt;"", $C$3&lt;&gt;""),
 IF($C$1="All Fieldwork Services Teams",
  IF($C$2="All Social Workers",
   IF($C$3="Full Time", SUMIFS('SW Data'!$F:$F, 'SW Data'!$A:$A, H$8, 'SW Data'!$B:$B, $A33), IF($C$3="Part Time", SUMIFS('SW Data'!$H:$H, 'SW Data'!$A:$A, H$8, 'SW Data'!$B:$B, $A33),SUMIFS('SW Data'!$I:$I, 'SW Data'!$A:$A, H$8, 'SW Data'!$B:$B, $A33))),
   IF($C$3="Full Time", SUMIFS('SW Data'!$F:$F, 'SW Data'!$A:$A, H$8, 'SW Data'!$B:$B, $A33, 'SW Data'!$D:$D, $C$2), IF($C$3="Part Time", SUMIFS('SW Data'!$H:$H, 'SW Data'!$A:$A, H$8, 'SW Data'!$B:$B, $A33, 'SW Data'!$D:$D, $C$2), SUMIFS('SW Data'!$I:$I, 'SW Data'!$A:$A, H$8, 'SW Data'!$B:$B, $A33, 'SW Data'!$D:$D, $C$2)))),
  IF($C$2="All Social Workers",
   IF($C$3="Full Time", SUMIFS('SW Data'!$F:$F, 'SW Data'!$A:$A, H$8, 'SW Data'!$E:$E, $C$1, 'SW Data'!$B:$B, $A33), IF($C$3="Part Time", SUMIFS('SW Data'!$H:$H, 'SW Data'!$A:$A, H$8, 'SW Data'!$E:$E, $C$1, 'SW Data'!$B:$B, $A33), SUMIFS('SW Data'!$I:$I, 'SW Data'!$A:$A, H$8, 'SW Data'!$E:$E, $C$1, 'SW Data'!$B:$B, $A33))),
   IF($C$3="Full Time", SUMIFS('SW Data'!$F:$F, 'SW Data'!$A:$A, H$8, 'SW Data'!$E:$E, $C$1, 'SW Data'!$B:$B, $A33, 'SW Data'!$D:$D, $C$2), IF($C$3="Part Time", SUMIFS('SW Data'!$H:$H, 'SW Data'!$A:$A, H$8, 'SW Data'!$E:$E, $C$1, 'SW Data'!$B:$B, $A33, 'SW Data'!$D:$D, $C$2), SUMIFS('SW Data'!$I:$I, 'SW Data'!$A:$A, H$8, 'SW Data'!$E:$E, $C$1, 'SW Data'!$B:$B, $A33, 'SW Data'!$D:$D, $C$2))))),
 0)/IF($C$1="Fieldwork Service (Children)", VLOOKUP($A33,'Population MYE'!$A$43:$K$76,MATCH(H$8,'Population MYE'!$A$43:$K$43, FALSE),FALSE), IF(OR($C$1="Fieldwork Service (Adults)",$C$1="Fieldwork Service (Offenders)"),VLOOKUP($A33,'Population MYE'!$A$81:$K$114,MATCH(H$8,'Population MYE'!$A$81:$K$81, FALSE),FALSE),VLOOKUP($A33,'Population MYE'!$A$5:$K$38,MATCH(H$8,'Population MYE'!$A$5:$K$5, FALSE),FALSE))))*100000, 1)</f>
        <v>104.4</v>
      </c>
      <c r="I33" s="83">
        <f>ROUND((IF(AND($C$1&lt;&gt;"", $C$2&lt;&gt;"", $C$3&lt;&gt;""),
 IF($C$1="All Fieldwork Services Teams",
  IF($C$2="All Social Workers",
   IF($C$3="Full Time", SUMIFS('SW Data'!$F:$F, 'SW Data'!$A:$A, I$8, 'SW Data'!$B:$B, $A33), IF($C$3="Part Time", SUMIFS('SW Data'!$H:$H, 'SW Data'!$A:$A, I$8, 'SW Data'!$B:$B, $A33),SUMIFS('SW Data'!$I:$I, 'SW Data'!$A:$A, I$8, 'SW Data'!$B:$B, $A33))),
   IF($C$3="Full Time", SUMIFS('SW Data'!$F:$F, 'SW Data'!$A:$A, I$8, 'SW Data'!$B:$B, $A33, 'SW Data'!$D:$D, $C$2), IF($C$3="Part Time", SUMIFS('SW Data'!$H:$H, 'SW Data'!$A:$A, I$8, 'SW Data'!$B:$B, $A33, 'SW Data'!$D:$D, $C$2), SUMIFS('SW Data'!$I:$I, 'SW Data'!$A:$A, I$8, 'SW Data'!$B:$B, $A33, 'SW Data'!$D:$D, $C$2)))),
  IF($C$2="All Social Workers",
   IF($C$3="Full Time", SUMIFS('SW Data'!$F:$F, 'SW Data'!$A:$A, I$8, 'SW Data'!$E:$E, $C$1, 'SW Data'!$B:$B, $A33), IF($C$3="Part Time", SUMIFS('SW Data'!$H:$H, 'SW Data'!$A:$A, I$8, 'SW Data'!$E:$E, $C$1, 'SW Data'!$B:$B, $A33), SUMIFS('SW Data'!$I:$I, 'SW Data'!$A:$A, I$8, 'SW Data'!$E:$E, $C$1, 'SW Data'!$B:$B, $A33))),
   IF($C$3="Full Time", SUMIFS('SW Data'!$F:$F, 'SW Data'!$A:$A, I$8, 'SW Data'!$E:$E, $C$1, 'SW Data'!$B:$B, $A33, 'SW Data'!$D:$D, $C$2), IF($C$3="Part Time", SUMIFS('SW Data'!$H:$H, 'SW Data'!$A:$A, I$8, 'SW Data'!$E:$E, $C$1, 'SW Data'!$B:$B, $A33, 'SW Data'!$D:$D, $C$2), SUMIFS('SW Data'!$I:$I, 'SW Data'!$A:$A, I$8, 'SW Data'!$E:$E, $C$1, 'SW Data'!$B:$B, $A33, 'SW Data'!$D:$D, $C$2))))),
 0)/IF($C$1="Fieldwork Service (Children)", VLOOKUP($A33,'Population MYE'!$A$43:$K$76,MATCH(I$8,'Population MYE'!$A$43:$K$43, FALSE),FALSE), IF(OR($C$1="Fieldwork Service (Adults)",$C$1="Fieldwork Service (Offenders)"),VLOOKUP($A33,'Population MYE'!$A$81:$K$114,MATCH(I$8,'Population MYE'!$A$81:$K$81, FALSE),FALSE),VLOOKUP($A33,'Population MYE'!$A$5:$K$38,MATCH(I$8,'Population MYE'!$A$5:$K$5, FALSE),FALSE))))*100000, 1)</f>
        <v>103.3</v>
      </c>
      <c r="J33" s="83">
        <f>ROUND((IF(AND($C$1&lt;&gt;"", $C$2&lt;&gt;"", $C$3&lt;&gt;""),
 IF($C$1="All Fieldwork Services Teams",
  IF($C$2="All Social Workers",
   IF($C$3="Full Time", SUMIFS('SW Data'!$F:$F, 'SW Data'!$A:$A, J$8, 'SW Data'!$B:$B, $A33), IF($C$3="Part Time", SUMIFS('SW Data'!$H:$H, 'SW Data'!$A:$A, J$8, 'SW Data'!$B:$B, $A33),SUMIFS('SW Data'!$I:$I, 'SW Data'!$A:$A, J$8, 'SW Data'!$B:$B, $A33))),
   IF($C$3="Full Time", SUMIFS('SW Data'!$F:$F, 'SW Data'!$A:$A, J$8, 'SW Data'!$B:$B, $A33, 'SW Data'!$D:$D, $C$2), IF($C$3="Part Time", SUMIFS('SW Data'!$H:$H, 'SW Data'!$A:$A, J$8, 'SW Data'!$B:$B, $A33, 'SW Data'!$D:$D, $C$2), SUMIFS('SW Data'!$I:$I, 'SW Data'!$A:$A, J$8, 'SW Data'!$B:$B, $A33, 'SW Data'!$D:$D, $C$2)))),
  IF($C$2="All Social Workers",
   IF($C$3="Full Time", SUMIFS('SW Data'!$F:$F, 'SW Data'!$A:$A, J$8, 'SW Data'!$E:$E, $C$1, 'SW Data'!$B:$B, $A33), IF($C$3="Part Time", SUMIFS('SW Data'!$H:$H, 'SW Data'!$A:$A, J$8, 'SW Data'!$E:$E, $C$1, 'SW Data'!$B:$B, $A33), SUMIFS('SW Data'!$I:$I, 'SW Data'!$A:$A, J$8, 'SW Data'!$E:$E, $C$1, 'SW Data'!$B:$B, $A33))),
   IF($C$3="Full Time", SUMIFS('SW Data'!$F:$F, 'SW Data'!$A:$A, J$8, 'SW Data'!$E:$E, $C$1, 'SW Data'!$B:$B, $A33, 'SW Data'!$D:$D, $C$2), IF($C$3="Part Time", SUMIFS('SW Data'!$H:$H, 'SW Data'!$A:$A, J$8, 'SW Data'!$E:$E, $C$1, 'SW Data'!$B:$B, $A33, 'SW Data'!$D:$D, $C$2), SUMIFS('SW Data'!$I:$I, 'SW Data'!$A:$A, J$8, 'SW Data'!$E:$E, $C$1, 'SW Data'!$B:$B, $A33, 'SW Data'!$D:$D, $C$2))))),
 0)/IF($C$1="Fieldwork Service (Children)", VLOOKUP($A33,'Population MYE'!$A$43:$K$76,MATCH(J$8,'Population MYE'!$A$43:$K$43, FALSE),FALSE), IF(OR($C$1="Fieldwork Service (Adults)",$C$1="Fieldwork Service (Offenders)"),VLOOKUP($A33,'Population MYE'!$A$81:$K$114,MATCH(J$8,'Population MYE'!$A$81:$K$81, FALSE),FALSE),VLOOKUP($A33,'Population MYE'!$A$5:$K$38,MATCH(J$8,'Population MYE'!$A$5:$K$5, FALSE),FALSE))))*100000, 1)</f>
        <v>123.1</v>
      </c>
      <c r="K33" s="83">
        <f>ROUND((IF(AND($C$1&lt;&gt;"", $C$2&lt;&gt;"", $C$3&lt;&gt;""),
 IF($C$1="All Fieldwork Services Teams",
  IF($C$2="All Social Workers",
   IF($C$3="Full Time", SUMIFS('SW Data'!$F:$F, 'SW Data'!$A:$A, K$8, 'SW Data'!$B:$B, $A33), IF($C$3="Part Time", SUMIFS('SW Data'!$H:$H, 'SW Data'!$A:$A, K$8, 'SW Data'!$B:$B, $A33),SUMIFS('SW Data'!$I:$I, 'SW Data'!$A:$A, K$8, 'SW Data'!$B:$B, $A33))),
   IF($C$3="Full Time", SUMIFS('SW Data'!$F:$F, 'SW Data'!$A:$A, K$8, 'SW Data'!$B:$B, $A33, 'SW Data'!$D:$D, $C$2), IF($C$3="Part Time", SUMIFS('SW Data'!$H:$H, 'SW Data'!$A:$A, K$8, 'SW Data'!$B:$B, $A33, 'SW Data'!$D:$D, $C$2), SUMIFS('SW Data'!$I:$I, 'SW Data'!$A:$A, K$8, 'SW Data'!$B:$B, $A33, 'SW Data'!$D:$D, $C$2)))),
  IF($C$2="All Social Workers",
   IF($C$3="Full Time", SUMIFS('SW Data'!$F:$F, 'SW Data'!$A:$A, K$8, 'SW Data'!$E:$E, $C$1, 'SW Data'!$B:$B, $A33), IF($C$3="Part Time", SUMIFS('SW Data'!$H:$H, 'SW Data'!$A:$A, K$8, 'SW Data'!$E:$E, $C$1, 'SW Data'!$B:$B, $A33), SUMIFS('SW Data'!$I:$I, 'SW Data'!$A:$A, K$8, 'SW Data'!$E:$E, $C$1, 'SW Data'!$B:$B, $A33))),
   IF($C$3="Full Time", SUMIFS('SW Data'!$F:$F, 'SW Data'!$A:$A, K$8, 'SW Data'!$E:$E, $C$1, 'SW Data'!$B:$B, $A33, 'SW Data'!$D:$D, $C$2), IF($C$3="Part Time", SUMIFS('SW Data'!$H:$H, 'SW Data'!$A:$A, K$8, 'SW Data'!$E:$E, $C$1, 'SW Data'!$B:$B, $A33, 'SW Data'!$D:$D, $C$2), SUMIFS('SW Data'!$I:$I, 'SW Data'!$A:$A, K$8, 'SW Data'!$E:$E, $C$1, 'SW Data'!$B:$B, $A33, 'SW Data'!$D:$D, $C$2))))),
 0)/IF($C$1="Fieldwork Service (Children)", VLOOKUP($A33,'Population MYE'!$A$43:$K$76,MATCH(K$8,'Population MYE'!$A$43:$K$43, FALSE),FALSE), IF(OR($C$1="Fieldwork Service (Adults)",$C$1="Fieldwork Service (Offenders)"),VLOOKUP($A33,'Population MYE'!$A$81:$K$114,MATCH(K$8,'Population MYE'!$A$81:$K$81, FALSE),FALSE),VLOOKUP($A33,'Population MYE'!$A$5:$K$38,MATCH(K$8,'Population MYE'!$A$5:$K$5, FALSE),FALSE))))*100000, 1)</f>
        <v>135</v>
      </c>
      <c r="L33" s="55"/>
      <c r="U33" s="74"/>
    </row>
    <row r="34" spans="1:21" x14ac:dyDescent="0.25">
      <c r="A34" s="53" t="s">
        <v>41</v>
      </c>
      <c r="B34" s="83">
        <f>ROUND((IF(AND($C$1&lt;&gt;"", $C$2&lt;&gt;"", $C$3&lt;&gt;""),
 IF($C$1="All Fieldwork Services Teams",
  IF($C$2="All Social Workers",
   IF($C$3="Full Time", SUMIFS('SW Data'!$F:$F, 'SW Data'!$A:$A, B$8, 'SW Data'!$B:$B, $A34), IF($C$3="Part Time", SUMIFS('SW Data'!$H:$H, 'SW Data'!$A:$A, B$8, 'SW Data'!$B:$B, $A34),SUMIFS('SW Data'!$I:$I, 'SW Data'!$A:$A, B$8, 'SW Data'!$B:$B, $A34))),
   IF($C$3="Full Time", SUMIFS('SW Data'!$F:$F, 'SW Data'!$A:$A, B$8, 'SW Data'!$B:$B, $A34, 'SW Data'!$D:$D, $C$2), IF($C$3="Part Time", SUMIFS('SW Data'!$H:$H, 'SW Data'!$A:$A, B$8, 'SW Data'!$B:$B, $A34, 'SW Data'!$D:$D, $C$2), SUMIFS('SW Data'!$I:$I, 'SW Data'!$A:$A, B$8, 'SW Data'!$B:$B, $A34, 'SW Data'!$D:$D, $C$2)))),
  IF($C$2="All Social Workers",
   IF($C$3="Full Time", SUMIFS('SW Data'!$F:$F, 'SW Data'!$A:$A, B$8, 'SW Data'!$E:$E, $C$1, 'SW Data'!$B:$B, $A34), IF($C$3="Part Time", SUMIFS('SW Data'!$H:$H, 'SW Data'!$A:$A, B$8, 'SW Data'!$E:$E, $C$1, 'SW Data'!$B:$B, $A34), SUMIFS('SW Data'!$I:$I, 'SW Data'!$A:$A, B$8, 'SW Data'!$E:$E, $C$1, 'SW Data'!$B:$B, $A34))),
   IF($C$3="Full Time", SUMIFS('SW Data'!$F:$F, 'SW Data'!$A:$A, B$8, 'SW Data'!$E:$E, $C$1, 'SW Data'!$B:$B, $A34, 'SW Data'!$D:$D, $C$2), IF($C$3="Part Time", SUMIFS('SW Data'!$H:$H, 'SW Data'!$A:$A, B$8, 'SW Data'!$E:$E, $C$1, 'SW Data'!$B:$B, $A34, 'SW Data'!$D:$D, $C$2), SUMIFS('SW Data'!$I:$I, 'SW Data'!$A:$A, B$8, 'SW Data'!$E:$E, $C$1, 'SW Data'!$B:$B, $A34, 'SW Data'!$D:$D, $C$2))))),
 0)/IF($C$1="Fieldwork Service (Children)", VLOOKUP($A34,'Population MYE'!$A$43:$K$76,MATCH(B$8,'Population MYE'!$A$43:$K$43, FALSE),FALSE), IF(OR($C$1="Fieldwork Service (Adults)",$C$1="Fieldwork Service (Offenders)"),VLOOKUP($A34,'Population MYE'!$A$81:$K$114,MATCH(B$8,'Population MYE'!$A$81:$K$81, FALSE),FALSE),VLOOKUP($A34,'Population MYE'!$A$5:$K$38,MATCH(B$8,'Population MYE'!$A$5:$K$5, FALSE),FALSE))))*100000, 1)</f>
        <v>116.7</v>
      </c>
      <c r="C34" s="83">
        <f>ROUND((IF(AND($C$1&lt;&gt;"", $C$2&lt;&gt;"", $C$3&lt;&gt;""),
 IF($C$1="All Fieldwork Services Teams",
  IF($C$2="All Social Workers",
   IF($C$3="Full Time", SUMIFS('SW Data'!$F:$F, 'SW Data'!$A:$A, C$8, 'SW Data'!$B:$B, $A34), IF($C$3="Part Time", SUMIFS('SW Data'!$H:$H, 'SW Data'!$A:$A, C$8, 'SW Data'!$B:$B, $A34),SUMIFS('SW Data'!$I:$I, 'SW Data'!$A:$A, C$8, 'SW Data'!$B:$B, $A34))),
   IF($C$3="Full Time", SUMIFS('SW Data'!$F:$F, 'SW Data'!$A:$A, C$8, 'SW Data'!$B:$B, $A34, 'SW Data'!$D:$D, $C$2), IF($C$3="Part Time", SUMIFS('SW Data'!$H:$H, 'SW Data'!$A:$A, C$8, 'SW Data'!$B:$B, $A34, 'SW Data'!$D:$D, $C$2), SUMIFS('SW Data'!$I:$I, 'SW Data'!$A:$A, C$8, 'SW Data'!$B:$B, $A34, 'SW Data'!$D:$D, $C$2)))),
  IF($C$2="All Social Workers",
   IF($C$3="Full Time", SUMIFS('SW Data'!$F:$F, 'SW Data'!$A:$A, C$8, 'SW Data'!$E:$E, $C$1, 'SW Data'!$B:$B, $A34), IF($C$3="Part Time", SUMIFS('SW Data'!$H:$H, 'SW Data'!$A:$A, C$8, 'SW Data'!$E:$E, $C$1, 'SW Data'!$B:$B, $A34), SUMIFS('SW Data'!$I:$I, 'SW Data'!$A:$A, C$8, 'SW Data'!$E:$E, $C$1, 'SW Data'!$B:$B, $A34))),
   IF($C$3="Full Time", SUMIFS('SW Data'!$F:$F, 'SW Data'!$A:$A, C$8, 'SW Data'!$E:$E, $C$1, 'SW Data'!$B:$B, $A34, 'SW Data'!$D:$D, $C$2), IF($C$3="Part Time", SUMIFS('SW Data'!$H:$H, 'SW Data'!$A:$A, C$8, 'SW Data'!$E:$E, $C$1, 'SW Data'!$B:$B, $A34, 'SW Data'!$D:$D, $C$2), SUMIFS('SW Data'!$I:$I, 'SW Data'!$A:$A, C$8, 'SW Data'!$E:$E, $C$1, 'SW Data'!$B:$B, $A34, 'SW Data'!$D:$D, $C$2))))),
 0)/IF($C$1="Fieldwork Service (Children)", VLOOKUP($A34,'Population MYE'!$A$43:$K$76,MATCH(C$8,'Population MYE'!$A$43:$K$43, FALSE),FALSE), IF(OR($C$1="Fieldwork Service (Adults)",$C$1="Fieldwork Service (Offenders)"),VLOOKUP($A34,'Population MYE'!$A$81:$K$114,MATCH(C$8,'Population MYE'!$A$81:$K$81, FALSE),FALSE),VLOOKUP($A34,'Population MYE'!$A$5:$K$38,MATCH(C$8,'Population MYE'!$A$5:$K$5, FALSE),FALSE))))*100000, 1)</f>
        <v>95.3</v>
      </c>
      <c r="D34" s="83">
        <f>ROUND((IF(AND($C$1&lt;&gt;"", $C$2&lt;&gt;"", $C$3&lt;&gt;""),
 IF($C$1="All Fieldwork Services Teams",
  IF($C$2="All Social Workers",
   IF($C$3="Full Time", SUMIFS('SW Data'!$F:$F, 'SW Data'!$A:$A, D$8, 'SW Data'!$B:$B, $A34), IF($C$3="Part Time", SUMIFS('SW Data'!$H:$H, 'SW Data'!$A:$A, D$8, 'SW Data'!$B:$B, $A34),SUMIFS('SW Data'!$I:$I, 'SW Data'!$A:$A, D$8, 'SW Data'!$B:$B, $A34))),
   IF($C$3="Full Time", SUMIFS('SW Data'!$F:$F, 'SW Data'!$A:$A, D$8, 'SW Data'!$B:$B, $A34, 'SW Data'!$D:$D, $C$2), IF($C$3="Part Time", SUMIFS('SW Data'!$H:$H, 'SW Data'!$A:$A, D$8, 'SW Data'!$B:$B, $A34, 'SW Data'!$D:$D, $C$2), SUMIFS('SW Data'!$I:$I, 'SW Data'!$A:$A, D$8, 'SW Data'!$B:$B, $A34, 'SW Data'!$D:$D, $C$2)))),
  IF($C$2="All Social Workers",
   IF($C$3="Full Time", SUMIFS('SW Data'!$F:$F, 'SW Data'!$A:$A, D$8, 'SW Data'!$E:$E, $C$1, 'SW Data'!$B:$B, $A34), IF($C$3="Part Time", SUMIFS('SW Data'!$H:$H, 'SW Data'!$A:$A, D$8, 'SW Data'!$E:$E, $C$1, 'SW Data'!$B:$B, $A34), SUMIFS('SW Data'!$I:$I, 'SW Data'!$A:$A, D$8, 'SW Data'!$E:$E, $C$1, 'SW Data'!$B:$B, $A34))),
   IF($C$3="Full Time", SUMIFS('SW Data'!$F:$F, 'SW Data'!$A:$A, D$8, 'SW Data'!$E:$E, $C$1, 'SW Data'!$B:$B, $A34, 'SW Data'!$D:$D, $C$2), IF($C$3="Part Time", SUMIFS('SW Data'!$H:$H, 'SW Data'!$A:$A, D$8, 'SW Data'!$E:$E, $C$1, 'SW Data'!$B:$B, $A34, 'SW Data'!$D:$D, $C$2), SUMIFS('SW Data'!$I:$I, 'SW Data'!$A:$A, D$8, 'SW Data'!$E:$E, $C$1, 'SW Data'!$B:$B, $A34, 'SW Data'!$D:$D, $C$2))))),
 0)/IF($C$1="Fieldwork Service (Children)", VLOOKUP($A34,'Population MYE'!$A$43:$K$76,MATCH(D$8,'Population MYE'!$A$43:$K$43, FALSE),FALSE), IF(OR($C$1="Fieldwork Service (Adults)",$C$1="Fieldwork Service (Offenders)"),VLOOKUP($A34,'Population MYE'!$A$81:$K$114,MATCH(D$8,'Population MYE'!$A$81:$K$81, FALSE),FALSE),VLOOKUP($A34,'Population MYE'!$A$5:$K$38,MATCH(D$8,'Population MYE'!$A$5:$K$5, FALSE),FALSE))))*100000, 1)</f>
        <v>104.5</v>
      </c>
      <c r="E34" s="83">
        <f>ROUND((IF(AND($C$1&lt;&gt;"", $C$2&lt;&gt;"", $C$3&lt;&gt;""),
 IF($C$1="All Fieldwork Services Teams",
  IF($C$2="All Social Workers",
   IF($C$3="Full Time", SUMIFS('SW Data'!$F:$F, 'SW Data'!$A:$A, E$8, 'SW Data'!$B:$B, $A34), IF($C$3="Part Time", SUMIFS('SW Data'!$H:$H, 'SW Data'!$A:$A, E$8, 'SW Data'!$B:$B, $A34),SUMIFS('SW Data'!$I:$I, 'SW Data'!$A:$A, E$8, 'SW Data'!$B:$B, $A34))),
   IF($C$3="Full Time", SUMIFS('SW Data'!$F:$F, 'SW Data'!$A:$A, E$8, 'SW Data'!$B:$B, $A34, 'SW Data'!$D:$D, $C$2), IF($C$3="Part Time", SUMIFS('SW Data'!$H:$H, 'SW Data'!$A:$A, E$8, 'SW Data'!$B:$B, $A34, 'SW Data'!$D:$D, $C$2), SUMIFS('SW Data'!$I:$I, 'SW Data'!$A:$A, E$8, 'SW Data'!$B:$B, $A34, 'SW Data'!$D:$D, $C$2)))),
  IF($C$2="All Social Workers",
   IF($C$3="Full Time", SUMIFS('SW Data'!$F:$F, 'SW Data'!$A:$A, E$8, 'SW Data'!$E:$E, $C$1, 'SW Data'!$B:$B, $A34), IF($C$3="Part Time", SUMIFS('SW Data'!$H:$H, 'SW Data'!$A:$A, E$8, 'SW Data'!$E:$E, $C$1, 'SW Data'!$B:$B, $A34), SUMIFS('SW Data'!$I:$I, 'SW Data'!$A:$A, E$8, 'SW Data'!$E:$E, $C$1, 'SW Data'!$B:$B, $A34))),
   IF($C$3="Full Time", SUMIFS('SW Data'!$F:$F, 'SW Data'!$A:$A, E$8, 'SW Data'!$E:$E, $C$1, 'SW Data'!$B:$B, $A34, 'SW Data'!$D:$D, $C$2), IF($C$3="Part Time", SUMIFS('SW Data'!$H:$H, 'SW Data'!$A:$A, E$8, 'SW Data'!$E:$E, $C$1, 'SW Data'!$B:$B, $A34, 'SW Data'!$D:$D, $C$2), SUMIFS('SW Data'!$I:$I, 'SW Data'!$A:$A, E$8, 'SW Data'!$E:$E, $C$1, 'SW Data'!$B:$B, $A34, 'SW Data'!$D:$D, $C$2))))),
 0)/IF($C$1="Fieldwork Service (Children)", VLOOKUP($A34,'Population MYE'!$A$43:$K$76,MATCH(E$8,'Population MYE'!$A$43:$K$43, FALSE),FALSE), IF(OR($C$1="Fieldwork Service (Adults)",$C$1="Fieldwork Service (Offenders)"),VLOOKUP($A34,'Population MYE'!$A$81:$K$114,MATCH(E$8,'Population MYE'!$A$81:$K$81, FALSE),FALSE),VLOOKUP($A34,'Population MYE'!$A$5:$K$38,MATCH(E$8,'Population MYE'!$A$5:$K$5, FALSE),FALSE))))*100000, 1)</f>
        <v>106.1</v>
      </c>
      <c r="F34" s="83">
        <f>ROUND((IF(AND($C$1&lt;&gt;"", $C$2&lt;&gt;"", $C$3&lt;&gt;""),
 IF($C$1="All Fieldwork Services Teams",
  IF($C$2="All Social Workers",
   IF($C$3="Full Time", SUMIFS('SW Data'!$F:$F, 'SW Data'!$A:$A, F$8, 'SW Data'!$B:$B, $A34), IF($C$3="Part Time", SUMIFS('SW Data'!$H:$H, 'SW Data'!$A:$A, F$8, 'SW Data'!$B:$B, $A34),SUMIFS('SW Data'!$I:$I, 'SW Data'!$A:$A, F$8, 'SW Data'!$B:$B, $A34))),
   IF($C$3="Full Time", SUMIFS('SW Data'!$F:$F, 'SW Data'!$A:$A, F$8, 'SW Data'!$B:$B, $A34, 'SW Data'!$D:$D, $C$2), IF($C$3="Part Time", SUMIFS('SW Data'!$H:$H, 'SW Data'!$A:$A, F$8, 'SW Data'!$B:$B, $A34, 'SW Data'!$D:$D, $C$2), SUMIFS('SW Data'!$I:$I, 'SW Data'!$A:$A, F$8, 'SW Data'!$B:$B, $A34, 'SW Data'!$D:$D, $C$2)))),
  IF($C$2="All Social Workers",
   IF($C$3="Full Time", SUMIFS('SW Data'!$F:$F, 'SW Data'!$A:$A, F$8, 'SW Data'!$E:$E, $C$1, 'SW Data'!$B:$B, $A34), IF($C$3="Part Time", SUMIFS('SW Data'!$H:$H, 'SW Data'!$A:$A, F$8, 'SW Data'!$E:$E, $C$1, 'SW Data'!$B:$B, $A34), SUMIFS('SW Data'!$I:$I, 'SW Data'!$A:$A, F$8, 'SW Data'!$E:$E, $C$1, 'SW Data'!$B:$B, $A34))),
   IF($C$3="Full Time", SUMIFS('SW Data'!$F:$F, 'SW Data'!$A:$A, F$8, 'SW Data'!$E:$E, $C$1, 'SW Data'!$B:$B, $A34, 'SW Data'!$D:$D, $C$2), IF($C$3="Part Time", SUMIFS('SW Data'!$H:$H, 'SW Data'!$A:$A, F$8, 'SW Data'!$E:$E, $C$1, 'SW Data'!$B:$B, $A34, 'SW Data'!$D:$D, $C$2), SUMIFS('SW Data'!$I:$I, 'SW Data'!$A:$A, F$8, 'SW Data'!$E:$E, $C$1, 'SW Data'!$B:$B, $A34, 'SW Data'!$D:$D, $C$2))))),
 0)/IF($C$1="Fieldwork Service (Children)", VLOOKUP($A34,'Population MYE'!$A$43:$K$76,MATCH(F$8,'Population MYE'!$A$43:$K$43, FALSE),FALSE), IF(OR($C$1="Fieldwork Service (Adults)",$C$1="Fieldwork Service (Offenders)"),VLOOKUP($A34,'Population MYE'!$A$81:$K$114,MATCH(F$8,'Population MYE'!$A$81:$K$81, FALSE),FALSE),VLOOKUP($A34,'Population MYE'!$A$5:$K$38,MATCH(F$8,'Population MYE'!$A$5:$K$5, FALSE),FALSE))))*100000, 1)</f>
        <v>102.3</v>
      </c>
      <c r="G34" s="83">
        <f>ROUND((IF(AND($C$1&lt;&gt;"", $C$2&lt;&gt;"", $C$3&lt;&gt;""),
 IF($C$1="All Fieldwork Services Teams",
  IF($C$2="All Social Workers",
   IF($C$3="Full Time", SUMIFS('SW Data'!$F:$F, 'SW Data'!$A:$A, G$8, 'SW Data'!$B:$B, $A34), IF($C$3="Part Time", SUMIFS('SW Data'!$H:$H, 'SW Data'!$A:$A, G$8, 'SW Data'!$B:$B, $A34),SUMIFS('SW Data'!$I:$I, 'SW Data'!$A:$A, G$8, 'SW Data'!$B:$B, $A34))),
   IF($C$3="Full Time", SUMIFS('SW Data'!$F:$F, 'SW Data'!$A:$A, G$8, 'SW Data'!$B:$B, $A34, 'SW Data'!$D:$D, $C$2), IF($C$3="Part Time", SUMIFS('SW Data'!$H:$H, 'SW Data'!$A:$A, G$8, 'SW Data'!$B:$B, $A34, 'SW Data'!$D:$D, $C$2), SUMIFS('SW Data'!$I:$I, 'SW Data'!$A:$A, G$8, 'SW Data'!$B:$B, $A34, 'SW Data'!$D:$D, $C$2)))),
  IF($C$2="All Social Workers",
   IF($C$3="Full Time", SUMIFS('SW Data'!$F:$F, 'SW Data'!$A:$A, G$8, 'SW Data'!$E:$E, $C$1, 'SW Data'!$B:$B, $A34), IF($C$3="Part Time", SUMIFS('SW Data'!$H:$H, 'SW Data'!$A:$A, G$8, 'SW Data'!$E:$E, $C$1, 'SW Data'!$B:$B, $A34), SUMIFS('SW Data'!$I:$I, 'SW Data'!$A:$A, G$8, 'SW Data'!$E:$E, $C$1, 'SW Data'!$B:$B, $A34))),
   IF($C$3="Full Time", SUMIFS('SW Data'!$F:$F, 'SW Data'!$A:$A, G$8, 'SW Data'!$E:$E, $C$1, 'SW Data'!$B:$B, $A34, 'SW Data'!$D:$D, $C$2), IF($C$3="Part Time", SUMIFS('SW Data'!$H:$H, 'SW Data'!$A:$A, G$8, 'SW Data'!$E:$E, $C$1, 'SW Data'!$B:$B, $A34, 'SW Data'!$D:$D, $C$2), SUMIFS('SW Data'!$I:$I, 'SW Data'!$A:$A, G$8, 'SW Data'!$E:$E, $C$1, 'SW Data'!$B:$B, $A34, 'SW Data'!$D:$D, $C$2))))),
 0)/IF($C$1="Fieldwork Service (Children)", VLOOKUP($A34,'Population MYE'!$A$43:$K$76,MATCH(G$8,'Population MYE'!$A$43:$K$43, FALSE),FALSE), IF(OR($C$1="Fieldwork Service (Adults)",$C$1="Fieldwork Service (Offenders)"),VLOOKUP($A34,'Population MYE'!$A$81:$K$114,MATCH(G$8,'Population MYE'!$A$81:$K$81, FALSE),FALSE),VLOOKUP($A34,'Population MYE'!$A$5:$K$38,MATCH(G$8,'Population MYE'!$A$5:$K$5, FALSE),FALSE))))*100000, 1)</f>
        <v>102.9</v>
      </c>
      <c r="H34" s="83">
        <f>ROUND((IF(AND($C$1&lt;&gt;"", $C$2&lt;&gt;"", $C$3&lt;&gt;""),
 IF($C$1="All Fieldwork Services Teams",
  IF($C$2="All Social Workers",
   IF($C$3="Full Time", SUMIFS('SW Data'!$F:$F, 'SW Data'!$A:$A, H$8, 'SW Data'!$B:$B, $A34), IF($C$3="Part Time", SUMIFS('SW Data'!$H:$H, 'SW Data'!$A:$A, H$8, 'SW Data'!$B:$B, $A34),SUMIFS('SW Data'!$I:$I, 'SW Data'!$A:$A, H$8, 'SW Data'!$B:$B, $A34))),
   IF($C$3="Full Time", SUMIFS('SW Data'!$F:$F, 'SW Data'!$A:$A, H$8, 'SW Data'!$B:$B, $A34, 'SW Data'!$D:$D, $C$2), IF($C$3="Part Time", SUMIFS('SW Data'!$H:$H, 'SW Data'!$A:$A, H$8, 'SW Data'!$B:$B, $A34, 'SW Data'!$D:$D, $C$2), SUMIFS('SW Data'!$I:$I, 'SW Data'!$A:$A, H$8, 'SW Data'!$B:$B, $A34, 'SW Data'!$D:$D, $C$2)))),
  IF($C$2="All Social Workers",
   IF($C$3="Full Time", SUMIFS('SW Data'!$F:$F, 'SW Data'!$A:$A, H$8, 'SW Data'!$E:$E, $C$1, 'SW Data'!$B:$B, $A34), IF($C$3="Part Time", SUMIFS('SW Data'!$H:$H, 'SW Data'!$A:$A, H$8, 'SW Data'!$E:$E, $C$1, 'SW Data'!$B:$B, $A34), SUMIFS('SW Data'!$I:$I, 'SW Data'!$A:$A, H$8, 'SW Data'!$E:$E, $C$1, 'SW Data'!$B:$B, $A34))),
   IF($C$3="Full Time", SUMIFS('SW Data'!$F:$F, 'SW Data'!$A:$A, H$8, 'SW Data'!$E:$E, $C$1, 'SW Data'!$B:$B, $A34, 'SW Data'!$D:$D, $C$2), IF($C$3="Part Time", SUMIFS('SW Data'!$H:$H, 'SW Data'!$A:$A, H$8, 'SW Data'!$E:$E, $C$1, 'SW Data'!$B:$B, $A34, 'SW Data'!$D:$D, $C$2), SUMIFS('SW Data'!$I:$I, 'SW Data'!$A:$A, H$8, 'SW Data'!$E:$E, $C$1, 'SW Data'!$B:$B, $A34, 'SW Data'!$D:$D, $C$2))))),
 0)/IF($C$1="Fieldwork Service (Children)", VLOOKUP($A34,'Population MYE'!$A$43:$K$76,MATCH(H$8,'Population MYE'!$A$43:$K$43, FALSE),FALSE), IF(OR($C$1="Fieldwork Service (Adults)",$C$1="Fieldwork Service (Offenders)"),VLOOKUP($A34,'Population MYE'!$A$81:$K$114,MATCH(H$8,'Population MYE'!$A$81:$K$81, FALSE),FALSE),VLOOKUP($A34,'Population MYE'!$A$5:$K$38,MATCH(H$8,'Population MYE'!$A$5:$K$5, FALSE),FALSE))))*100000, 1)</f>
        <v>101.1</v>
      </c>
      <c r="I34" s="83">
        <f>ROUND((IF(AND($C$1&lt;&gt;"", $C$2&lt;&gt;"", $C$3&lt;&gt;""),
 IF($C$1="All Fieldwork Services Teams",
  IF($C$2="All Social Workers",
   IF($C$3="Full Time", SUMIFS('SW Data'!$F:$F, 'SW Data'!$A:$A, I$8, 'SW Data'!$B:$B, $A34), IF($C$3="Part Time", SUMIFS('SW Data'!$H:$H, 'SW Data'!$A:$A, I$8, 'SW Data'!$B:$B, $A34),SUMIFS('SW Data'!$I:$I, 'SW Data'!$A:$A, I$8, 'SW Data'!$B:$B, $A34))),
   IF($C$3="Full Time", SUMIFS('SW Data'!$F:$F, 'SW Data'!$A:$A, I$8, 'SW Data'!$B:$B, $A34, 'SW Data'!$D:$D, $C$2), IF($C$3="Part Time", SUMIFS('SW Data'!$H:$H, 'SW Data'!$A:$A, I$8, 'SW Data'!$B:$B, $A34, 'SW Data'!$D:$D, $C$2), SUMIFS('SW Data'!$I:$I, 'SW Data'!$A:$A, I$8, 'SW Data'!$B:$B, $A34, 'SW Data'!$D:$D, $C$2)))),
  IF($C$2="All Social Workers",
   IF($C$3="Full Time", SUMIFS('SW Data'!$F:$F, 'SW Data'!$A:$A, I$8, 'SW Data'!$E:$E, $C$1, 'SW Data'!$B:$B, $A34), IF($C$3="Part Time", SUMIFS('SW Data'!$H:$H, 'SW Data'!$A:$A, I$8, 'SW Data'!$E:$E, $C$1, 'SW Data'!$B:$B, $A34), SUMIFS('SW Data'!$I:$I, 'SW Data'!$A:$A, I$8, 'SW Data'!$E:$E, $C$1, 'SW Data'!$B:$B, $A34))),
   IF($C$3="Full Time", SUMIFS('SW Data'!$F:$F, 'SW Data'!$A:$A, I$8, 'SW Data'!$E:$E, $C$1, 'SW Data'!$B:$B, $A34, 'SW Data'!$D:$D, $C$2), IF($C$3="Part Time", SUMIFS('SW Data'!$H:$H, 'SW Data'!$A:$A, I$8, 'SW Data'!$E:$E, $C$1, 'SW Data'!$B:$B, $A34, 'SW Data'!$D:$D, $C$2), SUMIFS('SW Data'!$I:$I, 'SW Data'!$A:$A, I$8, 'SW Data'!$E:$E, $C$1, 'SW Data'!$B:$B, $A34, 'SW Data'!$D:$D, $C$2))))),
 0)/IF($C$1="Fieldwork Service (Children)", VLOOKUP($A34,'Population MYE'!$A$43:$K$76,MATCH(I$8,'Population MYE'!$A$43:$K$43, FALSE),FALSE), IF(OR($C$1="Fieldwork Service (Adults)",$C$1="Fieldwork Service (Offenders)"),VLOOKUP($A34,'Population MYE'!$A$81:$K$114,MATCH(I$8,'Population MYE'!$A$81:$K$81, FALSE),FALSE),VLOOKUP($A34,'Population MYE'!$A$5:$K$38,MATCH(I$8,'Population MYE'!$A$5:$K$5, FALSE),FALSE))))*100000, 1)</f>
        <v>93.6</v>
      </c>
      <c r="J34" s="83">
        <f>ROUND((IF(AND($C$1&lt;&gt;"", $C$2&lt;&gt;"", $C$3&lt;&gt;""),
 IF($C$1="All Fieldwork Services Teams",
  IF($C$2="All Social Workers",
   IF($C$3="Full Time", SUMIFS('SW Data'!$F:$F, 'SW Data'!$A:$A, J$8, 'SW Data'!$B:$B, $A34), IF($C$3="Part Time", SUMIFS('SW Data'!$H:$H, 'SW Data'!$A:$A, J$8, 'SW Data'!$B:$B, $A34),SUMIFS('SW Data'!$I:$I, 'SW Data'!$A:$A, J$8, 'SW Data'!$B:$B, $A34))),
   IF($C$3="Full Time", SUMIFS('SW Data'!$F:$F, 'SW Data'!$A:$A, J$8, 'SW Data'!$B:$B, $A34, 'SW Data'!$D:$D, $C$2), IF($C$3="Part Time", SUMIFS('SW Data'!$H:$H, 'SW Data'!$A:$A, J$8, 'SW Data'!$B:$B, $A34, 'SW Data'!$D:$D, $C$2), SUMIFS('SW Data'!$I:$I, 'SW Data'!$A:$A, J$8, 'SW Data'!$B:$B, $A34, 'SW Data'!$D:$D, $C$2)))),
  IF($C$2="All Social Workers",
   IF($C$3="Full Time", SUMIFS('SW Data'!$F:$F, 'SW Data'!$A:$A, J$8, 'SW Data'!$E:$E, $C$1, 'SW Data'!$B:$B, $A34), IF($C$3="Part Time", SUMIFS('SW Data'!$H:$H, 'SW Data'!$A:$A, J$8, 'SW Data'!$E:$E, $C$1, 'SW Data'!$B:$B, $A34), SUMIFS('SW Data'!$I:$I, 'SW Data'!$A:$A, J$8, 'SW Data'!$E:$E, $C$1, 'SW Data'!$B:$B, $A34))),
   IF($C$3="Full Time", SUMIFS('SW Data'!$F:$F, 'SW Data'!$A:$A, J$8, 'SW Data'!$E:$E, $C$1, 'SW Data'!$B:$B, $A34, 'SW Data'!$D:$D, $C$2), IF($C$3="Part Time", SUMIFS('SW Data'!$H:$H, 'SW Data'!$A:$A, J$8, 'SW Data'!$E:$E, $C$1, 'SW Data'!$B:$B, $A34, 'SW Data'!$D:$D, $C$2), SUMIFS('SW Data'!$I:$I, 'SW Data'!$A:$A, J$8, 'SW Data'!$E:$E, $C$1, 'SW Data'!$B:$B, $A34, 'SW Data'!$D:$D, $C$2))))),
 0)/IF($C$1="Fieldwork Service (Children)", VLOOKUP($A34,'Population MYE'!$A$43:$K$76,MATCH(J$8,'Population MYE'!$A$43:$K$43, FALSE),FALSE), IF(OR($C$1="Fieldwork Service (Adults)",$C$1="Fieldwork Service (Offenders)"),VLOOKUP($A34,'Population MYE'!$A$81:$K$114,MATCH(J$8,'Population MYE'!$A$81:$K$81, FALSE),FALSE),VLOOKUP($A34,'Population MYE'!$A$5:$K$38,MATCH(J$8,'Population MYE'!$A$5:$K$5, FALSE),FALSE))))*100000, 1)</f>
        <v>92</v>
      </c>
      <c r="K34" s="83">
        <f>ROUND((IF(AND($C$1&lt;&gt;"", $C$2&lt;&gt;"", $C$3&lt;&gt;""),
 IF($C$1="All Fieldwork Services Teams",
  IF($C$2="All Social Workers",
   IF($C$3="Full Time", SUMIFS('SW Data'!$F:$F, 'SW Data'!$A:$A, K$8, 'SW Data'!$B:$B, $A34), IF($C$3="Part Time", SUMIFS('SW Data'!$H:$H, 'SW Data'!$A:$A, K$8, 'SW Data'!$B:$B, $A34),SUMIFS('SW Data'!$I:$I, 'SW Data'!$A:$A, K$8, 'SW Data'!$B:$B, $A34))),
   IF($C$3="Full Time", SUMIFS('SW Data'!$F:$F, 'SW Data'!$A:$A, K$8, 'SW Data'!$B:$B, $A34, 'SW Data'!$D:$D, $C$2), IF($C$3="Part Time", SUMIFS('SW Data'!$H:$H, 'SW Data'!$A:$A, K$8, 'SW Data'!$B:$B, $A34, 'SW Data'!$D:$D, $C$2), SUMIFS('SW Data'!$I:$I, 'SW Data'!$A:$A, K$8, 'SW Data'!$B:$B, $A34, 'SW Data'!$D:$D, $C$2)))),
  IF($C$2="All Social Workers",
   IF($C$3="Full Time", SUMIFS('SW Data'!$F:$F, 'SW Data'!$A:$A, K$8, 'SW Data'!$E:$E, $C$1, 'SW Data'!$B:$B, $A34), IF($C$3="Part Time", SUMIFS('SW Data'!$H:$H, 'SW Data'!$A:$A, K$8, 'SW Data'!$E:$E, $C$1, 'SW Data'!$B:$B, $A34), SUMIFS('SW Data'!$I:$I, 'SW Data'!$A:$A, K$8, 'SW Data'!$E:$E, $C$1, 'SW Data'!$B:$B, $A34))),
   IF($C$3="Full Time", SUMIFS('SW Data'!$F:$F, 'SW Data'!$A:$A, K$8, 'SW Data'!$E:$E, $C$1, 'SW Data'!$B:$B, $A34, 'SW Data'!$D:$D, $C$2), IF($C$3="Part Time", SUMIFS('SW Data'!$H:$H, 'SW Data'!$A:$A, K$8, 'SW Data'!$E:$E, $C$1, 'SW Data'!$B:$B, $A34, 'SW Data'!$D:$D, $C$2), SUMIFS('SW Data'!$I:$I, 'SW Data'!$A:$A, K$8, 'SW Data'!$E:$E, $C$1, 'SW Data'!$B:$B, $A34, 'SW Data'!$D:$D, $C$2))))),
 0)/IF($C$1="Fieldwork Service (Children)", VLOOKUP($A34,'Population MYE'!$A$43:$K$76,MATCH(K$8,'Population MYE'!$A$43:$K$43, FALSE),FALSE), IF(OR($C$1="Fieldwork Service (Adults)",$C$1="Fieldwork Service (Offenders)"),VLOOKUP($A34,'Population MYE'!$A$81:$K$114,MATCH(K$8,'Population MYE'!$A$81:$K$81, FALSE),FALSE),VLOOKUP($A34,'Population MYE'!$A$5:$K$38,MATCH(K$8,'Population MYE'!$A$5:$K$5, FALSE),FALSE))))*100000, 1)</f>
        <v>95.3</v>
      </c>
      <c r="L34" s="55"/>
      <c r="U34" s="74"/>
    </row>
    <row r="35" spans="1:21" x14ac:dyDescent="0.25">
      <c r="A35" s="53" t="s">
        <v>42</v>
      </c>
      <c r="B35" s="83">
        <f>ROUND((IF(AND($C$1&lt;&gt;"", $C$2&lt;&gt;"", $C$3&lt;&gt;""),
 IF($C$1="All Fieldwork Services Teams",
  IF($C$2="All Social Workers",
   IF($C$3="Full Time", SUMIFS('SW Data'!$F:$F, 'SW Data'!$A:$A, B$8, 'SW Data'!$B:$B, $A35), IF($C$3="Part Time", SUMIFS('SW Data'!$H:$H, 'SW Data'!$A:$A, B$8, 'SW Data'!$B:$B, $A35),SUMIFS('SW Data'!$I:$I, 'SW Data'!$A:$A, B$8, 'SW Data'!$B:$B, $A35))),
   IF($C$3="Full Time", SUMIFS('SW Data'!$F:$F, 'SW Data'!$A:$A, B$8, 'SW Data'!$B:$B, $A35, 'SW Data'!$D:$D, $C$2), IF($C$3="Part Time", SUMIFS('SW Data'!$H:$H, 'SW Data'!$A:$A, B$8, 'SW Data'!$B:$B, $A35, 'SW Data'!$D:$D, $C$2), SUMIFS('SW Data'!$I:$I, 'SW Data'!$A:$A, B$8, 'SW Data'!$B:$B, $A35, 'SW Data'!$D:$D, $C$2)))),
  IF($C$2="All Social Workers",
   IF($C$3="Full Time", SUMIFS('SW Data'!$F:$F, 'SW Data'!$A:$A, B$8, 'SW Data'!$E:$E, $C$1, 'SW Data'!$B:$B, $A35), IF($C$3="Part Time", SUMIFS('SW Data'!$H:$H, 'SW Data'!$A:$A, B$8, 'SW Data'!$E:$E, $C$1, 'SW Data'!$B:$B, $A35), SUMIFS('SW Data'!$I:$I, 'SW Data'!$A:$A, B$8, 'SW Data'!$E:$E, $C$1, 'SW Data'!$B:$B, $A35))),
   IF($C$3="Full Time", SUMIFS('SW Data'!$F:$F, 'SW Data'!$A:$A, B$8, 'SW Data'!$E:$E, $C$1, 'SW Data'!$B:$B, $A35, 'SW Data'!$D:$D, $C$2), IF($C$3="Part Time", SUMIFS('SW Data'!$H:$H, 'SW Data'!$A:$A, B$8, 'SW Data'!$E:$E, $C$1, 'SW Data'!$B:$B, $A35, 'SW Data'!$D:$D, $C$2), SUMIFS('SW Data'!$I:$I, 'SW Data'!$A:$A, B$8, 'SW Data'!$E:$E, $C$1, 'SW Data'!$B:$B, $A35, 'SW Data'!$D:$D, $C$2))))),
 0)/IF($C$1="Fieldwork Service (Children)", VLOOKUP($A35,'Population MYE'!$A$43:$K$76,MATCH(B$8,'Population MYE'!$A$43:$K$43, FALSE),FALSE), IF(OR($C$1="Fieldwork Service (Adults)",$C$1="Fieldwork Service (Offenders)"),VLOOKUP($A35,'Population MYE'!$A$81:$K$114,MATCH(B$8,'Population MYE'!$A$81:$K$81, FALSE),FALSE),VLOOKUP($A35,'Population MYE'!$A$5:$K$38,MATCH(B$8,'Population MYE'!$A$5:$K$5, FALSE),FALSE))))*100000, 1)</f>
        <v>93.6</v>
      </c>
      <c r="C35" s="83">
        <f>ROUND((IF(AND($C$1&lt;&gt;"", $C$2&lt;&gt;"", $C$3&lt;&gt;""),
 IF($C$1="All Fieldwork Services Teams",
  IF($C$2="All Social Workers",
   IF($C$3="Full Time", SUMIFS('SW Data'!$F:$F, 'SW Data'!$A:$A, C$8, 'SW Data'!$B:$B, $A35), IF($C$3="Part Time", SUMIFS('SW Data'!$H:$H, 'SW Data'!$A:$A, C$8, 'SW Data'!$B:$B, $A35),SUMIFS('SW Data'!$I:$I, 'SW Data'!$A:$A, C$8, 'SW Data'!$B:$B, $A35))),
   IF($C$3="Full Time", SUMIFS('SW Data'!$F:$F, 'SW Data'!$A:$A, C$8, 'SW Data'!$B:$B, $A35, 'SW Data'!$D:$D, $C$2), IF($C$3="Part Time", SUMIFS('SW Data'!$H:$H, 'SW Data'!$A:$A, C$8, 'SW Data'!$B:$B, $A35, 'SW Data'!$D:$D, $C$2), SUMIFS('SW Data'!$I:$I, 'SW Data'!$A:$A, C$8, 'SW Data'!$B:$B, $A35, 'SW Data'!$D:$D, $C$2)))),
  IF($C$2="All Social Workers",
   IF($C$3="Full Time", SUMIFS('SW Data'!$F:$F, 'SW Data'!$A:$A, C$8, 'SW Data'!$E:$E, $C$1, 'SW Data'!$B:$B, $A35), IF($C$3="Part Time", SUMIFS('SW Data'!$H:$H, 'SW Data'!$A:$A, C$8, 'SW Data'!$E:$E, $C$1, 'SW Data'!$B:$B, $A35), SUMIFS('SW Data'!$I:$I, 'SW Data'!$A:$A, C$8, 'SW Data'!$E:$E, $C$1, 'SW Data'!$B:$B, $A35))),
   IF($C$3="Full Time", SUMIFS('SW Data'!$F:$F, 'SW Data'!$A:$A, C$8, 'SW Data'!$E:$E, $C$1, 'SW Data'!$B:$B, $A35, 'SW Data'!$D:$D, $C$2), IF($C$3="Part Time", SUMIFS('SW Data'!$H:$H, 'SW Data'!$A:$A, C$8, 'SW Data'!$E:$E, $C$1, 'SW Data'!$B:$B, $A35, 'SW Data'!$D:$D, $C$2), SUMIFS('SW Data'!$I:$I, 'SW Data'!$A:$A, C$8, 'SW Data'!$E:$E, $C$1, 'SW Data'!$B:$B, $A35, 'SW Data'!$D:$D, $C$2))))),
 0)/IF($C$1="Fieldwork Service (Children)", VLOOKUP($A35,'Population MYE'!$A$43:$K$76,MATCH(C$8,'Population MYE'!$A$43:$K$43, FALSE),FALSE), IF(OR($C$1="Fieldwork Service (Adults)",$C$1="Fieldwork Service (Offenders)"),VLOOKUP($A35,'Population MYE'!$A$81:$K$114,MATCH(C$8,'Population MYE'!$A$81:$K$81, FALSE),FALSE),VLOOKUP($A35,'Population MYE'!$A$5:$K$38,MATCH(C$8,'Population MYE'!$A$5:$K$5, FALSE),FALSE))))*100000, 1)</f>
        <v>102</v>
      </c>
      <c r="D35" s="83">
        <f>ROUND((IF(AND($C$1&lt;&gt;"", $C$2&lt;&gt;"", $C$3&lt;&gt;""),
 IF($C$1="All Fieldwork Services Teams",
  IF($C$2="All Social Workers",
   IF($C$3="Full Time", SUMIFS('SW Data'!$F:$F, 'SW Data'!$A:$A, D$8, 'SW Data'!$B:$B, $A35), IF($C$3="Part Time", SUMIFS('SW Data'!$H:$H, 'SW Data'!$A:$A, D$8, 'SW Data'!$B:$B, $A35),SUMIFS('SW Data'!$I:$I, 'SW Data'!$A:$A, D$8, 'SW Data'!$B:$B, $A35))),
   IF($C$3="Full Time", SUMIFS('SW Data'!$F:$F, 'SW Data'!$A:$A, D$8, 'SW Data'!$B:$B, $A35, 'SW Data'!$D:$D, $C$2), IF($C$3="Part Time", SUMIFS('SW Data'!$H:$H, 'SW Data'!$A:$A, D$8, 'SW Data'!$B:$B, $A35, 'SW Data'!$D:$D, $C$2), SUMIFS('SW Data'!$I:$I, 'SW Data'!$A:$A, D$8, 'SW Data'!$B:$B, $A35, 'SW Data'!$D:$D, $C$2)))),
  IF($C$2="All Social Workers",
   IF($C$3="Full Time", SUMIFS('SW Data'!$F:$F, 'SW Data'!$A:$A, D$8, 'SW Data'!$E:$E, $C$1, 'SW Data'!$B:$B, $A35), IF($C$3="Part Time", SUMIFS('SW Data'!$H:$H, 'SW Data'!$A:$A, D$8, 'SW Data'!$E:$E, $C$1, 'SW Data'!$B:$B, $A35), SUMIFS('SW Data'!$I:$I, 'SW Data'!$A:$A, D$8, 'SW Data'!$E:$E, $C$1, 'SW Data'!$B:$B, $A35))),
   IF($C$3="Full Time", SUMIFS('SW Data'!$F:$F, 'SW Data'!$A:$A, D$8, 'SW Data'!$E:$E, $C$1, 'SW Data'!$B:$B, $A35, 'SW Data'!$D:$D, $C$2), IF($C$3="Part Time", SUMIFS('SW Data'!$H:$H, 'SW Data'!$A:$A, D$8, 'SW Data'!$E:$E, $C$1, 'SW Data'!$B:$B, $A35, 'SW Data'!$D:$D, $C$2), SUMIFS('SW Data'!$I:$I, 'SW Data'!$A:$A, D$8, 'SW Data'!$E:$E, $C$1, 'SW Data'!$B:$B, $A35, 'SW Data'!$D:$D, $C$2))))),
 0)/IF($C$1="Fieldwork Service (Children)", VLOOKUP($A35,'Population MYE'!$A$43:$K$76,MATCH(D$8,'Population MYE'!$A$43:$K$43, FALSE),FALSE), IF(OR($C$1="Fieldwork Service (Adults)",$C$1="Fieldwork Service (Offenders)"),VLOOKUP($A35,'Population MYE'!$A$81:$K$114,MATCH(D$8,'Population MYE'!$A$81:$K$81, FALSE),FALSE),VLOOKUP($A35,'Population MYE'!$A$5:$K$38,MATCH(D$8,'Population MYE'!$A$5:$K$5, FALSE),FALSE))))*100000, 1)</f>
        <v>105.2</v>
      </c>
      <c r="E35" s="83">
        <f>ROUND((IF(AND($C$1&lt;&gt;"", $C$2&lt;&gt;"", $C$3&lt;&gt;""),
 IF($C$1="All Fieldwork Services Teams",
  IF($C$2="All Social Workers",
   IF($C$3="Full Time", SUMIFS('SW Data'!$F:$F, 'SW Data'!$A:$A, E$8, 'SW Data'!$B:$B, $A35), IF($C$3="Part Time", SUMIFS('SW Data'!$H:$H, 'SW Data'!$A:$A, E$8, 'SW Data'!$B:$B, $A35),SUMIFS('SW Data'!$I:$I, 'SW Data'!$A:$A, E$8, 'SW Data'!$B:$B, $A35))),
   IF($C$3="Full Time", SUMIFS('SW Data'!$F:$F, 'SW Data'!$A:$A, E$8, 'SW Data'!$B:$B, $A35, 'SW Data'!$D:$D, $C$2), IF($C$3="Part Time", SUMIFS('SW Data'!$H:$H, 'SW Data'!$A:$A, E$8, 'SW Data'!$B:$B, $A35, 'SW Data'!$D:$D, $C$2), SUMIFS('SW Data'!$I:$I, 'SW Data'!$A:$A, E$8, 'SW Data'!$B:$B, $A35, 'SW Data'!$D:$D, $C$2)))),
  IF($C$2="All Social Workers",
   IF($C$3="Full Time", SUMIFS('SW Data'!$F:$F, 'SW Data'!$A:$A, E$8, 'SW Data'!$E:$E, $C$1, 'SW Data'!$B:$B, $A35), IF($C$3="Part Time", SUMIFS('SW Data'!$H:$H, 'SW Data'!$A:$A, E$8, 'SW Data'!$E:$E, $C$1, 'SW Data'!$B:$B, $A35), SUMIFS('SW Data'!$I:$I, 'SW Data'!$A:$A, E$8, 'SW Data'!$E:$E, $C$1, 'SW Data'!$B:$B, $A35))),
   IF($C$3="Full Time", SUMIFS('SW Data'!$F:$F, 'SW Data'!$A:$A, E$8, 'SW Data'!$E:$E, $C$1, 'SW Data'!$B:$B, $A35, 'SW Data'!$D:$D, $C$2), IF($C$3="Part Time", SUMIFS('SW Data'!$H:$H, 'SW Data'!$A:$A, E$8, 'SW Data'!$E:$E, $C$1, 'SW Data'!$B:$B, $A35, 'SW Data'!$D:$D, $C$2), SUMIFS('SW Data'!$I:$I, 'SW Data'!$A:$A, E$8, 'SW Data'!$E:$E, $C$1, 'SW Data'!$B:$B, $A35, 'SW Data'!$D:$D, $C$2))))),
 0)/IF($C$1="Fieldwork Service (Children)", VLOOKUP($A35,'Population MYE'!$A$43:$K$76,MATCH(E$8,'Population MYE'!$A$43:$K$43, FALSE),FALSE), IF(OR($C$1="Fieldwork Service (Adults)",$C$1="Fieldwork Service (Offenders)"),VLOOKUP($A35,'Population MYE'!$A$81:$K$114,MATCH(E$8,'Population MYE'!$A$81:$K$81, FALSE),FALSE),VLOOKUP($A35,'Population MYE'!$A$5:$K$38,MATCH(E$8,'Population MYE'!$A$5:$K$5, FALSE),FALSE))))*100000, 1)</f>
        <v>106.4</v>
      </c>
      <c r="F35" s="83">
        <f>ROUND((IF(AND($C$1&lt;&gt;"", $C$2&lt;&gt;"", $C$3&lt;&gt;""),
 IF($C$1="All Fieldwork Services Teams",
  IF($C$2="All Social Workers",
   IF($C$3="Full Time", SUMIFS('SW Data'!$F:$F, 'SW Data'!$A:$A, F$8, 'SW Data'!$B:$B, $A35), IF($C$3="Part Time", SUMIFS('SW Data'!$H:$H, 'SW Data'!$A:$A, F$8, 'SW Data'!$B:$B, $A35),SUMIFS('SW Data'!$I:$I, 'SW Data'!$A:$A, F$8, 'SW Data'!$B:$B, $A35))),
   IF($C$3="Full Time", SUMIFS('SW Data'!$F:$F, 'SW Data'!$A:$A, F$8, 'SW Data'!$B:$B, $A35, 'SW Data'!$D:$D, $C$2), IF($C$3="Part Time", SUMIFS('SW Data'!$H:$H, 'SW Data'!$A:$A, F$8, 'SW Data'!$B:$B, $A35, 'SW Data'!$D:$D, $C$2), SUMIFS('SW Data'!$I:$I, 'SW Data'!$A:$A, F$8, 'SW Data'!$B:$B, $A35, 'SW Data'!$D:$D, $C$2)))),
  IF($C$2="All Social Workers",
   IF($C$3="Full Time", SUMIFS('SW Data'!$F:$F, 'SW Data'!$A:$A, F$8, 'SW Data'!$E:$E, $C$1, 'SW Data'!$B:$B, $A35), IF($C$3="Part Time", SUMIFS('SW Data'!$H:$H, 'SW Data'!$A:$A, F$8, 'SW Data'!$E:$E, $C$1, 'SW Data'!$B:$B, $A35), SUMIFS('SW Data'!$I:$I, 'SW Data'!$A:$A, F$8, 'SW Data'!$E:$E, $C$1, 'SW Data'!$B:$B, $A35))),
   IF($C$3="Full Time", SUMIFS('SW Data'!$F:$F, 'SW Data'!$A:$A, F$8, 'SW Data'!$E:$E, $C$1, 'SW Data'!$B:$B, $A35, 'SW Data'!$D:$D, $C$2), IF($C$3="Part Time", SUMIFS('SW Data'!$H:$H, 'SW Data'!$A:$A, F$8, 'SW Data'!$E:$E, $C$1, 'SW Data'!$B:$B, $A35, 'SW Data'!$D:$D, $C$2), SUMIFS('SW Data'!$I:$I, 'SW Data'!$A:$A, F$8, 'SW Data'!$E:$E, $C$1, 'SW Data'!$B:$B, $A35, 'SW Data'!$D:$D, $C$2))))),
 0)/IF($C$1="Fieldwork Service (Children)", VLOOKUP($A35,'Population MYE'!$A$43:$K$76,MATCH(F$8,'Population MYE'!$A$43:$K$43, FALSE),FALSE), IF(OR($C$1="Fieldwork Service (Adults)",$C$1="Fieldwork Service (Offenders)"),VLOOKUP($A35,'Population MYE'!$A$81:$K$114,MATCH(F$8,'Population MYE'!$A$81:$K$81, FALSE),FALSE),VLOOKUP($A35,'Population MYE'!$A$5:$K$38,MATCH(F$8,'Population MYE'!$A$5:$K$5, FALSE),FALSE))))*100000, 1)</f>
        <v>101.7</v>
      </c>
      <c r="G35" s="83">
        <f>ROUND((IF(AND($C$1&lt;&gt;"", $C$2&lt;&gt;"", $C$3&lt;&gt;""),
 IF($C$1="All Fieldwork Services Teams",
  IF($C$2="All Social Workers",
   IF($C$3="Full Time", SUMIFS('SW Data'!$F:$F, 'SW Data'!$A:$A, G$8, 'SW Data'!$B:$B, $A35), IF($C$3="Part Time", SUMIFS('SW Data'!$H:$H, 'SW Data'!$A:$A, G$8, 'SW Data'!$B:$B, $A35),SUMIFS('SW Data'!$I:$I, 'SW Data'!$A:$A, G$8, 'SW Data'!$B:$B, $A35))),
   IF($C$3="Full Time", SUMIFS('SW Data'!$F:$F, 'SW Data'!$A:$A, G$8, 'SW Data'!$B:$B, $A35, 'SW Data'!$D:$D, $C$2), IF($C$3="Part Time", SUMIFS('SW Data'!$H:$H, 'SW Data'!$A:$A, G$8, 'SW Data'!$B:$B, $A35, 'SW Data'!$D:$D, $C$2), SUMIFS('SW Data'!$I:$I, 'SW Data'!$A:$A, G$8, 'SW Data'!$B:$B, $A35, 'SW Data'!$D:$D, $C$2)))),
  IF($C$2="All Social Workers",
   IF($C$3="Full Time", SUMIFS('SW Data'!$F:$F, 'SW Data'!$A:$A, G$8, 'SW Data'!$E:$E, $C$1, 'SW Data'!$B:$B, $A35), IF($C$3="Part Time", SUMIFS('SW Data'!$H:$H, 'SW Data'!$A:$A, G$8, 'SW Data'!$E:$E, $C$1, 'SW Data'!$B:$B, $A35), SUMIFS('SW Data'!$I:$I, 'SW Data'!$A:$A, G$8, 'SW Data'!$E:$E, $C$1, 'SW Data'!$B:$B, $A35))),
   IF($C$3="Full Time", SUMIFS('SW Data'!$F:$F, 'SW Data'!$A:$A, G$8, 'SW Data'!$E:$E, $C$1, 'SW Data'!$B:$B, $A35, 'SW Data'!$D:$D, $C$2), IF($C$3="Part Time", SUMIFS('SW Data'!$H:$H, 'SW Data'!$A:$A, G$8, 'SW Data'!$E:$E, $C$1, 'SW Data'!$B:$B, $A35, 'SW Data'!$D:$D, $C$2), SUMIFS('SW Data'!$I:$I, 'SW Data'!$A:$A, G$8, 'SW Data'!$E:$E, $C$1, 'SW Data'!$B:$B, $A35, 'SW Data'!$D:$D, $C$2))))),
 0)/IF($C$1="Fieldwork Service (Children)", VLOOKUP($A35,'Population MYE'!$A$43:$K$76,MATCH(G$8,'Population MYE'!$A$43:$K$43, FALSE),FALSE), IF(OR($C$1="Fieldwork Service (Adults)",$C$1="Fieldwork Service (Offenders)"),VLOOKUP($A35,'Population MYE'!$A$81:$K$114,MATCH(G$8,'Population MYE'!$A$81:$K$81, FALSE),FALSE),VLOOKUP($A35,'Population MYE'!$A$5:$K$38,MATCH(G$8,'Population MYE'!$A$5:$K$5, FALSE),FALSE))))*100000, 1)</f>
        <v>87</v>
      </c>
      <c r="H35" s="83">
        <f>ROUND((IF(AND($C$1&lt;&gt;"", $C$2&lt;&gt;"", $C$3&lt;&gt;""),
 IF($C$1="All Fieldwork Services Teams",
  IF($C$2="All Social Workers",
   IF($C$3="Full Time", SUMIFS('SW Data'!$F:$F, 'SW Data'!$A:$A, H$8, 'SW Data'!$B:$B, $A35), IF($C$3="Part Time", SUMIFS('SW Data'!$H:$H, 'SW Data'!$A:$A, H$8, 'SW Data'!$B:$B, $A35),SUMIFS('SW Data'!$I:$I, 'SW Data'!$A:$A, H$8, 'SW Data'!$B:$B, $A35))),
   IF($C$3="Full Time", SUMIFS('SW Data'!$F:$F, 'SW Data'!$A:$A, H$8, 'SW Data'!$B:$B, $A35, 'SW Data'!$D:$D, $C$2), IF($C$3="Part Time", SUMIFS('SW Data'!$H:$H, 'SW Data'!$A:$A, H$8, 'SW Data'!$B:$B, $A35, 'SW Data'!$D:$D, $C$2), SUMIFS('SW Data'!$I:$I, 'SW Data'!$A:$A, H$8, 'SW Data'!$B:$B, $A35, 'SW Data'!$D:$D, $C$2)))),
  IF($C$2="All Social Workers",
   IF($C$3="Full Time", SUMIFS('SW Data'!$F:$F, 'SW Data'!$A:$A, H$8, 'SW Data'!$E:$E, $C$1, 'SW Data'!$B:$B, $A35), IF($C$3="Part Time", SUMIFS('SW Data'!$H:$H, 'SW Data'!$A:$A, H$8, 'SW Data'!$E:$E, $C$1, 'SW Data'!$B:$B, $A35), SUMIFS('SW Data'!$I:$I, 'SW Data'!$A:$A, H$8, 'SW Data'!$E:$E, $C$1, 'SW Data'!$B:$B, $A35))),
   IF($C$3="Full Time", SUMIFS('SW Data'!$F:$F, 'SW Data'!$A:$A, H$8, 'SW Data'!$E:$E, $C$1, 'SW Data'!$B:$B, $A35, 'SW Data'!$D:$D, $C$2), IF($C$3="Part Time", SUMIFS('SW Data'!$H:$H, 'SW Data'!$A:$A, H$8, 'SW Data'!$E:$E, $C$1, 'SW Data'!$B:$B, $A35, 'SW Data'!$D:$D, $C$2), SUMIFS('SW Data'!$I:$I, 'SW Data'!$A:$A, H$8, 'SW Data'!$E:$E, $C$1, 'SW Data'!$B:$B, $A35, 'SW Data'!$D:$D, $C$2))))),
 0)/IF($C$1="Fieldwork Service (Children)", VLOOKUP($A35,'Population MYE'!$A$43:$K$76,MATCH(H$8,'Population MYE'!$A$43:$K$43, FALSE),FALSE), IF(OR($C$1="Fieldwork Service (Adults)",$C$1="Fieldwork Service (Offenders)"),VLOOKUP($A35,'Population MYE'!$A$81:$K$114,MATCH(H$8,'Population MYE'!$A$81:$K$81, FALSE),FALSE),VLOOKUP($A35,'Population MYE'!$A$5:$K$38,MATCH(H$8,'Population MYE'!$A$5:$K$5, FALSE),FALSE))))*100000, 1)</f>
        <v>93.5</v>
      </c>
      <c r="I35" s="83">
        <f>ROUND((IF(AND($C$1&lt;&gt;"", $C$2&lt;&gt;"", $C$3&lt;&gt;""),
 IF($C$1="All Fieldwork Services Teams",
  IF($C$2="All Social Workers",
   IF($C$3="Full Time", SUMIFS('SW Data'!$F:$F, 'SW Data'!$A:$A, I$8, 'SW Data'!$B:$B, $A35), IF($C$3="Part Time", SUMIFS('SW Data'!$H:$H, 'SW Data'!$A:$A, I$8, 'SW Data'!$B:$B, $A35),SUMIFS('SW Data'!$I:$I, 'SW Data'!$A:$A, I$8, 'SW Data'!$B:$B, $A35))),
   IF($C$3="Full Time", SUMIFS('SW Data'!$F:$F, 'SW Data'!$A:$A, I$8, 'SW Data'!$B:$B, $A35, 'SW Data'!$D:$D, $C$2), IF($C$3="Part Time", SUMIFS('SW Data'!$H:$H, 'SW Data'!$A:$A, I$8, 'SW Data'!$B:$B, $A35, 'SW Data'!$D:$D, $C$2), SUMIFS('SW Data'!$I:$I, 'SW Data'!$A:$A, I$8, 'SW Data'!$B:$B, $A35, 'SW Data'!$D:$D, $C$2)))),
  IF($C$2="All Social Workers",
   IF($C$3="Full Time", SUMIFS('SW Data'!$F:$F, 'SW Data'!$A:$A, I$8, 'SW Data'!$E:$E, $C$1, 'SW Data'!$B:$B, $A35), IF($C$3="Part Time", SUMIFS('SW Data'!$H:$H, 'SW Data'!$A:$A, I$8, 'SW Data'!$E:$E, $C$1, 'SW Data'!$B:$B, $A35), SUMIFS('SW Data'!$I:$I, 'SW Data'!$A:$A, I$8, 'SW Data'!$E:$E, $C$1, 'SW Data'!$B:$B, $A35))),
   IF($C$3="Full Time", SUMIFS('SW Data'!$F:$F, 'SW Data'!$A:$A, I$8, 'SW Data'!$E:$E, $C$1, 'SW Data'!$B:$B, $A35, 'SW Data'!$D:$D, $C$2), IF($C$3="Part Time", SUMIFS('SW Data'!$H:$H, 'SW Data'!$A:$A, I$8, 'SW Data'!$E:$E, $C$1, 'SW Data'!$B:$B, $A35, 'SW Data'!$D:$D, $C$2), SUMIFS('SW Data'!$I:$I, 'SW Data'!$A:$A, I$8, 'SW Data'!$E:$E, $C$1, 'SW Data'!$B:$B, $A35, 'SW Data'!$D:$D, $C$2))))),
 0)/IF($C$1="Fieldwork Service (Children)", VLOOKUP($A35,'Population MYE'!$A$43:$K$76,MATCH(I$8,'Population MYE'!$A$43:$K$43, FALSE),FALSE), IF(OR($C$1="Fieldwork Service (Adults)",$C$1="Fieldwork Service (Offenders)"),VLOOKUP($A35,'Population MYE'!$A$81:$K$114,MATCH(I$8,'Population MYE'!$A$81:$K$81, FALSE),FALSE),VLOOKUP($A35,'Population MYE'!$A$5:$K$38,MATCH(I$8,'Population MYE'!$A$5:$K$5, FALSE),FALSE))))*100000, 1)</f>
        <v>112.4</v>
      </c>
      <c r="J35" s="83">
        <f>ROUND((IF(AND($C$1&lt;&gt;"", $C$2&lt;&gt;"", $C$3&lt;&gt;""),
 IF($C$1="All Fieldwork Services Teams",
  IF($C$2="All Social Workers",
   IF($C$3="Full Time", SUMIFS('SW Data'!$F:$F, 'SW Data'!$A:$A, J$8, 'SW Data'!$B:$B, $A35), IF($C$3="Part Time", SUMIFS('SW Data'!$H:$H, 'SW Data'!$A:$A, J$8, 'SW Data'!$B:$B, $A35),SUMIFS('SW Data'!$I:$I, 'SW Data'!$A:$A, J$8, 'SW Data'!$B:$B, $A35))),
   IF($C$3="Full Time", SUMIFS('SW Data'!$F:$F, 'SW Data'!$A:$A, J$8, 'SW Data'!$B:$B, $A35, 'SW Data'!$D:$D, $C$2), IF($C$3="Part Time", SUMIFS('SW Data'!$H:$H, 'SW Data'!$A:$A, J$8, 'SW Data'!$B:$B, $A35, 'SW Data'!$D:$D, $C$2), SUMIFS('SW Data'!$I:$I, 'SW Data'!$A:$A, J$8, 'SW Data'!$B:$B, $A35, 'SW Data'!$D:$D, $C$2)))),
  IF($C$2="All Social Workers",
   IF($C$3="Full Time", SUMIFS('SW Data'!$F:$F, 'SW Data'!$A:$A, J$8, 'SW Data'!$E:$E, $C$1, 'SW Data'!$B:$B, $A35), IF($C$3="Part Time", SUMIFS('SW Data'!$H:$H, 'SW Data'!$A:$A, J$8, 'SW Data'!$E:$E, $C$1, 'SW Data'!$B:$B, $A35), SUMIFS('SW Data'!$I:$I, 'SW Data'!$A:$A, J$8, 'SW Data'!$E:$E, $C$1, 'SW Data'!$B:$B, $A35))),
   IF($C$3="Full Time", SUMIFS('SW Data'!$F:$F, 'SW Data'!$A:$A, J$8, 'SW Data'!$E:$E, $C$1, 'SW Data'!$B:$B, $A35, 'SW Data'!$D:$D, $C$2), IF($C$3="Part Time", SUMIFS('SW Data'!$H:$H, 'SW Data'!$A:$A, J$8, 'SW Data'!$E:$E, $C$1, 'SW Data'!$B:$B, $A35, 'SW Data'!$D:$D, $C$2), SUMIFS('SW Data'!$I:$I, 'SW Data'!$A:$A, J$8, 'SW Data'!$E:$E, $C$1, 'SW Data'!$B:$B, $A35, 'SW Data'!$D:$D, $C$2))))),
 0)/IF($C$1="Fieldwork Service (Children)", VLOOKUP($A35,'Population MYE'!$A$43:$K$76,MATCH(J$8,'Population MYE'!$A$43:$K$43, FALSE),FALSE), IF(OR($C$1="Fieldwork Service (Adults)",$C$1="Fieldwork Service (Offenders)"),VLOOKUP($A35,'Population MYE'!$A$81:$K$114,MATCH(J$8,'Population MYE'!$A$81:$K$81, FALSE),FALSE),VLOOKUP($A35,'Population MYE'!$A$5:$K$38,MATCH(J$8,'Population MYE'!$A$5:$K$5, FALSE),FALSE))))*100000, 1)</f>
        <v>124.5</v>
      </c>
      <c r="K35" s="83">
        <f>ROUND((IF(AND($C$1&lt;&gt;"", $C$2&lt;&gt;"", $C$3&lt;&gt;""),
 IF($C$1="All Fieldwork Services Teams",
  IF($C$2="All Social Workers",
   IF($C$3="Full Time", SUMIFS('SW Data'!$F:$F, 'SW Data'!$A:$A, K$8, 'SW Data'!$B:$B, $A35), IF($C$3="Part Time", SUMIFS('SW Data'!$H:$H, 'SW Data'!$A:$A, K$8, 'SW Data'!$B:$B, $A35),SUMIFS('SW Data'!$I:$I, 'SW Data'!$A:$A, K$8, 'SW Data'!$B:$B, $A35))),
   IF($C$3="Full Time", SUMIFS('SW Data'!$F:$F, 'SW Data'!$A:$A, K$8, 'SW Data'!$B:$B, $A35, 'SW Data'!$D:$D, $C$2), IF($C$3="Part Time", SUMIFS('SW Data'!$H:$H, 'SW Data'!$A:$A, K$8, 'SW Data'!$B:$B, $A35, 'SW Data'!$D:$D, $C$2), SUMIFS('SW Data'!$I:$I, 'SW Data'!$A:$A, K$8, 'SW Data'!$B:$B, $A35, 'SW Data'!$D:$D, $C$2)))),
  IF($C$2="All Social Workers",
   IF($C$3="Full Time", SUMIFS('SW Data'!$F:$F, 'SW Data'!$A:$A, K$8, 'SW Data'!$E:$E, $C$1, 'SW Data'!$B:$B, $A35), IF($C$3="Part Time", SUMIFS('SW Data'!$H:$H, 'SW Data'!$A:$A, K$8, 'SW Data'!$E:$E, $C$1, 'SW Data'!$B:$B, $A35), SUMIFS('SW Data'!$I:$I, 'SW Data'!$A:$A, K$8, 'SW Data'!$E:$E, $C$1, 'SW Data'!$B:$B, $A35))),
   IF($C$3="Full Time", SUMIFS('SW Data'!$F:$F, 'SW Data'!$A:$A, K$8, 'SW Data'!$E:$E, $C$1, 'SW Data'!$B:$B, $A35, 'SW Data'!$D:$D, $C$2), IF($C$3="Part Time", SUMIFS('SW Data'!$H:$H, 'SW Data'!$A:$A, K$8, 'SW Data'!$E:$E, $C$1, 'SW Data'!$B:$B, $A35, 'SW Data'!$D:$D, $C$2), SUMIFS('SW Data'!$I:$I, 'SW Data'!$A:$A, K$8, 'SW Data'!$E:$E, $C$1, 'SW Data'!$B:$B, $A35, 'SW Data'!$D:$D, $C$2))))),
 0)/IF($C$1="Fieldwork Service (Children)", VLOOKUP($A35,'Population MYE'!$A$43:$K$76,MATCH(K$8,'Population MYE'!$A$43:$K$43, FALSE),FALSE), IF(OR($C$1="Fieldwork Service (Adults)",$C$1="Fieldwork Service (Offenders)"),VLOOKUP($A35,'Population MYE'!$A$81:$K$114,MATCH(K$8,'Population MYE'!$A$81:$K$81, FALSE),FALSE),VLOOKUP($A35,'Population MYE'!$A$5:$K$38,MATCH(K$8,'Population MYE'!$A$5:$K$5, FALSE),FALSE))))*100000, 1)</f>
        <v>114</v>
      </c>
      <c r="L35" s="55"/>
      <c r="U35" s="74"/>
    </row>
    <row r="36" spans="1:21" x14ac:dyDescent="0.25">
      <c r="A36" s="53" t="s">
        <v>43</v>
      </c>
      <c r="B36" s="83">
        <f>ROUND((IF(AND($C$1&lt;&gt;"", $C$2&lt;&gt;"", $C$3&lt;&gt;""),
 IF($C$1="All Fieldwork Services Teams",
  IF($C$2="All Social Workers",
   IF($C$3="Full Time", SUMIFS('SW Data'!$F:$F, 'SW Data'!$A:$A, B$8, 'SW Data'!$B:$B, $A36), IF($C$3="Part Time", SUMIFS('SW Data'!$H:$H, 'SW Data'!$A:$A, B$8, 'SW Data'!$B:$B, $A36),SUMIFS('SW Data'!$I:$I, 'SW Data'!$A:$A, B$8, 'SW Data'!$B:$B, $A36))),
   IF($C$3="Full Time", SUMIFS('SW Data'!$F:$F, 'SW Data'!$A:$A, B$8, 'SW Data'!$B:$B, $A36, 'SW Data'!$D:$D, $C$2), IF($C$3="Part Time", SUMIFS('SW Data'!$H:$H, 'SW Data'!$A:$A, B$8, 'SW Data'!$B:$B, $A36, 'SW Data'!$D:$D, $C$2), SUMIFS('SW Data'!$I:$I, 'SW Data'!$A:$A, B$8, 'SW Data'!$B:$B, $A36, 'SW Data'!$D:$D, $C$2)))),
  IF($C$2="All Social Workers",
   IF($C$3="Full Time", SUMIFS('SW Data'!$F:$F, 'SW Data'!$A:$A, B$8, 'SW Data'!$E:$E, $C$1, 'SW Data'!$B:$B, $A36), IF($C$3="Part Time", SUMIFS('SW Data'!$H:$H, 'SW Data'!$A:$A, B$8, 'SW Data'!$E:$E, $C$1, 'SW Data'!$B:$B, $A36), SUMIFS('SW Data'!$I:$I, 'SW Data'!$A:$A, B$8, 'SW Data'!$E:$E, $C$1, 'SW Data'!$B:$B, $A36))),
   IF($C$3="Full Time", SUMIFS('SW Data'!$F:$F, 'SW Data'!$A:$A, B$8, 'SW Data'!$E:$E, $C$1, 'SW Data'!$B:$B, $A36, 'SW Data'!$D:$D, $C$2), IF($C$3="Part Time", SUMIFS('SW Data'!$H:$H, 'SW Data'!$A:$A, B$8, 'SW Data'!$E:$E, $C$1, 'SW Data'!$B:$B, $A36, 'SW Data'!$D:$D, $C$2), SUMIFS('SW Data'!$I:$I, 'SW Data'!$A:$A, B$8, 'SW Data'!$E:$E, $C$1, 'SW Data'!$B:$B, $A36, 'SW Data'!$D:$D, $C$2))))),
 0)/IF($C$1="Fieldwork Service (Children)", VLOOKUP($A36,'Population MYE'!$A$43:$K$76,MATCH(B$8,'Population MYE'!$A$43:$K$43, FALSE),FALSE), IF(OR($C$1="Fieldwork Service (Adults)",$C$1="Fieldwork Service (Offenders)"),VLOOKUP($A36,'Population MYE'!$A$81:$K$114,MATCH(B$8,'Population MYE'!$A$81:$K$81, FALSE),FALSE),VLOOKUP($A36,'Population MYE'!$A$5:$K$38,MATCH(B$8,'Population MYE'!$A$5:$K$5, FALSE),FALSE))))*100000, 1)</f>
        <v>107.1</v>
      </c>
      <c r="C36" s="83">
        <f>ROUND((IF(AND($C$1&lt;&gt;"", $C$2&lt;&gt;"", $C$3&lt;&gt;""),
 IF($C$1="All Fieldwork Services Teams",
  IF($C$2="All Social Workers",
   IF($C$3="Full Time", SUMIFS('SW Data'!$F:$F, 'SW Data'!$A:$A, C$8, 'SW Data'!$B:$B, $A36), IF($C$3="Part Time", SUMIFS('SW Data'!$H:$H, 'SW Data'!$A:$A, C$8, 'SW Data'!$B:$B, $A36),SUMIFS('SW Data'!$I:$I, 'SW Data'!$A:$A, C$8, 'SW Data'!$B:$B, $A36))),
   IF($C$3="Full Time", SUMIFS('SW Data'!$F:$F, 'SW Data'!$A:$A, C$8, 'SW Data'!$B:$B, $A36, 'SW Data'!$D:$D, $C$2), IF($C$3="Part Time", SUMIFS('SW Data'!$H:$H, 'SW Data'!$A:$A, C$8, 'SW Data'!$B:$B, $A36, 'SW Data'!$D:$D, $C$2), SUMIFS('SW Data'!$I:$I, 'SW Data'!$A:$A, C$8, 'SW Data'!$B:$B, $A36, 'SW Data'!$D:$D, $C$2)))),
  IF($C$2="All Social Workers",
   IF($C$3="Full Time", SUMIFS('SW Data'!$F:$F, 'SW Data'!$A:$A, C$8, 'SW Data'!$E:$E, $C$1, 'SW Data'!$B:$B, $A36), IF($C$3="Part Time", SUMIFS('SW Data'!$H:$H, 'SW Data'!$A:$A, C$8, 'SW Data'!$E:$E, $C$1, 'SW Data'!$B:$B, $A36), SUMIFS('SW Data'!$I:$I, 'SW Data'!$A:$A, C$8, 'SW Data'!$E:$E, $C$1, 'SW Data'!$B:$B, $A36))),
   IF($C$3="Full Time", SUMIFS('SW Data'!$F:$F, 'SW Data'!$A:$A, C$8, 'SW Data'!$E:$E, $C$1, 'SW Data'!$B:$B, $A36, 'SW Data'!$D:$D, $C$2), IF($C$3="Part Time", SUMIFS('SW Data'!$H:$H, 'SW Data'!$A:$A, C$8, 'SW Data'!$E:$E, $C$1, 'SW Data'!$B:$B, $A36, 'SW Data'!$D:$D, $C$2), SUMIFS('SW Data'!$I:$I, 'SW Data'!$A:$A, C$8, 'SW Data'!$E:$E, $C$1, 'SW Data'!$B:$B, $A36, 'SW Data'!$D:$D, $C$2))))),
 0)/IF($C$1="Fieldwork Service (Children)", VLOOKUP($A36,'Population MYE'!$A$43:$K$76,MATCH(C$8,'Population MYE'!$A$43:$K$43, FALSE),FALSE), IF(OR($C$1="Fieldwork Service (Adults)",$C$1="Fieldwork Service (Offenders)"),VLOOKUP($A36,'Population MYE'!$A$81:$K$114,MATCH(C$8,'Population MYE'!$A$81:$K$81, FALSE),FALSE),VLOOKUP($A36,'Population MYE'!$A$5:$K$38,MATCH(C$8,'Population MYE'!$A$5:$K$5, FALSE),FALSE))))*100000, 1)</f>
        <v>105.6</v>
      </c>
      <c r="D36" s="83">
        <f>ROUND((IF(AND($C$1&lt;&gt;"", $C$2&lt;&gt;"", $C$3&lt;&gt;""),
 IF($C$1="All Fieldwork Services Teams",
  IF($C$2="All Social Workers",
   IF($C$3="Full Time", SUMIFS('SW Data'!$F:$F, 'SW Data'!$A:$A, D$8, 'SW Data'!$B:$B, $A36), IF($C$3="Part Time", SUMIFS('SW Data'!$H:$H, 'SW Data'!$A:$A, D$8, 'SW Data'!$B:$B, $A36),SUMIFS('SW Data'!$I:$I, 'SW Data'!$A:$A, D$8, 'SW Data'!$B:$B, $A36))),
   IF($C$3="Full Time", SUMIFS('SW Data'!$F:$F, 'SW Data'!$A:$A, D$8, 'SW Data'!$B:$B, $A36, 'SW Data'!$D:$D, $C$2), IF($C$3="Part Time", SUMIFS('SW Data'!$H:$H, 'SW Data'!$A:$A, D$8, 'SW Data'!$B:$B, $A36, 'SW Data'!$D:$D, $C$2), SUMIFS('SW Data'!$I:$I, 'SW Data'!$A:$A, D$8, 'SW Data'!$B:$B, $A36, 'SW Data'!$D:$D, $C$2)))),
  IF($C$2="All Social Workers",
   IF($C$3="Full Time", SUMIFS('SW Data'!$F:$F, 'SW Data'!$A:$A, D$8, 'SW Data'!$E:$E, $C$1, 'SW Data'!$B:$B, $A36), IF($C$3="Part Time", SUMIFS('SW Data'!$H:$H, 'SW Data'!$A:$A, D$8, 'SW Data'!$E:$E, $C$1, 'SW Data'!$B:$B, $A36), SUMIFS('SW Data'!$I:$I, 'SW Data'!$A:$A, D$8, 'SW Data'!$E:$E, $C$1, 'SW Data'!$B:$B, $A36))),
   IF($C$3="Full Time", SUMIFS('SW Data'!$F:$F, 'SW Data'!$A:$A, D$8, 'SW Data'!$E:$E, $C$1, 'SW Data'!$B:$B, $A36, 'SW Data'!$D:$D, $C$2), IF($C$3="Part Time", SUMIFS('SW Data'!$H:$H, 'SW Data'!$A:$A, D$8, 'SW Data'!$E:$E, $C$1, 'SW Data'!$B:$B, $A36, 'SW Data'!$D:$D, $C$2), SUMIFS('SW Data'!$I:$I, 'SW Data'!$A:$A, D$8, 'SW Data'!$E:$E, $C$1, 'SW Data'!$B:$B, $A36, 'SW Data'!$D:$D, $C$2))))),
 0)/IF($C$1="Fieldwork Service (Children)", VLOOKUP($A36,'Population MYE'!$A$43:$K$76,MATCH(D$8,'Population MYE'!$A$43:$K$43, FALSE),FALSE), IF(OR($C$1="Fieldwork Service (Adults)",$C$1="Fieldwork Service (Offenders)"),VLOOKUP($A36,'Population MYE'!$A$81:$K$114,MATCH(D$8,'Population MYE'!$A$81:$K$81, FALSE),FALSE),VLOOKUP($A36,'Population MYE'!$A$5:$K$38,MATCH(D$8,'Population MYE'!$A$5:$K$5, FALSE),FALSE))))*100000, 1)</f>
        <v>104.4</v>
      </c>
      <c r="E36" s="83">
        <f>ROUND((IF(AND($C$1&lt;&gt;"", $C$2&lt;&gt;"", $C$3&lt;&gt;""),
 IF($C$1="All Fieldwork Services Teams",
  IF($C$2="All Social Workers",
   IF($C$3="Full Time", SUMIFS('SW Data'!$F:$F, 'SW Data'!$A:$A, E$8, 'SW Data'!$B:$B, $A36), IF($C$3="Part Time", SUMIFS('SW Data'!$H:$H, 'SW Data'!$A:$A, E$8, 'SW Data'!$B:$B, $A36),SUMIFS('SW Data'!$I:$I, 'SW Data'!$A:$A, E$8, 'SW Data'!$B:$B, $A36))),
   IF($C$3="Full Time", SUMIFS('SW Data'!$F:$F, 'SW Data'!$A:$A, E$8, 'SW Data'!$B:$B, $A36, 'SW Data'!$D:$D, $C$2), IF($C$3="Part Time", SUMIFS('SW Data'!$H:$H, 'SW Data'!$A:$A, E$8, 'SW Data'!$B:$B, $A36, 'SW Data'!$D:$D, $C$2), SUMIFS('SW Data'!$I:$I, 'SW Data'!$A:$A, E$8, 'SW Data'!$B:$B, $A36, 'SW Data'!$D:$D, $C$2)))),
  IF($C$2="All Social Workers",
   IF($C$3="Full Time", SUMIFS('SW Data'!$F:$F, 'SW Data'!$A:$A, E$8, 'SW Data'!$E:$E, $C$1, 'SW Data'!$B:$B, $A36), IF($C$3="Part Time", SUMIFS('SW Data'!$H:$H, 'SW Data'!$A:$A, E$8, 'SW Data'!$E:$E, $C$1, 'SW Data'!$B:$B, $A36), SUMIFS('SW Data'!$I:$I, 'SW Data'!$A:$A, E$8, 'SW Data'!$E:$E, $C$1, 'SW Data'!$B:$B, $A36))),
   IF($C$3="Full Time", SUMIFS('SW Data'!$F:$F, 'SW Data'!$A:$A, E$8, 'SW Data'!$E:$E, $C$1, 'SW Data'!$B:$B, $A36, 'SW Data'!$D:$D, $C$2), IF($C$3="Part Time", SUMIFS('SW Data'!$H:$H, 'SW Data'!$A:$A, E$8, 'SW Data'!$E:$E, $C$1, 'SW Data'!$B:$B, $A36, 'SW Data'!$D:$D, $C$2), SUMIFS('SW Data'!$I:$I, 'SW Data'!$A:$A, E$8, 'SW Data'!$E:$E, $C$1, 'SW Data'!$B:$B, $A36, 'SW Data'!$D:$D, $C$2))))),
 0)/IF($C$1="Fieldwork Service (Children)", VLOOKUP($A36,'Population MYE'!$A$43:$K$76,MATCH(E$8,'Population MYE'!$A$43:$K$43, FALSE),FALSE), IF(OR($C$1="Fieldwork Service (Adults)",$C$1="Fieldwork Service (Offenders)"),VLOOKUP($A36,'Population MYE'!$A$81:$K$114,MATCH(E$8,'Population MYE'!$A$81:$K$81, FALSE),FALSE),VLOOKUP($A36,'Population MYE'!$A$5:$K$38,MATCH(E$8,'Population MYE'!$A$5:$K$5, FALSE),FALSE))))*100000, 1)</f>
        <v>89.4</v>
      </c>
      <c r="F36" s="83">
        <f>ROUND((IF(AND($C$1&lt;&gt;"", $C$2&lt;&gt;"", $C$3&lt;&gt;""),
 IF($C$1="All Fieldwork Services Teams",
  IF($C$2="All Social Workers",
   IF($C$3="Full Time", SUMIFS('SW Data'!$F:$F, 'SW Data'!$A:$A, F$8, 'SW Data'!$B:$B, $A36), IF($C$3="Part Time", SUMIFS('SW Data'!$H:$H, 'SW Data'!$A:$A, F$8, 'SW Data'!$B:$B, $A36),SUMIFS('SW Data'!$I:$I, 'SW Data'!$A:$A, F$8, 'SW Data'!$B:$B, $A36))),
   IF($C$3="Full Time", SUMIFS('SW Data'!$F:$F, 'SW Data'!$A:$A, F$8, 'SW Data'!$B:$B, $A36, 'SW Data'!$D:$D, $C$2), IF($C$3="Part Time", SUMIFS('SW Data'!$H:$H, 'SW Data'!$A:$A, F$8, 'SW Data'!$B:$B, $A36, 'SW Data'!$D:$D, $C$2), SUMIFS('SW Data'!$I:$I, 'SW Data'!$A:$A, F$8, 'SW Data'!$B:$B, $A36, 'SW Data'!$D:$D, $C$2)))),
  IF($C$2="All Social Workers",
   IF($C$3="Full Time", SUMIFS('SW Data'!$F:$F, 'SW Data'!$A:$A, F$8, 'SW Data'!$E:$E, $C$1, 'SW Data'!$B:$B, $A36), IF($C$3="Part Time", SUMIFS('SW Data'!$H:$H, 'SW Data'!$A:$A, F$8, 'SW Data'!$E:$E, $C$1, 'SW Data'!$B:$B, $A36), SUMIFS('SW Data'!$I:$I, 'SW Data'!$A:$A, F$8, 'SW Data'!$E:$E, $C$1, 'SW Data'!$B:$B, $A36))),
   IF($C$3="Full Time", SUMIFS('SW Data'!$F:$F, 'SW Data'!$A:$A, F$8, 'SW Data'!$E:$E, $C$1, 'SW Data'!$B:$B, $A36, 'SW Data'!$D:$D, $C$2), IF($C$3="Part Time", SUMIFS('SW Data'!$H:$H, 'SW Data'!$A:$A, F$8, 'SW Data'!$E:$E, $C$1, 'SW Data'!$B:$B, $A36, 'SW Data'!$D:$D, $C$2), SUMIFS('SW Data'!$I:$I, 'SW Data'!$A:$A, F$8, 'SW Data'!$E:$E, $C$1, 'SW Data'!$B:$B, $A36, 'SW Data'!$D:$D, $C$2))))),
 0)/IF($C$1="Fieldwork Service (Children)", VLOOKUP($A36,'Population MYE'!$A$43:$K$76,MATCH(F$8,'Population MYE'!$A$43:$K$43, FALSE),FALSE), IF(OR($C$1="Fieldwork Service (Adults)",$C$1="Fieldwork Service (Offenders)"),VLOOKUP($A36,'Population MYE'!$A$81:$K$114,MATCH(F$8,'Population MYE'!$A$81:$K$81, FALSE),FALSE),VLOOKUP($A36,'Population MYE'!$A$5:$K$38,MATCH(F$8,'Population MYE'!$A$5:$K$5, FALSE),FALSE))))*100000, 1)</f>
        <v>100.7</v>
      </c>
      <c r="G36" s="83">
        <f>ROUND((IF(AND($C$1&lt;&gt;"", $C$2&lt;&gt;"", $C$3&lt;&gt;""),
 IF($C$1="All Fieldwork Services Teams",
  IF($C$2="All Social Workers",
   IF($C$3="Full Time", SUMIFS('SW Data'!$F:$F, 'SW Data'!$A:$A, G$8, 'SW Data'!$B:$B, $A36), IF($C$3="Part Time", SUMIFS('SW Data'!$H:$H, 'SW Data'!$A:$A, G$8, 'SW Data'!$B:$B, $A36),SUMIFS('SW Data'!$I:$I, 'SW Data'!$A:$A, G$8, 'SW Data'!$B:$B, $A36))),
   IF($C$3="Full Time", SUMIFS('SW Data'!$F:$F, 'SW Data'!$A:$A, G$8, 'SW Data'!$B:$B, $A36, 'SW Data'!$D:$D, $C$2), IF($C$3="Part Time", SUMIFS('SW Data'!$H:$H, 'SW Data'!$A:$A, G$8, 'SW Data'!$B:$B, $A36, 'SW Data'!$D:$D, $C$2), SUMIFS('SW Data'!$I:$I, 'SW Data'!$A:$A, G$8, 'SW Data'!$B:$B, $A36, 'SW Data'!$D:$D, $C$2)))),
  IF($C$2="All Social Workers",
   IF($C$3="Full Time", SUMIFS('SW Data'!$F:$F, 'SW Data'!$A:$A, G$8, 'SW Data'!$E:$E, $C$1, 'SW Data'!$B:$B, $A36), IF($C$3="Part Time", SUMIFS('SW Data'!$H:$H, 'SW Data'!$A:$A, G$8, 'SW Data'!$E:$E, $C$1, 'SW Data'!$B:$B, $A36), SUMIFS('SW Data'!$I:$I, 'SW Data'!$A:$A, G$8, 'SW Data'!$E:$E, $C$1, 'SW Data'!$B:$B, $A36))),
   IF($C$3="Full Time", SUMIFS('SW Data'!$F:$F, 'SW Data'!$A:$A, G$8, 'SW Data'!$E:$E, $C$1, 'SW Data'!$B:$B, $A36, 'SW Data'!$D:$D, $C$2), IF($C$3="Part Time", SUMIFS('SW Data'!$H:$H, 'SW Data'!$A:$A, G$8, 'SW Data'!$E:$E, $C$1, 'SW Data'!$B:$B, $A36, 'SW Data'!$D:$D, $C$2), SUMIFS('SW Data'!$I:$I, 'SW Data'!$A:$A, G$8, 'SW Data'!$E:$E, $C$1, 'SW Data'!$B:$B, $A36, 'SW Data'!$D:$D, $C$2))))),
 0)/IF($C$1="Fieldwork Service (Children)", VLOOKUP($A36,'Population MYE'!$A$43:$K$76,MATCH(G$8,'Population MYE'!$A$43:$K$43, FALSE),FALSE), IF(OR($C$1="Fieldwork Service (Adults)",$C$1="Fieldwork Service (Offenders)"),VLOOKUP($A36,'Population MYE'!$A$81:$K$114,MATCH(G$8,'Population MYE'!$A$81:$K$81, FALSE),FALSE),VLOOKUP($A36,'Population MYE'!$A$5:$K$38,MATCH(G$8,'Population MYE'!$A$5:$K$5, FALSE),FALSE))))*100000, 1)</f>
        <v>102.1</v>
      </c>
      <c r="H36" s="83">
        <f>ROUND((IF(AND($C$1&lt;&gt;"", $C$2&lt;&gt;"", $C$3&lt;&gt;""),
 IF($C$1="All Fieldwork Services Teams",
  IF($C$2="All Social Workers",
   IF($C$3="Full Time", SUMIFS('SW Data'!$F:$F, 'SW Data'!$A:$A, H$8, 'SW Data'!$B:$B, $A36), IF($C$3="Part Time", SUMIFS('SW Data'!$H:$H, 'SW Data'!$A:$A, H$8, 'SW Data'!$B:$B, $A36),SUMIFS('SW Data'!$I:$I, 'SW Data'!$A:$A, H$8, 'SW Data'!$B:$B, $A36))),
   IF($C$3="Full Time", SUMIFS('SW Data'!$F:$F, 'SW Data'!$A:$A, H$8, 'SW Data'!$B:$B, $A36, 'SW Data'!$D:$D, $C$2), IF($C$3="Part Time", SUMIFS('SW Data'!$H:$H, 'SW Data'!$A:$A, H$8, 'SW Data'!$B:$B, $A36, 'SW Data'!$D:$D, $C$2), SUMIFS('SW Data'!$I:$I, 'SW Data'!$A:$A, H$8, 'SW Data'!$B:$B, $A36, 'SW Data'!$D:$D, $C$2)))),
  IF($C$2="All Social Workers",
   IF($C$3="Full Time", SUMIFS('SW Data'!$F:$F, 'SW Data'!$A:$A, H$8, 'SW Data'!$E:$E, $C$1, 'SW Data'!$B:$B, $A36), IF($C$3="Part Time", SUMIFS('SW Data'!$H:$H, 'SW Data'!$A:$A, H$8, 'SW Data'!$E:$E, $C$1, 'SW Data'!$B:$B, $A36), SUMIFS('SW Data'!$I:$I, 'SW Data'!$A:$A, H$8, 'SW Data'!$E:$E, $C$1, 'SW Data'!$B:$B, $A36))),
   IF($C$3="Full Time", SUMIFS('SW Data'!$F:$F, 'SW Data'!$A:$A, H$8, 'SW Data'!$E:$E, $C$1, 'SW Data'!$B:$B, $A36, 'SW Data'!$D:$D, $C$2), IF($C$3="Part Time", SUMIFS('SW Data'!$H:$H, 'SW Data'!$A:$A, H$8, 'SW Data'!$E:$E, $C$1, 'SW Data'!$B:$B, $A36, 'SW Data'!$D:$D, $C$2), SUMIFS('SW Data'!$I:$I, 'SW Data'!$A:$A, H$8, 'SW Data'!$E:$E, $C$1, 'SW Data'!$B:$B, $A36, 'SW Data'!$D:$D, $C$2))))),
 0)/IF($C$1="Fieldwork Service (Children)", VLOOKUP($A36,'Population MYE'!$A$43:$K$76,MATCH(H$8,'Population MYE'!$A$43:$K$43, FALSE),FALSE), IF(OR($C$1="Fieldwork Service (Adults)",$C$1="Fieldwork Service (Offenders)"),VLOOKUP($A36,'Population MYE'!$A$81:$K$114,MATCH(H$8,'Population MYE'!$A$81:$K$81, FALSE),FALSE),VLOOKUP($A36,'Population MYE'!$A$5:$K$38,MATCH(H$8,'Population MYE'!$A$5:$K$5, FALSE),FALSE))))*100000, 1)</f>
        <v>94.6</v>
      </c>
      <c r="I36" s="83">
        <f>ROUND((IF(AND($C$1&lt;&gt;"", $C$2&lt;&gt;"", $C$3&lt;&gt;""),
 IF($C$1="All Fieldwork Services Teams",
  IF($C$2="All Social Workers",
   IF($C$3="Full Time", SUMIFS('SW Data'!$F:$F, 'SW Data'!$A:$A, I$8, 'SW Data'!$B:$B, $A36), IF($C$3="Part Time", SUMIFS('SW Data'!$H:$H, 'SW Data'!$A:$A, I$8, 'SW Data'!$B:$B, $A36),SUMIFS('SW Data'!$I:$I, 'SW Data'!$A:$A, I$8, 'SW Data'!$B:$B, $A36))),
   IF($C$3="Full Time", SUMIFS('SW Data'!$F:$F, 'SW Data'!$A:$A, I$8, 'SW Data'!$B:$B, $A36, 'SW Data'!$D:$D, $C$2), IF($C$3="Part Time", SUMIFS('SW Data'!$H:$H, 'SW Data'!$A:$A, I$8, 'SW Data'!$B:$B, $A36, 'SW Data'!$D:$D, $C$2), SUMIFS('SW Data'!$I:$I, 'SW Data'!$A:$A, I$8, 'SW Data'!$B:$B, $A36, 'SW Data'!$D:$D, $C$2)))),
  IF($C$2="All Social Workers",
   IF($C$3="Full Time", SUMIFS('SW Data'!$F:$F, 'SW Data'!$A:$A, I$8, 'SW Data'!$E:$E, $C$1, 'SW Data'!$B:$B, $A36), IF($C$3="Part Time", SUMIFS('SW Data'!$H:$H, 'SW Data'!$A:$A, I$8, 'SW Data'!$E:$E, $C$1, 'SW Data'!$B:$B, $A36), SUMIFS('SW Data'!$I:$I, 'SW Data'!$A:$A, I$8, 'SW Data'!$E:$E, $C$1, 'SW Data'!$B:$B, $A36))),
   IF($C$3="Full Time", SUMIFS('SW Data'!$F:$F, 'SW Data'!$A:$A, I$8, 'SW Data'!$E:$E, $C$1, 'SW Data'!$B:$B, $A36, 'SW Data'!$D:$D, $C$2), IF($C$3="Part Time", SUMIFS('SW Data'!$H:$H, 'SW Data'!$A:$A, I$8, 'SW Data'!$E:$E, $C$1, 'SW Data'!$B:$B, $A36, 'SW Data'!$D:$D, $C$2), SUMIFS('SW Data'!$I:$I, 'SW Data'!$A:$A, I$8, 'SW Data'!$E:$E, $C$1, 'SW Data'!$B:$B, $A36, 'SW Data'!$D:$D, $C$2))))),
 0)/IF($C$1="Fieldwork Service (Children)", VLOOKUP($A36,'Population MYE'!$A$43:$K$76,MATCH(I$8,'Population MYE'!$A$43:$K$43, FALSE),FALSE), IF(OR($C$1="Fieldwork Service (Adults)",$C$1="Fieldwork Service (Offenders)"),VLOOKUP($A36,'Population MYE'!$A$81:$K$114,MATCH(I$8,'Population MYE'!$A$81:$K$81, FALSE),FALSE),VLOOKUP($A36,'Population MYE'!$A$5:$K$38,MATCH(I$8,'Population MYE'!$A$5:$K$5, FALSE),FALSE))))*100000, 1)</f>
        <v>106.5</v>
      </c>
      <c r="J36" s="83">
        <f>ROUND((IF(AND($C$1&lt;&gt;"", $C$2&lt;&gt;"", $C$3&lt;&gt;""),
 IF($C$1="All Fieldwork Services Teams",
  IF($C$2="All Social Workers",
   IF($C$3="Full Time", SUMIFS('SW Data'!$F:$F, 'SW Data'!$A:$A, J$8, 'SW Data'!$B:$B, $A36), IF($C$3="Part Time", SUMIFS('SW Data'!$H:$H, 'SW Data'!$A:$A, J$8, 'SW Data'!$B:$B, $A36),SUMIFS('SW Data'!$I:$I, 'SW Data'!$A:$A, J$8, 'SW Data'!$B:$B, $A36))),
   IF($C$3="Full Time", SUMIFS('SW Data'!$F:$F, 'SW Data'!$A:$A, J$8, 'SW Data'!$B:$B, $A36, 'SW Data'!$D:$D, $C$2), IF($C$3="Part Time", SUMIFS('SW Data'!$H:$H, 'SW Data'!$A:$A, J$8, 'SW Data'!$B:$B, $A36, 'SW Data'!$D:$D, $C$2), SUMIFS('SW Data'!$I:$I, 'SW Data'!$A:$A, J$8, 'SW Data'!$B:$B, $A36, 'SW Data'!$D:$D, $C$2)))),
  IF($C$2="All Social Workers",
   IF($C$3="Full Time", SUMIFS('SW Data'!$F:$F, 'SW Data'!$A:$A, J$8, 'SW Data'!$E:$E, $C$1, 'SW Data'!$B:$B, $A36), IF($C$3="Part Time", SUMIFS('SW Data'!$H:$H, 'SW Data'!$A:$A, J$8, 'SW Data'!$E:$E, $C$1, 'SW Data'!$B:$B, $A36), SUMIFS('SW Data'!$I:$I, 'SW Data'!$A:$A, J$8, 'SW Data'!$E:$E, $C$1, 'SW Data'!$B:$B, $A36))),
   IF($C$3="Full Time", SUMIFS('SW Data'!$F:$F, 'SW Data'!$A:$A, J$8, 'SW Data'!$E:$E, $C$1, 'SW Data'!$B:$B, $A36, 'SW Data'!$D:$D, $C$2), IF($C$3="Part Time", SUMIFS('SW Data'!$H:$H, 'SW Data'!$A:$A, J$8, 'SW Data'!$E:$E, $C$1, 'SW Data'!$B:$B, $A36, 'SW Data'!$D:$D, $C$2), SUMIFS('SW Data'!$I:$I, 'SW Data'!$A:$A, J$8, 'SW Data'!$E:$E, $C$1, 'SW Data'!$B:$B, $A36, 'SW Data'!$D:$D, $C$2))))),
 0)/IF($C$1="Fieldwork Service (Children)", VLOOKUP($A36,'Population MYE'!$A$43:$K$76,MATCH(J$8,'Population MYE'!$A$43:$K$43, FALSE),FALSE), IF(OR($C$1="Fieldwork Service (Adults)",$C$1="Fieldwork Service (Offenders)"),VLOOKUP($A36,'Population MYE'!$A$81:$K$114,MATCH(J$8,'Population MYE'!$A$81:$K$81, FALSE),FALSE),VLOOKUP($A36,'Population MYE'!$A$5:$K$38,MATCH(J$8,'Population MYE'!$A$5:$K$5, FALSE),FALSE))))*100000, 1)</f>
        <v>107.6</v>
      </c>
      <c r="K36" s="83">
        <f>ROUND((IF(AND($C$1&lt;&gt;"", $C$2&lt;&gt;"", $C$3&lt;&gt;""),
 IF($C$1="All Fieldwork Services Teams",
  IF($C$2="All Social Workers",
   IF($C$3="Full Time", SUMIFS('SW Data'!$F:$F, 'SW Data'!$A:$A, K$8, 'SW Data'!$B:$B, $A36), IF($C$3="Part Time", SUMIFS('SW Data'!$H:$H, 'SW Data'!$A:$A, K$8, 'SW Data'!$B:$B, $A36),SUMIFS('SW Data'!$I:$I, 'SW Data'!$A:$A, K$8, 'SW Data'!$B:$B, $A36))),
   IF($C$3="Full Time", SUMIFS('SW Data'!$F:$F, 'SW Data'!$A:$A, K$8, 'SW Data'!$B:$B, $A36, 'SW Data'!$D:$D, $C$2), IF($C$3="Part Time", SUMIFS('SW Data'!$H:$H, 'SW Data'!$A:$A, K$8, 'SW Data'!$B:$B, $A36, 'SW Data'!$D:$D, $C$2), SUMIFS('SW Data'!$I:$I, 'SW Data'!$A:$A, K$8, 'SW Data'!$B:$B, $A36, 'SW Data'!$D:$D, $C$2)))),
  IF($C$2="All Social Workers",
   IF($C$3="Full Time", SUMIFS('SW Data'!$F:$F, 'SW Data'!$A:$A, K$8, 'SW Data'!$E:$E, $C$1, 'SW Data'!$B:$B, $A36), IF($C$3="Part Time", SUMIFS('SW Data'!$H:$H, 'SW Data'!$A:$A, K$8, 'SW Data'!$E:$E, $C$1, 'SW Data'!$B:$B, $A36), SUMIFS('SW Data'!$I:$I, 'SW Data'!$A:$A, K$8, 'SW Data'!$E:$E, $C$1, 'SW Data'!$B:$B, $A36))),
   IF($C$3="Full Time", SUMIFS('SW Data'!$F:$F, 'SW Data'!$A:$A, K$8, 'SW Data'!$E:$E, $C$1, 'SW Data'!$B:$B, $A36, 'SW Data'!$D:$D, $C$2), IF($C$3="Part Time", SUMIFS('SW Data'!$H:$H, 'SW Data'!$A:$A, K$8, 'SW Data'!$E:$E, $C$1, 'SW Data'!$B:$B, $A36, 'SW Data'!$D:$D, $C$2), SUMIFS('SW Data'!$I:$I, 'SW Data'!$A:$A, K$8, 'SW Data'!$E:$E, $C$1, 'SW Data'!$B:$B, $A36, 'SW Data'!$D:$D, $C$2))))),
 0)/IF($C$1="Fieldwork Service (Children)", VLOOKUP($A36,'Population MYE'!$A$43:$K$76,MATCH(K$8,'Population MYE'!$A$43:$K$43, FALSE),FALSE), IF(OR($C$1="Fieldwork Service (Adults)",$C$1="Fieldwork Service (Offenders)"),VLOOKUP($A36,'Population MYE'!$A$81:$K$114,MATCH(K$8,'Population MYE'!$A$81:$K$81, FALSE),FALSE),VLOOKUP($A36,'Population MYE'!$A$5:$K$38,MATCH(K$8,'Population MYE'!$A$5:$K$5, FALSE),FALSE))))*100000, 1)</f>
        <v>98.4</v>
      </c>
      <c r="L36" s="55"/>
      <c r="U36" s="74"/>
    </row>
    <row r="37" spans="1:21" x14ac:dyDescent="0.25">
      <c r="A37" s="53" t="s">
        <v>44</v>
      </c>
      <c r="B37" s="83">
        <f>ROUND((IF(AND($C$1&lt;&gt;"", $C$2&lt;&gt;"", $C$3&lt;&gt;""),
 IF($C$1="All Fieldwork Services Teams",
  IF($C$2="All Social Workers",
   IF($C$3="Full Time", SUMIFS('SW Data'!$F:$F, 'SW Data'!$A:$A, B$8, 'SW Data'!$B:$B, $A37), IF($C$3="Part Time", SUMIFS('SW Data'!$H:$H, 'SW Data'!$A:$A, B$8, 'SW Data'!$B:$B, $A37),SUMIFS('SW Data'!$I:$I, 'SW Data'!$A:$A, B$8, 'SW Data'!$B:$B, $A37))),
   IF($C$3="Full Time", SUMIFS('SW Data'!$F:$F, 'SW Data'!$A:$A, B$8, 'SW Data'!$B:$B, $A37, 'SW Data'!$D:$D, $C$2), IF($C$3="Part Time", SUMIFS('SW Data'!$H:$H, 'SW Data'!$A:$A, B$8, 'SW Data'!$B:$B, $A37, 'SW Data'!$D:$D, $C$2), SUMIFS('SW Data'!$I:$I, 'SW Data'!$A:$A, B$8, 'SW Data'!$B:$B, $A37, 'SW Data'!$D:$D, $C$2)))),
  IF($C$2="All Social Workers",
   IF($C$3="Full Time", SUMIFS('SW Data'!$F:$F, 'SW Data'!$A:$A, B$8, 'SW Data'!$E:$E, $C$1, 'SW Data'!$B:$B, $A37), IF($C$3="Part Time", SUMIFS('SW Data'!$H:$H, 'SW Data'!$A:$A, B$8, 'SW Data'!$E:$E, $C$1, 'SW Data'!$B:$B, $A37), SUMIFS('SW Data'!$I:$I, 'SW Data'!$A:$A, B$8, 'SW Data'!$E:$E, $C$1, 'SW Data'!$B:$B, $A37))),
   IF($C$3="Full Time", SUMIFS('SW Data'!$F:$F, 'SW Data'!$A:$A, B$8, 'SW Data'!$E:$E, $C$1, 'SW Data'!$B:$B, $A37, 'SW Data'!$D:$D, $C$2), IF($C$3="Part Time", SUMIFS('SW Data'!$H:$H, 'SW Data'!$A:$A, B$8, 'SW Data'!$E:$E, $C$1, 'SW Data'!$B:$B, $A37, 'SW Data'!$D:$D, $C$2), SUMIFS('SW Data'!$I:$I, 'SW Data'!$A:$A, B$8, 'SW Data'!$E:$E, $C$1, 'SW Data'!$B:$B, $A37, 'SW Data'!$D:$D, $C$2))))),
 0)/IF($C$1="Fieldwork Service (Children)", VLOOKUP($A37,'Population MYE'!$A$43:$K$76,MATCH(B$8,'Population MYE'!$A$43:$K$43, FALSE),FALSE), IF(OR($C$1="Fieldwork Service (Adults)",$C$1="Fieldwork Service (Offenders)"),VLOOKUP($A37,'Population MYE'!$A$81:$K$114,MATCH(B$8,'Population MYE'!$A$81:$K$81, FALSE),FALSE),VLOOKUP($A37,'Population MYE'!$A$5:$K$38,MATCH(B$8,'Population MYE'!$A$5:$K$5, FALSE),FALSE))))*100000, 1)</f>
        <v>93.8</v>
      </c>
      <c r="C37" s="83">
        <f>ROUND((IF(AND($C$1&lt;&gt;"", $C$2&lt;&gt;"", $C$3&lt;&gt;""),
 IF($C$1="All Fieldwork Services Teams",
  IF($C$2="All Social Workers",
   IF($C$3="Full Time", SUMIFS('SW Data'!$F:$F, 'SW Data'!$A:$A, C$8, 'SW Data'!$B:$B, $A37), IF($C$3="Part Time", SUMIFS('SW Data'!$H:$H, 'SW Data'!$A:$A, C$8, 'SW Data'!$B:$B, $A37),SUMIFS('SW Data'!$I:$I, 'SW Data'!$A:$A, C$8, 'SW Data'!$B:$B, $A37))),
   IF($C$3="Full Time", SUMIFS('SW Data'!$F:$F, 'SW Data'!$A:$A, C$8, 'SW Data'!$B:$B, $A37, 'SW Data'!$D:$D, $C$2), IF($C$3="Part Time", SUMIFS('SW Data'!$H:$H, 'SW Data'!$A:$A, C$8, 'SW Data'!$B:$B, $A37, 'SW Data'!$D:$D, $C$2), SUMIFS('SW Data'!$I:$I, 'SW Data'!$A:$A, C$8, 'SW Data'!$B:$B, $A37, 'SW Data'!$D:$D, $C$2)))),
  IF($C$2="All Social Workers",
   IF($C$3="Full Time", SUMIFS('SW Data'!$F:$F, 'SW Data'!$A:$A, C$8, 'SW Data'!$E:$E, $C$1, 'SW Data'!$B:$B, $A37), IF($C$3="Part Time", SUMIFS('SW Data'!$H:$H, 'SW Data'!$A:$A, C$8, 'SW Data'!$E:$E, $C$1, 'SW Data'!$B:$B, $A37), SUMIFS('SW Data'!$I:$I, 'SW Data'!$A:$A, C$8, 'SW Data'!$E:$E, $C$1, 'SW Data'!$B:$B, $A37))),
   IF($C$3="Full Time", SUMIFS('SW Data'!$F:$F, 'SW Data'!$A:$A, C$8, 'SW Data'!$E:$E, $C$1, 'SW Data'!$B:$B, $A37, 'SW Data'!$D:$D, $C$2), IF($C$3="Part Time", SUMIFS('SW Data'!$H:$H, 'SW Data'!$A:$A, C$8, 'SW Data'!$E:$E, $C$1, 'SW Data'!$B:$B, $A37, 'SW Data'!$D:$D, $C$2), SUMIFS('SW Data'!$I:$I, 'SW Data'!$A:$A, C$8, 'SW Data'!$E:$E, $C$1, 'SW Data'!$B:$B, $A37, 'SW Data'!$D:$D, $C$2))))),
 0)/IF($C$1="Fieldwork Service (Children)", VLOOKUP($A37,'Population MYE'!$A$43:$K$76,MATCH(C$8,'Population MYE'!$A$43:$K$43, FALSE),FALSE), IF(OR($C$1="Fieldwork Service (Adults)",$C$1="Fieldwork Service (Offenders)"),VLOOKUP($A37,'Population MYE'!$A$81:$K$114,MATCH(C$8,'Population MYE'!$A$81:$K$81, FALSE),FALSE),VLOOKUP($A37,'Population MYE'!$A$5:$K$38,MATCH(C$8,'Population MYE'!$A$5:$K$5, FALSE),FALSE))))*100000, 1)</f>
        <v>90.4</v>
      </c>
      <c r="D37" s="83">
        <f>ROUND((IF(AND($C$1&lt;&gt;"", $C$2&lt;&gt;"", $C$3&lt;&gt;""),
 IF($C$1="All Fieldwork Services Teams",
  IF($C$2="All Social Workers",
   IF($C$3="Full Time", SUMIFS('SW Data'!$F:$F, 'SW Data'!$A:$A, D$8, 'SW Data'!$B:$B, $A37), IF($C$3="Part Time", SUMIFS('SW Data'!$H:$H, 'SW Data'!$A:$A, D$8, 'SW Data'!$B:$B, $A37),SUMIFS('SW Data'!$I:$I, 'SW Data'!$A:$A, D$8, 'SW Data'!$B:$B, $A37))),
   IF($C$3="Full Time", SUMIFS('SW Data'!$F:$F, 'SW Data'!$A:$A, D$8, 'SW Data'!$B:$B, $A37, 'SW Data'!$D:$D, $C$2), IF($C$3="Part Time", SUMIFS('SW Data'!$H:$H, 'SW Data'!$A:$A, D$8, 'SW Data'!$B:$B, $A37, 'SW Data'!$D:$D, $C$2), SUMIFS('SW Data'!$I:$I, 'SW Data'!$A:$A, D$8, 'SW Data'!$B:$B, $A37, 'SW Data'!$D:$D, $C$2)))),
  IF($C$2="All Social Workers",
   IF($C$3="Full Time", SUMIFS('SW Data'!$F:$F, 'SW Data'!$A:$A, D$8, 'SW Data'!$E:$E, $C$1, 'SW Data'!$B:$B, $A37), IF($C$3="Part Time", SUMIFS('SW Data'!$H:$H, 'SW Data'!$A:$A, D$8, 'SW Data'!$E:$E, $C$1, 'SW Data'!$B:$B, $A37), SUMIFS('SW Data'!$I:$I, 'SW Data'!$A:$A, D$8, 'SW Data'!$E:$E, $C$1, 'SW Data'!$B:$B, $A37))),
   IF($C$3="Full Time", SUMIFS('SW Data'!$F:$F, 'SW Data'!$A:$A, D$8, 'SW Data'!$E:$E, $C$1, 'SW Data'!$B:$B, $A37, 'SW Data'!$D:$D, $C$2), IF($C$3="Part Time", SUMIFS('SW Data'!$H:$H, 'SW Data'!$A:$A, D$8, 'SW Data'!$E:$E, $C$1, 'SW Data'!$B:$B, $A37, 'SW Data'!$D:$D, $C$2), SUMIFS('SW Data'!$I:$I, 'SW Data'!$A:$A, D$8, 'SW Data'!$E:$E, $C$1, 'SW Data'!$B:$B, $A37, 'SW Data'!$D:$D, $C$2))))),
 0)/IF($C$1="Fieldwork Service (Children)", VLOOKUP($A37,'Population MYE'!$A$43:$K$76,MATCH(D$8,'Population MYE'!$A$43:$K$43, FALSE),FALSE), IF(OR($C$1="Fieldwork Service (Adults)",$C$1="Fieldwork Service (Offenders)"),VLOOKUP($A37,'Population MYE'!$A$81:$K$114,MATCH(D$8,'Population MYE'!$A$81:$K$81, FALSE),FALSE),VLOOKUP($A37,'Population MYE'!$A$5:$K$38,MATCH(D$8,'Population MYE'!$A$5:$K$5, FALSE),FALSE))))*100000, 1)</f>
        <v>88.4</v>
      </c>
      <c r="E37" s="83">
        <f>ROUND((IF(AND($C$1&lt;&gt;"", $C$2&lt;&gt;"", $C$3&lt;&gt;""),
 IF($C$1="All Fieldwork Services Teams",
  IF($C$2="All Social Workers",
   IF($C$3="Full Time", SUMIFS('SW Data'!$F:$F, 'SW Data'!$A:$A, E$8, 'SW Data'!$B:$B, $A37), IF($C$3="Part Time", SUMIFS('SW Data'!$H:$H, 'SW Data'!$A:$A, E$8, 'SW Data'!$B:$B, $A37),SUMIFS('SW Data'!$I:$I, 'SW Data'!$A:$A, E$8, 'SW Data'!$B:$B, $A37))),
   IF($C$3="Full Time", SUMIFS('SW Data'!$F:$F, 'SW Data'!$A:$A, E$8, 'SW Data'!$B:$B, $A37, 'SW Data'!$D:$D, $C$2), IF($C$3="Part Time", SUMIFS('SW Data'!$H:$H, 'SW Data'!$A:$A, E$8, 'SW Data'!$B:$B, $A37, 'SW Data'!$D:$D, $C$2), SUMIFS('SW Data'!$I:$I, 'SW Data'!$A:$A, E$8, 'SW Data'!$B:$B, $A37, 'SW Data'!$D:$D, $C$2)))),
  IF($C$2="All Social Workers",
   IF($C$3="Full Time", SUMIFS('SW Data'!$F:$F, 'SW Data'!$A:$A, E$8, 'SW Data'!$E:$E, $C$1, 'SW Data'!$B:$B, $A37), IF($C$3="Part Time", SUMIFS('SW Data'!$H:$H, 'SW Data'!$A:$A, E$8, 'SW Data'!$E:$E, $C$1, 'SW Data'!$B:$B, $A37), SUMIFS('SW Data'!$I:$I, 'SW Data'!$A:$A, E$8, 'SW Data'!$E:$E, $C$1, 'SW Data'!$B:$B, $A37))),
   IF($C$3="Full Time", SUMIFS('SW Data'!$F:$F, 'SW Data'!$A:$A, E$8, 'SW Data'!$E:$E, $C$1, 'SW Data'!$B:$B, $A37, 'SW Data'!$D:$D, $C$2), IF($C$3="Part Time", SUMIFS('SW Data'!$H:$H, 'SW Data'!$A:$A, E$8, 'SW Data'!$E:$E, $C$1, 'SW Data'!$B:$B, $A37, 'SW Data'!$D:$D, $C$2), SUMIFS('SW Data'!$I:$I, 'SW Data'!$A:$A, E$8, 'SW Data'!$E:$E, $C$1, 'SW Data'!$B:$B, $A37, 'SW Data'!$D:$D, $C$2))))),
 0)/IF($C$1="Fieldwork Service (Children)", VLOOKUP($A37,'Population MYE'!$A$43:$K$76,MATCH(E$8,'Population MYE'!$A$43:$K$43, FALSE),FALSE), IF(OR($C$1="Fieldwork Service (Adults)",$C$1="Fieldwork Service (Offenders)"),VLOOKUP($A37,'Population MYE'!$A$81:$K$114,MATCH(E$8,'Population MYE'!$A$81:$K$81, FALSE),FALSE),VLOOKUP($A37,'Population MYE'!$A$5:$K$38,MATCH(E$8,'Population MYE'!$A$5:$K$5, FALSE),FALSE))))*100000, 1)</f>
        <v>89.8</v>
      </c>
      <c r="F37" s="83">
        <f>ROUND((IF(AND($C$1&lt;&gt;"", $C$2&lt;&gt;"", $C$3&lt;&gt;""),
 IF($C$1="All Fieldwork Services Teams",
  IF($C$2="All Social Workers",
   IF($C$3="Full Time", SUMIFS('SW Data'!$F:$F, 'SW Data'!$A:$A, F$8, 'SW Data'!$B:$B, $A37), IF($C$3="Part Time", SUMIFS('SW Data'!$H:$H, 'SW Data'!$A:$A, F$8, 'SW Data'!$B:$B, $A37),SUMIFS('SW Data'!$I:$I, 'SW Data'!$A:$A, F$8, 'SW Data'!$B:$B, $A37))),
   IF($C$3="Full Time", SUMIFS('SW Data'!$F:$F, 'SW Data'!$A:$A, F$8, 'SW Data'!$B:$B, $A37, 'SW Data'!$D:$D, $C$2), IF($C$3="Part Time", SUMIFS('SW Data'!$H:$H, 'SW Data'!$A:$A, F$8, 'SW Data'!$B:$B, $A37, 'SW Data'!$D:$D, $C$2), SUMIFS('SW Data'!$I:$I, 'SW Data'!$A:$A, F$8, 'SW Data'!$B:$B, $A37, 'SW Data'!$D:$D, $C$2)))),
  IF($C$2="All Social Workers",
   IF($C$3="Full Time", SUMIFS('SW Data'!$F:$F, 'SW Data'!$A:$A, F$8, 'SW Data'!$E:$E, $C$1, 'SW Data'!$B:$B, $A37), IF($C$3="Part Time", SUMIFS('SW Data'!$H:$H, 'SW Data'!$A:$A, F$8, 'SW Data'!$E:$E, $C$1, 'SW Data'!$B:$B, $A37), SUMIFS('SW Data'!$I:$I, 'SW Data'!$A:$A, F$8, 'SW Data'!$E:$E, $C$1, 'SW Data'!$B:$B, $A37))),
   IF($C$3="Full Time", SUMIFS('SW Data'!$F:$F, 'SW Data'!$A:$A, F$8, 'SW Data'!$E:$E, $C$1, 'SW Data'!$B:$B, $A37, 'SW Data'!$D:$D, $C$2), IF($C$3="Part Time", SUMIFS('SW Data'!$H:$H, 'SW Data'!$A:$A, F$8, 'SW Data'!$E:$E, $C$1, 'SW Data'!$B:$B, $A37, 'SW Data'!$D:$D, $C$2), SUMIFS('SW Data'!$I:$I, 'SW Data'!$A:$A, F$8, 'SW Data'!$E:$E, $C$1, 'SW Data'!$B:$B, $A37, 'SW Data'!$D:$D, $C$2))))),
 0)/IF($C$1="Fieldwork Service (Children)", VLOOKUP($A37,'Population MYE'!$A$43:$K$76,MATCH(F$8,'Population MYE'!$A$43:$K$43, FALSE),FALSE), IF(OR($C$1="Fieldwork Service (Adults)",$C$1="Fieldwork Service (Offenders)"),VLOOKUP($A37,'Population MYE'!$A$81:$K$114,MATCH(F$8,'Population MYE'!$A$81:$K$81, FALSE),FALSE),VLOOKUP($A37,'Population MYE'!$A$5:$K$38,MATCH(F$8,'Population MYE'!$A$5:$K$5, FALSE),FALSE))))*100000, 1)</f>
        <v>87.7</v>
      </c>
      <c r="G37" s="83">
        <f>ROUND((IF(AND($C$1&lt;&gt;"", $C$2&lt;&gt;"", $C$3&lt;&gt;""),
 IF($C$1="All Fieldwork Services Teams",
  IF($C$2="All Social Workers",
   IF($C$3="Full Time", SUMIFS('SW Data'!$F:$F, 'SW Data'!$A:$A, G$8, 'SW Data'!$B:$B, $A37), IF($C$3="Part Time", SUMIFS('SW Data'!$H:$H, 'SW Data'!$A:$A, G$8, 'SW Data'!$B:$B, $A37),SUMIFS('SW Data'!$I:$I, 'SW Data'!$A:$A, G$8, 'SW Data'!$B:$B, $A37))),
   IF($C$3="Full Time", SUMIFS('SW Data'!$F:$F, 'SW Data'!$A:$A, G$8, 'SW Data'!$B:$B, $A37, 'SW Data'!$D:$D, $C$2), IF($C$3="Part Time", SUMIFS('SW Data'!$H:$H, 'SW Data'!$A:$A, G$8, 'SW Data'!$B:$B, $A37, 'SW Data'!$D:$D, $C$2), SUMIFS('SW Data'!$I:$I, 'SW Data'!$A:$A, G$8, 'SW Data'!$B:$B, $A37, 'SW Data'!$D:$D, $C$2)))),
  IF($C$2="All Social Workers",
   IF($C$3="Full Time", SUMIFS('SW Data'!$F:$F, 'SW Data'!$A:$A, G$8, 'SW Data'!$E:$E, $C$1, 'SW Data'!$B:$B, $A37), IF($C$3="Part Time", SUMIFS('SW Data'!$H:$H, 'SW Data'!$A:$A, G$8, 'SW Data'!$E:$E, $C$1, 'SW Data'!$B:$B, $A37), SUMIFS('SW Data'!$I:$I, 'SW Data'!$A:$A, G$8, 'SW Data'!$E:$E, $C$1, 'SW Data'!$B:$B, $A37))),
   IF($C$3="Full Time", SUMIFS('SW Data'!$F:$F, 'SW Data'!$A:$A, G$8, 'SW Data'!$E:$E, $C$1, 'SW Data'!$B:$B, $A37, 'SW Data'!$D:$D, $C$2), IF($C$3="Part Time", SUMIFS('SW Data'!$H:$H, 'SW Data'!$A:$A, G$8, 'SW Data'!$E:$E, $C$1, 'SW Data'!$B:$B, $A37, 'SW Data'!$D:$D, $C$2), SUMIFS('SW Data'!$I:$I, 'SW Data'!$A:$A, G$8, 'SW Data'!$E:$E, $C$1, 'SW Data'!$B:$B, $A37, 'SW Data'!$D:$D, $C$2))))),
 0)/IF($C$1="Fieldwork Service (Children)", VLOOKUP($A37,'Population MYE'!$A$43:$K$76,MATCH(G$8,'Population MYE'!$A$43:$K$43, FALSE),FALSE), IF(OR($C$1="Fieldwork Service (Adults)",$C$1="Fieldwork Service (Offenders)"),VLOOKUP($A37,'Population MYE'!$A$81:$K$114,MATCH(G$8,'Population MYE'!$A$81:$K$81, FALSE),FALSE),VLOOKUP($A37,'Population MYE'!$A$5:$K$38,MATCH(G$8,'Population MYE'!$A$5:$K$5, FALSE),FALSE))))*100000, 1)</f>
        <v>88.9</v>
      </c>
      <c r="H37" s="83">
        <f>ROUND((IF(AND($C$1&lt;&gt;"", $C$2&lt;&gt;"", $C$3&lt;&gt;""),
 IF($C$1="All Fieldwork Services Teams",
  IF($C$2="All Social Workers",
   IF($C$3="Full Time", SUMIFS('SW Data'!$F:$F, 'SW Data'!$A:$A, H$8, 'SW Data'!$B:$B, $A37), IF($C$3="Part Time", SUMIFS('SW Data'!$H:$H, 'SW Data'!$A:$A, H$8, 'SW Data'!$B:$B, $A37),SUMIFS('SW Data'!$I:$I, 'SW Data'!$A:$A, H$8, 'SW Data'!$B:$B, $A37))),
   IF($C$3="Full Time", SUMIFS('SW Data'!$F:$F, 'SW Data'!$A:$A, H$8, 'SW Data'!$B:$B, $A37, 'SW Data'!$D:$D, $C$2), IF($C$3="Part Time", SUMIFS('SW Data'!$H:$H, 'SW Data'!$A:$A, H$8, 'SW Data'!$B:$B, $A37, 'SW Data'!$D:$D, $C$2), SUMIFS('SW Data'!$I:$I, 'SW Data'!$A:$A, H$8, 'SW Data'!$B:$B, $A37, 'SW Data'!$D:$D, $C$2)))),
  IF($C$2="All Social Workers",
   IF($C$3="Full Time", SUMIFS('SW Data'!$F:$F, 'SW Data'!$A:$A, H$8, 'SW Data'!$E:$E, $C$1, 'SW Data'!$B:$B, $A37), IF($C$3="Part Time", SUMIFS('SW Data'!$H:$H, 'SW Data'!$A:$A, H$8, 'SW Data'!$E:$E, $C$1, 'SW Data'!$B:$B, $A37), SUMIFS('SW Data'!$I:$I, 'SW Data'!$A:$A, H$8, 'SW Data'!$E:$E, $C$1, 'SW Data'!$B:$B, $A37))),
   IF($C$3="Full Time", SUMIFS('SW Data'!$F:$F, 'SW Data'!$A:$A, H$8, 'SW Data'!$E:$E, $C$1, 'SW Data'!$B:$B, $A37, 'SW Data'!$D:$D, $C$2), IF($C$3="Part Time", SUMIFS('SW Data'!$H:$H, 'SW Data'!$A:$A, H$8, 'SW Data'!$E:$E, $C$1, 'SW Data'!$B:$B, $A37, 'SW Data'!$D:$D, $C$2), SUMIFS('SW Data'!$I:$I, 'SW Data'!$A:$A, H$8, 'SW Data'!$E:$E, $C$1, 'SW Data'!$B:$B, $A37, 'SW Data'!$D:$D, $C$2))))),
 0)/IF($C$1="Fieldwork Service (Children)", VLOOKUP($A37,'Population MYE'!$A$43:$K$76,MATCH(H$8,'Population MYE'!$A$43:$K$43, FALSE),FALSE), IF(OR($C$1="Fieldwork Service (Adults)",$C$1="Fieldwork Service (Offenders)"),VLOOKUP($A37,'Population MYE'!$A$81:$K$114,MATCH(H$8,'Population MYE'!$A$81:$K$81, FALSE),FALSE),VLOOKUP($A37,'Population MYE'!$A$5:$K$38,MATCH(H$8,'Population MYE'!$A$5:$K$5, FALSE),FALSE))))*100000, 1)</f>
        <v>88.2</v>
      </c>
      <c r="I37" s="83">
        <f>ROUND((IF(AND($C$1&lt;&gt;"", $C$2&lt;&gt;"", $C$3&lt;&gt;""),
 IF($C$1="All Fieldwork Services Teams",
  IF($C$2="All Social Workers",
   IF($C$3="Full Time", SUMIFS('SW Data'!$F:$F, 'SW Data'!$A:$A, I$8, 'SW Data'!$B:$B, $A37), IF($C$3="Part Time", SUMIFS('SW Data'!$H:$H, 'SW Data'!$A:$A, I$8, 'SW Data'!$B:$B, $A37),SUMIFS('SW Data'!$I:$I, 'SW Data'!$A:$A, I$8, 'SW Data'!$B:$B, $A37))),
   IF($C$3="Full Time", SUMIFS('SW Data'!$F:$F, 'SW Data'!$A:$A, I$8, 'SW Data'!$B:$B, $A37, 'SW Data'!$D:$D, $C$2), IF($C$3="Part Time", SUMIFS('SW Data'!$H:$H, 'SW Data'!$A:$A, I$8, 'SW Data'!$B:$B, $A37, 'SW Data'!$D:$D, $C$2), SUMIFS('SW Data'!$I:$I, 'SW Data'!$A:$A, I$8, 'SW Data'!$B:$B, $A37, 'SW Data'!$D:$D, $C$2)))),
  IF($C$2="All Social Workers",
   IF($C$3="Full Time", SUMIFS('SW Data'!$F:$F, 'SW Data'!$A:$A, I$8, 'SW Data'!$E:$E, $C$1, 'SW Data'!$B:$B, $A37), IF($C$3="Part Time", SUMIFS('SW Data'!$H:$H, 'SW Data'!$A:$A, I$8, 'SW Data'!$E:$E, $C$1, 'SW Data'!$B:$B, $A37), SUMIFS('SW Data'!$I:$I, 'SW Data'!$A:$A, I$8, 'SW Data'!$E:$E, $C$1, 'SW Data'!$B:$B, $A37))),
   IF($C$3="Full Time", SUMIFS('SW Data'!$F:$F, 'SW Data'!$A:$A, I$8, 'SW Data'!$E:$E, $C$1, 'SW Data'!$B:$B, $A37, 'SW Data'!$D:$D, $C$2), IF($C$3="Part Time", SUMIFS('SW Data'!$H:$H, 'SW Data'!$A:$A, I$8, 'SW Data'!$E:$E, $C$1, 'SW Data'!$B:$B, $A37, 'SW Data'!$D:$D, $C$2), SUMIFS('SW Data'!$I:$I, 'SW Data'!$A:$A, I$8, 'SW Data'!$E:$E, $C$1, 'SW Data'!$B:$B, $A37, 'SW Data'!$D:$D, $C$2))))),
 0)/IF($C$1="Fieldwork Service (Children)", VLOOKUP($A37,'Population MYE'!$A$43:$K$76,MATCH(I$8,'Population MYE'!$A$43:$K$43, FALSE),FALSE), IF(OR($C$1="Fieldwork Service (Adults)",$C$1="Fieldwork Service (Offenders)"),VLOOKUP($A37,'Population MYE'!$A$81:$K$114,MATCH(I$8,'Population MYE'!$A$81:$K$81, FALSE),FALSE),VLOOKUP($A37,'Population MYE'!$A$5:$K$38,MATCH(I$8,'Population MYE'!$A$5:$K$5, FALSE),FALSE))))*100000, 1)</f>
        <v>95.8</v>
      </c>
      <c r="J37" s="83">
        <f>ROUND((IF(AND($C$1&lt;&gt;"", $C$2&lt;&gt;"", $C$3&lt;&gt;""),
 IF($C$1="All Fieldwork Services Teams",
  IF($C$2="All Social Workers",
   IF($C$3="Full Time", SUMIFS('SW Data'!$F:$F, 'SW Data'!$A:$A, J$8, 'SW Data'!$B:$B, $A37), IF($C$3="Part Time", SUMIFS('SW Data'!$H:$H, 'SW Data'!$A:$A, J$8, 'SW Data'!$B:$B, $A37),SUMIFS('SW Data'!$I:$I, 'SW Data'!$A:$A, J$8, 'SW Data'!$B:$B, $A37))),
   IF($C$3="Full Time", SUMIFS('SW Data'!$F:$F, 'SW Data'!$A:$A, J$8, 'SW Data'!$B:$B, $A37, 'SW Data'!$D:$D, $C$2), IF($C$3="Part Time", SUMIFS('SW Data'!$H:$H, 'SW Data'!$A:$A, J$8, 'SW Data'!$B:$B, $A37, 'SW Data'!$D:$D, $C$2), SUMIFS('SW Data'!$I:$I, 'SW Data'!$A:$A, J$8, 'SW Data'!$B:$B, $A37, 'SW Data'!$D:$D, $C$2)))),
  IF($C$2="All Social Workers",
   IF($C$3="Full Time", SUMIFS('SW Data'!$F:$F, 'SW Data'!$A:$A, J$8, 'SW Data'!$E:$E, $C$1, 'SW Data'!$B:$B, $A37), IF($C$3="Part Time", SUMIFS('SW Data'!$H:$H, 'SW Data'!$A:$A, J$8, 'SW Data'!$E:$E, $C$1, 'SW Data'!$B:$B, $A37), SUMIFS('SW Data'!$I:$I, 'SW Data'!$A:$A, J$8, 'SW Data'!$E:$E, $C$1, 'SW Data'!$B:$B, $A37))),
   IF($C$3="Full Time", SUMIFS('SW Data'!$F:$F, 'SW Data'!$A:$A, J$8, 'SW Data'!$E:$E, $C$1, 'SW Data'!$B:$B, $A37, 'SW Data'!$D:$D, $C$2), IF($C$3="Part Time", SUMIFS('SW Data'!$H:$H, 'SW Data'!$A:$A, J$8, 'SW Data'!$E:$E, $C$1, 'SW Data'!$B:$B, $A37, 'SW Data'!$D:$D, $C$2), SUMIFS('SW Data'!$I:$I, 'SW Data'!$A:$A, J$8, 'SW Data'!$E:$E, $C$1, 'SW Data'!$B:$B, $A37, 'SW Data'!$D:$D, $C$2))))),
 0)/IF($C$1="Fieldwork Service (Children)", VLOOKUP($A37,'Population MYE'!$A$43:$K$76,MATCH(J$8,'Population MYE'!$A$43:$K$43, FALSE),FALSE), IF(OR($C$1="Fieldwork Service (Adults)",$C$1="Fieldwork Service (Offenders)"),VLOOKUP($A37,'Population MYE'!$A$81:$K$114,MATCH(J$8,'Population MYE'!$A$81:$K$81, FALSE),FALSE),VLOOKUP($A37,'Population MYE'!$A$5:$K$38,MATCH(J$8,'Population MYE'!$A$5:$K$5, FALSE),FALSE))))*100000, 1)</f>
        <v>90.2</v>
      </c>
      <c r="K37" s="83">
        <f>ROUND((IF(AND($C$1&lt;&gt;"", $C$2&lt;&gt;"", $C$3&lt;&gt;""),
 IF($C$1="All Fieldwork Services Teams",
  IF($C$2="All Social Workers",
   IF($C$3="Full Time", SUMIFS('SW Data'!$F:$F, 'SW Data'!$A:$A, K$8, 'SW Data'!$B:$B, $A37), IF($C$3="Part Time", SUMIFS('SW Data'!$H:$H, 'SW Data'!$A:$A, K$8, 'SW Data'!$B:$B, $A37),SUMIFS('SW Data'!$I:$I, 'SW Data'!$A:$A, K$8, 'SW Data'!$B:$B, $A37))),
   IF($C$3="Full Time", SUMIFS('SW Data'!$F:$F, 'SW Data'!$A:$A, K$8, 'SW Data'!$B:$B, $A37, 'SW Data'!$D:$D, $C$2), IF($C$3="Part Time", SUMIFS('SW Data'!$H:$H, 'SW Data'!$A:$A, K$8, 'SW Data'!$B:$B, $A37, 'SW Data'!$D:$D, $C$2), SUMIFS('SW Data'!$I:$I, 'SW Data'!$A:$A, K$8, 'SW Data'!$B:$B, $A37, 'SW Data'!$D:$D, $C$2)))),
  IF($C$2="All Social Workers",
   IF($C$3="Full Time", SUMIFS('SW Data'!$F:$F, 'SW Data'!$A:$A, K$8, 'SW Data'!$E:$E, $C$1, 'SW Data'!$B:$B, $A37), IF($C$3="Part Time", SUMIFS('SW Data'!$H:$H, 'SW Data'!$A:$A, K$8, 'SW Data'!$E:$E, $C$1, 'SW Data'!$B:$B, $A37), SUMIFS('SW Data'!$I:$I, 'SW Data'!$A:$A, K$8, 'SW Data'!$E:$E, $C$1, 'SW Data'!$B:$B, $A37))),
   IF($C$3="Full Time", SUMIFS('SW Data'!$F:$F, 'SW Data'!$A:$A, K$8, 'SW Data'!$E:$E, $C$1, 'SW Data'!$B:$B, $A37, 'SW Data'!$D:$D, $C$2), IF($C$3="Part Time", SUMIFS('SW Data'!$H:$H, 'SW Data'!$A:$A, K$8, 'SW Data'!$E:$E, $C$1, 'SW Data'!$B:$B, $A37, 'SW Data'!$D:$D, $C$2), SUMIFS('SW Data'!$I:$I, 'SW Data'!$A:$A, K$8, 'SW Data'!$E:$E, $C$1, 'SW Data'!$B:$B, $A37, 'SW Data'!$D:$D, $C$2))))),
 0)/IF($C$1="Fieldwork Service (Children)", VLOOKUP($A37,'Population MYE'!$A$43:$K$76,MATCH(K$8,'Population MYE'!$A$43:$K$43, FALSE),FALSE), IF(OR($C$1="Fieldwork Service (Adults)",$C$1="Fieldwork Service (Offenders)"),VLOOKUP($A37,'Population MYE'!$A$81:$K$114,MATCH(K$8,'Population MYE'!$A$81:$K$81, FALSE),FALSE),VLOOKUP($A37,'Population MYE'!$A$5:$K$38,MATCH(K$8,'Population MYE'!$A$5:$K$5, FALSE),FALSE))))*100000, 1)</f>
        <v>90.9</v>
      </c>
      <c r="L37" s="55"/>
      <c r="U37" s="74"/>
    </row>
    <row r="38" spans="1:21" x14ac:dyDescent="0.25">
      <c r="A38" s="53" t="s">
        <v>45</v>
      </c>
      <c r="B38" s="83">
        <f>ROUND((IF(AND($C$1&lt;&gt;"", $C$2&lt;&gt;"", $C$3&lt;&gt;""),
 IF($C$1="All Fieldwork Services Teams",
  IF($C$2="All Social Workers",
   IF($C$3="Full Time", SUMIFS('SW Data'!$F:$F, 'SW Data'!$A:$A, B$8, 'SW Data'!$B:$B, $A38), IF($C$3="Part Time", SUMIFS('SW Data'!$H:$H, 'SW Data'!$A:$A, B$8, 'SW Data'!$B:$B, $A38),SUMIFS('SW Data'!$I:$I, 'SW Data'!$A:$A, B$8, 'SW Data'!$B:$B, $A38))),
   IF($C$3="Full Time", SUMIFS('SW Data'!$F:$F, 'SW Data'!$A:$A, B$8, 'SW Data'!$B:$B, $A38, 'SW Data'!$D:$D, $C$2), IF($C$3="Part Time", SUMIFS('SW Data'!$H:$H, 'SW Data'!$A:$A, B$8, 'SW Data'!$B:$B, $A38, 'SW Data'!$D:$D, $C$2), SUMIFS('SW Data'!$I:$I, 'SW Data'!$A:$A, B$8, 'SW Data'!$B:$B, $A38, 'SW Data'!$D:$D, $C$2)))),
  IF($C$2="All Social Workers",
   IF($C$3="Full Time", SUMIFS('SW Data'!$F:$F, 'SW Data'!$A:$A, B$8, 'SW Data'!$E:$E, $C$1, 'SW Data'!$B:$B, $A38), IF($C$3="Part Time", SUMIFS('SW Data'!$H:$H, 'SW Data'!$A:$A, B$8, 'SW Data'!$E:$E, $C$1, 'SW Data'!$B:$B, $A38), SUMIFS('SW Data'!$I:$I, 'SW Data'!$A:$A, B$8, 'SW Data'!$E:$E, $C$1, 'SW Data'!$B:$B, $A38))),
   IF($C$3="Full Time", SUMIFS('SW Data'!$F:$F, 'SW Data'!$A:$A, B$8, 'SW Data'!$E:$E, $C$1, 'SW Data'!$B:$B, $A38, 'SW Data'!$D:$D, $C$2), IF($C$3="Part Time", SUMIFS('SW Data'!$H:$H, 'SW Data'!$A:$A, B$8, 'SW Data'!$E:$E, $C$1, 'SW Data'!$B:$B, $A38, 'SW Data'!$D:$D, $C$2), SUMIFS('SW Data'!$I:$I, 'SW Data'!$A:$A, B$8, 'SW Data'!$E:$E, $C$1, 'SW Data'!$B:$B, $A38, 'SW Data'!$D:$D, $C$2))))),
 0)/IF($C$1="Fieldwork Service (Children)", VLOOKUP($A38,'Population MYE'!$A$43:$K$76,MATCH(B$8,'Population MYE'!$A$43:$K$43, FALSE),FALSE), IF(OR($C$1="Fieldwork Service (Adults)",$C$1="Fieldwork Service (Offenders)"),VLOOKUP($A38,'Population MYE'!$A$81:$K$114,MATCH(B$8,'Population MYE'!$A$81:$K$81, FALSE),FALSE),VLOOKUP($A38,'Population MYE'!$A$5:$K$38,MATCH(B$8,'Population MYE'!$A$5:$K$5, FALSE),FALSE))))*100000, 1)</f>
        <v>92.5</v>
      </c>
      <c r="C38" s="83">
        <f>ROUND((IF(AND($C$1&lt;&gt;"", $C$2&lt;&gt;"", $C$3&lt;&gt;""),
 IF($C$1="All Fieldwork Services Teams",
  IF($C$2="All Social Workers",
   IF($C$3="Full Time", SUMIFS('SW Data'!$F:$F, 'SW Data'!$A:$A, C$8, 'SW Data'!$B:$B, $A38), IF($C$3="Part Time", SUMIFS('SW Data'!$H:$H, 'SW Data'!$A:$A, C$8, 'SW Data'!$B:$B, $A38),SUMIFS('SW Data'!$I:$I, 'SW Data'!$A:$A, C$8, 'SW Data'!$B:$B, $A38))),
   IF($C$3="Full Time", SUMIFS('SW Data'!$F:$F, 'SW Data'!$A:$A, C$8, 'SW Data'!$B:$B, $A38, 'SW Data'!$D:$D, $C$2), IF($C$3="Part Time", SUMIFS('SW Data'!$H:$H, 'SW Data'!$A:$A, C$8, 'SW Data'!$B:$B, $A38, 'SW Data'!$D:$D, $C$2), SUMIFS('SW Data'!$I:$I, 'SW Data'!$A:$A, C$8, 'SW Data'!$B:$B, $A38, 'SW Data'!$D:$D, $C$2)))),
  IF($C$2="All Social Workers",
   IF($C$3="Full Time", SUMIFS('SW Data'!$F:$F, 'SW Data'!$A:$A, C$8, 'SW Data'!$E:$E, $C$1, 'SW Data'!$B:$B, $A38), IF($C$3="Part Time", SUMIFS('SW Data'!$H:$H, 'SW Data'!$A:$A, C$8, 'SW Data'!$E:$E, $C$1, 'SW Data'!$B:$B, $A38), SUMIFS('SW Data'!$I:$I, 'SW Data'!$A:$A, C$8, 'SW Data'!$E:$E, $C$1, 'SW Data'!$B:$B, $A38))),
   IF($C$3="Full Time", SUMIFS('SW Data'!$F:$F, 'SW Data'!$A:$A, C$8, 'SW Data'!$E:$E, $C$1, 'SW Data'!$B:$B, $A38, 'SW Data'!$D:$D, $C$2), IF($C$3="Part Time", SUMIFS('SW Data'!$H:$H, 'SW Data'!$A:$A, C$8, 'SW Data'!$E:$E, $C$1, 'SW Data'!$B:$B, $A38, 'SW Data'!$D:$D, $C$2), SUMIFS('SW Data'!$I:$I, 'SW Data'!$A:$A, C$8, 'SW Data'!$E:$E, $C$1, 'SW Data'!$B:$B, $A38, 'SW Data'!$D:$D, $C$2))))),
 0)/IF($C$1="Fieldwork Service (Children)", VLOOKUP($A38,'Population MYE'!$A$43:$K$76,MATCH(C$8,'Population MYE'!$A$43:$K$43, FALSE),FALSE), IF(OR($C$1="Fieldwork Service (Adults)",$C$1="Fieldwork Service (Offenders)"),VLOOKUP($A38,'Population MYE'!$A$81:$K$114,MATCH(C$8,'Population MYE'!$A$81:$K$81, FALSE),FALSE),VLOOKUP($A38,'Population MYE'!$A$5:$K$38,MATCH(C$8,'Population MYE'!$A$5:$K$5, FALSE),FALSE))))*100000, 1)</f>
        <v>104.6</v>
      </c>
      <c r="D38" s="83">
        <f>ROUND((IF(AND($C$1&lt;&gt;"", $C$2&lt;&gt;"", $C$3&lt;&gt;""),
 IF($C$1="All Fieldwork Services Teams",
  IF($C$2="All Social Workers",
   IF($C$3="Full Time", SUMIFS('SW Data'!$F:$F, 'SW Data'!$A:$A, D$8, 'SW Data'!$B:$B, $A38), IF($C$3="Part Time", SUMIFS('SW Data'!$H:$H, 'SW Data'!$A:$A, D$8, 'SW Data'!$B:$B, $A38),SUMIFS('SW Data'!$I:$I, 'SW Data'!$A:$A, D$8, 'SW Data'!$B:$B, $A38))),
   IF($C$3="Full Time", SUMIFS('SW Data'!$F:$F, 'SW Data'!$A:$A, D$8, 'SW Data'!$B:$B, $A38, 'SW Data'!$D:$D, $C$2), IF($C$3="Part Time", SUMIFS('SW Data'!$H:$H, 'SW Data'!$A:$A, D$8, 'SW Data'!$B:$B, $A38, 'SW Data'!$D:$D, $C$2), SUMIFS('SW Data'!$I:$I, 'SW Data'!$A:$A, D$8, 'SW Data'!$B:$B, $A38, 'SW Data'!$D:$D, $C$2)))),
  IF($C$2="All Social Workers",
   IF($C$3="Full Time", SUMIFS('SW Data'!$F:$F, 'SW Data'!$A:$A, D$8, 'SW Data'!$E:$E, $C$1, 'SW Data'!$B:$B, $A38), IF($C$3="Part Time", SUMIFS('SW Data'!$H:$H, 'SW Data'!$A:$A, D$8, 'SW Data'!$E:$E, $C$1, 'SW Data'!$B:$B, $A38), SUMIFS('SW Data'!$I:$I, 'SW Data'!$A:$A, D$8, 'SW Data'!$E:$E, $C$1, 'SW Data'!$B:$B, $A38))),
   IF($C$3="Full Time", SUMIFS('SW Data'!$F:$F, 'SW Data'!$A:$A, D$8, 'SW Data'!$E:$E, $C$1, 'SW Data'!$B:$B, $A38, 'SW Data'!$D:$D, $C$2), IF($C$3="Part Time", SUMIFS('SW Data'!$H:$H, 'SW Data'!$A:$A, D$8, 'SW Data'!$E:$E, $C$1, 'SW Data'!$B:$B, $A38, 'SW Data'!$D:$D, $C$2), SUMIFS('SW Data'!$I:$I, 'SW Data'!$A:$A, D$8, 'SW Data'!$E:$E, $C$1, 'SW Data'!$B:$B, $A38, 'SW Data'!$D:$D, $C$2))))),
 0)/IF($C$1="Fieldwork Service (Children)", VLOOKUP($A38,'Population MYE'!$A$43:$K$76,MATCH(D$8,'Population MYE'!$A$43:$K$43, FALSE),FALSE), IF(OR($C$1="Fieldwork Service (Adults)",$C$1="Fieldwork Service (Offenders)"),VLOOKUP($A38,'Population MYE'!$A$81:$K$114,MATCH(D$8,'Population MYE'!$A$81:$K$81, FALSE),FALSE),VLOOKUP($A38,'Population MYE'!$A$5:$K$38,MATCH(D$8,'Population MYE'!$A$5:$K$5, FALSE),FALSE))))*100000, 1)</f>
        <v>87.9</v>
      </c>
      <c r="E38" s="83">
        <f>ROUND((IF(AND($C$1&lt;&gt;"", $C$2&lt;&gt;"", $C$3&lt;&gt;""),
 IF($C$1="All Fieldwork Services Teams",
  IF($C$2="All Social Workers",
   IF($C$3="Full Time", SUMIFS('SW Data'!$F:$F, 'SW Data'!$A:$A, E$8, 'SW Data'!$B:$B, $A38), IF($C$3="Part Time", SUMIFS('SW Data'!$H:$H, 'SW Data'!$A:$A, E$8, 'SW Data'!$B:$B, $A38),SUMIFS('SW Data'!$I:$I, 'SW Data'!$A:$A, E$8, 'SW Data'!$B:$B, $A38))),
   IF($C$3="Full Time", SUMIFS('SW Data'!$F:$F, 'SW Data'!$A:$A, E$8, 'SW Data'!$B:$B, $A38, 'SW Data'!$D:$D, $C$2), IF($C$3="Part Time", SUMIFS('SW Data'!$H:$H, 'SW Data'!$A:$A, E$8, 'SW Data'!$B:$B, $A38, 'SW Data'!$D:$D, $C$2), SUMIFS('SW Data'!$I:$I, 'SW Data'!$A:$A, E$8, 'SW Data'!$B:$B, $A38, 'SW Data'!$D:$D, $C$2)))),
  IF($C$2="All Social Workers",
   IF($C$3="Full Time", SUMIFS('SW Data'!$F:$F, 'SW Data'!$A:$A, E$8, 'SW Data'!$E:$E, $C$1, 'SW Data'!$B:$B, $A38), IF($C$3="Part Time", SUMIFS('SW Data'!$H:$H, 'SW Data'!$A:$A, E$8, 'SW Data'!$E:$E, $C$1, 'SW Data'!$B:$B, $A38), SUMIFS('SW Data'!$I:$I, 'SW Data'!$A:$A, E$8, 'SW Data'!$E:$E, $C$1, 'SW Data'!$B:$B, $A38))),
   IF($C$3="Full Time", SUMIFS('SW Data'!$F:$F, 'SW Data'!$A:$A, E$8, 'SW Data'!$E:$E, $C$1, 'SW Data'!$B:$B, $A38, 'SW Data'!$D:$D, $C$2), IF($C$3="Part Time", SUMIFS('SW Data'!$H:$H, 'SW Data'!$A:$A, E$8, 'SW Data'!$E:$E, $C$1, 'SW Data'!$B:$B, $A38, 'SW Data'!$D:$D, $C$2), SUMIFS('SW Data'!$I:$I, 'SW Data'!$A:$A, E$8, 'SW Data'!$E:$E, $C$1, 'SW Data'!$B:$B, $A38, 'SW Data'!$D:$D, $C$2))))),
 0)/IF($C$1="Fieldwork Service (Children)", VLOOKUP($A38,'Population MYE'!$A$43:$K$76,MATCH(E$8,'Population MYE'!$A$43:$K$43, FALSE),FALSE), IF(OR($C$1="Fieldwork Service (Adults)",$C$1="Fieldwork Service (Offenders)"),VLOOKUP($A38,'Population MYE'!$A$81:$K$114,MATCH(E$8,'Population MYE'!$A$81:$K$81, FALSE),FALSE),VLOOKUP($A38,'Population MYE'!$A$5:$K$38,MATCH(E$8,'Population MYE'!$A$5:$K$5, FALSE),FALSE))))*100000, 1)</f>
        <v>80.400000000000006</v>
      </c>
      <c r="F38" s="83">
        <f>ROUND((IF(AND($C$1&lt;&gt;"", $C$2&lt;&gt;"", $C$3&lt;&gt;""),
 IF($C$1="All Fieldwork Services Teams",
  IF($C$2="All Social Workers",
   IF($C$3="Full Time", SUMIFS('SW Data'!$F:$F, 'SW Data'!$A:$A, F$8, 'SW Data'!$B:$B, $A38), IF($C$3="Part Time", SUMIFS('SW Data'!$H:$H, 'SW Data'!$A:$A, F$8, 'SW Data'!$B:$B, $A38),SUMIFS('SW Data'!$I:$I, 'SW Data'!$A:$A, F$8, 'SW Data'!$B:$B, $A38))),
   IF($C$3="Full Time", SUMIFS('SW Data'!$F:$F, 'SW Data'!$A:$A, F$8, 'SW Data'!$B:$B, $A38, 'SW Data'!$D:$D, $C$2), IF($C$3="Part Time", SUMIFS('SW Data'!$H:$H, 'SW Data'!$A:$A, F$8, 'SW Data'!$B:$B, $A38, 'SW Data'!$D:$D, $C$2), SUMIFS('SW Data'!$I:$I, 'SW Data'!$A:$A, F$8, 'SW Data'!$B:$B, $A38, 'SW Data'!$D:$D, $C$2)))),
  IF($C$2="All Social Workers",
   IF($C$3="Full Time", SUMIFS('SW Data'!$F:$F, 'SW Data'!$A:$A, F$8, 'SW Data'!$E:$E, $C$1, 'SW Data'!$B:$B, $A38), IF($C$3="Part Time", SUMIFS('SW Data'!$H:$H, 'SW Data'!$A:$A, F$8, 'SW Data'!$E:$E, $C$1, 'SW Data'!$B:$B, $A38), SUMIFS('SW Data'!$I:$I, 'SW Data'!$A:$A, F$8, 'SW Data'!$E:$E, $C$1, 'SW Data'!$B:$B, $A38))),
   IF($C$3="Full Time", SUMIFS('SW Data'!$F:$F, 'SW Data'!$A:$A, F$8, 'SW Data'!$E:$E, $C$1, 'SW Data'!$B:$B, $A38, 'SW Data'!$D:$D, $C$2), IF($C$3="Part Time", SUMIFS('SW Data'!$H:$H, 'SW Data'!$A:$A, F$8, 'SW Data'!$E:$E, $C$1, 'SW Data'!$B:$B, $A38, 'SW Data'!$D:$D, $C$2), SUMIFS('SW Data'!$I:$I, 'SW Data'!$A:$A, F$8, 'SW Data'!$E:$E, $C$1, 'SW Data'!$B:$B, $A38, 'SW Data'!$D:$D, $C$2))))),
 0)/IF($C$1="Fieldwork Service (Children)", VLOOKUP($A38,'Population MYE'!$A$43:$K$76,MATCH(F$8,'Population MYE'!$A$43:$K$43, FALSE),FALSE), IF(OR($C$1="Fieldwork Service (Adults)",$C$1="Fieldwork Service (Offenders)"),VLOOKUP($A38,'Population MYE'!$A$81:$K$114,MATCH(F$8,'Population MYE'!$A$81:$K$81, FALSE),FALSE),VLOOKUP($A38,'Population MYE'!$A$5:$K$38,MATCH(F$8,'Population MYE'!$A$5:$K$5, FALSE),FALSE))))*100000, 1)</f>
        <v>79.400000000000006</v>
      </c>
      <c r="G38" s="83">
        <f>ROUND((IF(AND($C$1&lt;&gt;"", $C$2&lt;&gt;"", $C$3&lt;&gt;""),
 IF($C$1="All Fieldwork Services Teams",
  IF($C$2="All Social Workers",
   IF($C$3="Full Time", SUMIFS('SW Data'!$F:$F, 'SW Data'!$A:$A, G$8, 'SW Data'!$B:$B, $A38), IF($C$3="Part Time", SUMIFS('SW Data'!$H:$H, 'SW Data'!$A:$A, G$8, 'SW Data'!$B:$B, $A38),SUMIFS('SW Data'!$I:$I, 'SW Data'!$A:$A, G$8, 'SW Data'!$B:$B, $A38))),
   IF($C$3="Full Time", SUMIFS('SW Data'!$F:$F, 'SW Data'!$A:$A, G$8, 'SW Data'!$B:$B, $A38, 'SW Data'!$D:$D, $C$2), IF($C$3="Part Time", SUMIFS('SW Data'!$H:$H, 'SW Data'!$A:$A, G$8, 'SW Data'!$B:$B, $A38, 'SW Data'!$D:$D, $C$2), SUMIFS('SW Data'!$I:$I, 'SW Data'!$A:$A, G$8, 'SW Data'!$B:$B, $A38, 'SW Data'!$D:$D, $C$2)))),
  IF($C$2="All Social Workers",
   IF($C$3="Full Time", SUMIFS('SW Data'!$F:$F, 'SW Data'!$A:$A, G$8, 'SW Data'!$E:$E, $C$1, 'SW Data'!$B:$B, $A38), IF($C$3="Part Time", SUMIFS('SW Data'!$H:$H, 'SW Data'!$A:$A, G$8, 'SW Data'!$E:$E, $C$1, 'SW Data'!$B:$B, $A38), SUMIFS('SW Data'!$I:$I, 'SW Data'!$A:$A, G$8, 'SW Data'!$E:$E, $C$1, 'SW Data'!$B:$B, $A38))),
   IF($C$3="Full Time", SUMIFS('SW Data'!$F:$F, 'SW Data'!$A:$A, G$8, 'SW Data'!$E:$E, $C$1, 'SW Data'!$B:$B, $A38, 'SW Data'!$D:$D, $C$2), IF($C$3="Part Time", SUMIFS('SW Data'!$H:$H, 'SW Data'!$A:$A, G$8, 'SW Data'!$E:$E, $C$1, 'SW Data'!$B:$B, $A38, 'SW Data'!$D:$D, $C$2), SUMIFS('SW Data'!$I:$I, 'SW Data'!$A:$A, G$8, 'SW Data'!$E:$E, $C$1, 'SW Data'!$B:$B, $A38, 'SW Data'!$D:$D, $C$2))))),
 0)/IF($C$1="Fieldwork Service (Children)", VLOOKUP($A38,'Population MYE'!$A$43:$K$76,MATCH(G$8,'Population MYE'!$A$43:$K$43, FALSE),FALSE), IF(OR($C$1="Fieldwork Service (Adults)",$C$1="Fieldwork Service (Offenders)"),VLOOKUP($A38,'Population MYE'!$A$81:$K$114,MATCH(G$8,'Population MYE'!$A$81:$K$81, FALSE),FALSE),VLOOKUP($A38,'Population MYE'!$A$5:$K$38,MATCH(G$8,'Population MYE'!$A$5:$K$5, FALSE),FALSE))))*100000, 1)</f>
        <v>67.7</v>
      </c>
      <c r="H38" s="83">
        <f>ROUND((IF(AND($C$1&lt;&gt;"", $C$2&lt;&gt;"", $C$3&lt;&gt;""),
 IF($C$1="All Fieldwork Services Teams",
  IF($C$2="All Social Workers",
   IF($C$3="Full Time", SUMIFS('SW Data'!$F:$F, 'SW Data'!$A:$A, H$8, 'SW Data'!$B:$B, $A38), IF($C$3="Part Time", SUMIFS('SW Data'!$H:$H, 'SW Data'!$A:$A, H$8, 'SW Data'!$B:$B, $A38),SUMIFS('SW Data'!$I:$I, 'SW Data'!$A:$A, H$8, 'SW Data'!$B:$B, $A38))),
   IF($C$3="Full Time", SUMIFS('SW Data'!$F:$F, 'SW Data'!$A:$A, H$8, 'SW Data'!$B:$B, $A38, 'SW Data'!$D:$D, $C$2), IF($C$3="Part Time", SUMIFS('SW Data'!$H:$H, 'SW Data'!$A:$A, H$8, 'SW Data'!$B:$B, $A38, 'SW Data'!$D:$D, $C$2), SUMIFS('SW Data'!$I:$I, 'SW Data'!$A:$A, H$8, 'SW Data'!$B:$B, $A38, 'SW Data'!$D:$D, $C$2)))),
  IF($C$2="All Social Workers",
   IF($C$3="Full Time", SUMIFS('SW Data'!$F:$F, 'SW Data'!$A:$A, H$8, 'SW Data'!$E:$E, $C$1, 'SW Data'!$B:$B, $A38), IF($C$3="Part Time", SUMIFS('SW Data'!$H:$H, 'SW Data'!$A:$A, H$8, 'SW Data'!$E:$E, $C$1, 'SW Data'!$B:$B, $A38), SUMIFS('SW Data'!$I:$I, 'SW Data'!$A:$A, H$8, 'SW Data'!$E:$E, $C$1, 'SW Data'!$B:$B, $A38))),
   IF($C$3="Full Time", SUMIFS('SW Data'!$F:$F, 'SW Data'!$A:$A, H$8, 'SW Data'!$E:$E, $C$1, 'SW Data'!$B:$B, $A38, 'SW Data'!$D:$D, $C$2), IF($C$3="Part Time", SUMIFS('SW Data'!$H:$H, 'SW Data'!$A:$A, H$8, 'SW Data'!$E:$E, $C$1, 'SW Data'!$B:$B, $A38, 'SW Data'!$D:$D, $C$2), SUMIFS('SW Data'!$I:$I, 'SW Data'!$A:$A, H$8, 'SW Data'!$E:$E, $C$1, 'SW Data'!$B:$B, $A38, 'SW Data'!$D:$D, $C$2))))),
 0)/IF($C$1="Fieldwork Service (Children)", VLOOKUP($A38,'Population MYE'!$A$43:$K$76,MATCH(H$8,'Population MYE'!$A$43:$K$43, FALSE),FALSE), IF(OR($C$1="Fieldwork Service (Adults)",$C$1="Fieldwork Service (Offenders)"),VLOOKUP($A38,'Population MYE'!$A$81:$K$114,MATCH(H$8,'Population MYE'!$A$81:$K$81, FALSE),FALSE),VLOOKUP($A38,'Population MYE'!$A$5:$K$38,MATCH(H$8,'Population MYE'!$A$5:$K$5, FALSE),FALSE))))*100000, 1)</f>
        <v>68</v>
      </c>
      <c r="I38" s="83">
        <f>ROUND((IF(AND($C$1&lt;&gt;"", $C$2&lt;&gt;"", $C$3&lt;&gt;""),
 IF($C$1="All Fieldwork Services Teams",
  IF($C$2="All Social Workers",
   IF($C$3="Full Time", SUMIFS('SW Data'!$F:$F, 'SW Data'!$A:$A, I$8, 'SW Data'!$B:$B, $A38), IF($C$3="Part Time", SUMIFS('SW Data'!$H:$H, 'SW Data'!$A:$A, I$8, 'SW Data'!$B:$B, $A38),SUMIFS('SW Data'!$I:$I, 'SW Data'!$A:$A, I$8, 'SW Data'!$B:$B, $A38))),
   IF($C$3="Full Time", SUMIFS('SW Data'!$F:$F, 'SW Data'!$A:$A, I$8, 'SW Data'!$B:$B, $A38, 'SW Data'!$D:$D, $C$2), IF($C$3="Part Time", SUMIFS('SW Data'!$H:$H, 'SW Data'!$A:$A, I$8, 'SW Data'!$B:$B, $A38, 'SW Data'!$D:$D, $C$2), SUMIFS('SW Data'!$I:$I, 'SW Data'!$A:$A, I$8, 'SW Data'!$B:$B, $A38, 'SW Data'!$D:$D, $C$2)))),
  IF($C$2="All Social Workers",
   IF($C$3="Full Time", SUMIFS('SW Data'!$F:$F, 'SW Data'!$A:$A, I$8, 'SW Data'!$E:$E, $C$1, 'SW Data'!$B:$B, $A38), IF($C$3="Part Time", SUMIFS('SW Data'!$H:$H, 'SW Data'!$A:$A, I$8, 'SW Data'!$E:$E, $C$1, 'SW Data'!$B:$B, $A38), SUMIFS('SW Data'!$I:$I, 'SW Data'!$A:$A, I$8, 'SW Data'!$E:$E, $C$1, 'SW Data'!$B:$B, $A38))),
   IF($C$3="Full Time", SUMIFS('SW Data'!$F:$F, 'SW Data'!$A:$A, I$8, 'SW Data'!$E:$E, $C$1, 'SW Data'!$B:$B, $A38, 'SW Data'!$D:$D, $C$2), IF($C$3="Part Time", SUMIFS('SW Data'!$H:$H, 'SW Data'!$A:$A, I$8, 'SW Data'!$E:$E, $C$1, 'SW Data'!$B:$B, $A38, 'SW Data'!$D:$D, $C$2), SUMIFS('SW Data'!$I:$I, 'SW Data'!$A:$A, I$8, 'SW Data'!$E:$E, $C$1, 'SW Data'!$B:$B, $A38, 'SW Data'!$D:$D, $C$2))))),
 0)/IF($C$1="Fieldwork Service (Children)", VLOOKUP($A38,'Population MYE'!$A$43:$K$76,MATCH(I$8,'Population MYE'!$A$43:$K$43, FALSE),FALSE), IF(OR($C$1="Fieldwork Service (Adults)",$C$1="Fieldwork Service (Offenders)"),VLOOKUP($A38,'Population MYE'!$A$81:$K$114,MATCH(I$8,'Population MYE'!$A$81:$K$81, FALSE),FALSE),VLOOKUP($A38,'Population MYE'!$A$5:$K$38,MATCH(I$8,'Population MYE'!$A$5:$K$5, FALSE),FALSE))))*100000, 1)</f>
        <v>66.8</v>
      </c>
      <c r="J38" s="83">
        <f>ROUND((IF(AND($C$1&lt;&gt;"", $C$2&lt;&gt;"", $C$3&lt;&gt;""),
 IF($C$1="All Fieldwork Services Teams",
  IF($C$2="All Social Workers",
   IF($C$3="Full Time", SUMIFS('SW Data'!$F:$F, 'SW Data'!$A:$A, J$8, 'SW Data'!$B:$B, $A38), IF($C$3="Part Time", SUMIFS('SW Data'!$H:$H, 'SW Data'!$A:$A, J$8, 'SW Data'!$B:$B, $A38),SUMIFS('SW Data'!$I:$I, 'SW Data'!$A:$A, J$8, 'SW Data'!$B:$B, $A38))),
   IF($C$3="Full Time", SUMIFS('SW Data'!$F:$F, 'SW Data'!$A:$A, J$8, 'SW Data'!$B:$B, $A38, 'SW Data'!$D:$D, $C$2), IF($C$3="Part Time", SUMIFS('SW Data'!$H:$H, 'SW Data'!$A:$A, J$8, 'SW Data'!$B:$B, $A38, 'SW Data'!$D:$D, $C$2), SUMIFS('SW Data'!$I:$I, 'SW Data'!$A:$A, J$8, 'SW Data'!$B:$B, $A38, 'SW Data'!$D:$D, $C$2)))),
  IF($C$2="All Social Workers",
   IF($C$3="Full Time", SUMIFS('SW Data'!$F:$F, 'SW Data'!$A:$A, J$8, 'SW Data'!$E:$E, $C$1, 'SW Data'!$B:$B, $A38), IF($C$3="Part Time", SUMIFS('SW Data'!$H:$H, 'SW Data'!$A:$A, J$8, 'SW Data'!$E:$E, $C$1, 'SW Data'!$B:$B, $A38), SUMIFS('SW Data'!$I:$I, 'SW Data'!$A:$A, J$8, 'SW Data'!$E:$E, $C$1, 'SW Data'!$B:$B, $A38))),
   IF($C$3="Full Time", SUMIFS('SW Data'!$F:$F, 'SW Data'!$A:$A, J$8, 'SW Data'!$E:$E, $C$1, 'SW Data'!$B:$B, $A38, 'SW Data'!$D:$D, $C$2), IF($C$3="Part Time", SUMIFS('SW Data'!$H:$H, 'SW Data'!$A:$A, J$8, 'SW Data'!$E:$E, $C$1, 'SW Data'!$B:$B, $A38, 'SW Data'!$D:$D, $C$2), SUMIFS('SW Data'!$I:$I, 'SW Data'!$A:$A, J$8, 'SW Data'!$E:$E, $C$1, 'SW Data'!$B:$B, $A38, 'SW Data'!$D:$D, $C$2))))),
 0)/IF($C$1="Fieldwork Service (Children)", VLOOKUP($A38,'Population MYE'!$A$43:$K$76,MATCH(J$8,'Population MYE'!$A$43:$K$43, FALSE),FALSE), IF(OR($C$1="Fieldwork Service (Adults)",$C$1="Fieldwork Service (Offenders)"),VLOOKUP($A38,'Population MYE'!$A$81:$K$114,MATCH(J$8,'Population MYE'!$A$81:$K$81, FALSE),FALSE),VLOOKUP($A38,'Population MYE'!$A$5:$K$38,MATCH(J$8,'Population MYE'!$A$5:$K$5, FALSE),FALSE))))*100000, 1)</f>
        <v>70.5</v>
      </c>
      <c r="K38" s="83">
        <f>ROUND((IF(AND($C$1&lt;&gt;"", $C$2&lt;&gt;"", $C$3&lt;&gt;""),
 IF($C$1="All Fieldwork Services Teams",
  IF($C$2="All Social Workers",
   IF($C$3="Full Time", SUMIFS('SW Data'!$F:$F, 'SW Data'!$A:$A, K$8, 'SW Data'!$B:$B, $A38), IF($C$3="Part Time", SUMIFS('SW Data'!$H:$H, 'SW Data'!$A:$A, K$8, 'SW Data'!$B:$B, $A38),SUMIFS('SW Data'!$I:$I, 'SW Data'!$A:$A, K$8, 'SW Data'!$B:$B, $A38))),
   IF($C$3="Full Time", SUMIFS('SW Data'!$F:$F, 'SW Data'!$A:$A, K$8, 'SW Data'!$B:$B, $A38, 'SW Data'!$D:$D, $C$2), IF($C$3="Part Time", SUMIFS('SW Data'!$H:$H, 'SW Data'!$A:$A, K$8, 'SW Data'!$B:$B, $A38, 'SW Data'!$D:$D, $C$2), SUMIFS('SW Data'!$I:$I, 'SW Data'!$A:$A, K$8, 'SW Data'!$B:$B, $A38, 'SW Data'!$D:$D, $C$2)))),
  IF($C$2="All Social Workers",
   IF($C$3="Full Time", SUMIFS('SW Data'!$F:$F, 'SW Data'!$A:$A, K$8, 'SW Data'!$E:$E, $C$1, 'SW Data'!$B:$B, $A38), IF($C$3="Part Time", SUMIFS('SW Data'!$H:$H, 'SW Data'!$A:$A, K$8, 'SW Data'!$E:$E, $C$1, 'SW Data'!$B:$B, $A38), SUMIFS('SW Data'!$I:$I, 'SW Data'!$A:$A, K$8, 'SW Data'!$E:$E, $C$1, 'SW Data'!$B:$B, $A38))),
   IF($C$3="Full Time", SUMIFS('SW Data'!$F:$F, 'SW Data'!$A:$A, K$8, 'SW Data'!$E:$E, $C$1, 'SW Data'!$B:$B, $A38, 'SW Data'!$D:$D, $C$2), IF($C$3="Part Time", SUMIFS('SW Data'!$H:$H, 'SW Data'!$A:$A, K$8, 'SW Data'!$E:$E, $C$1, 'SW Data'!$B:$B, $A38, 'SW Data'!$D:$D, $C$2), SUMIFS('SW Data'!$I:$I, 'SW Data'!$A:$A, K$8, 'SW Data'!$E:$E, $C$1, 'SW Data'!$B:$B, $A38, 'SW Data'!$D:$D, $C$2))))),
 0)/IF($C$1="Fieldwork Service (Children)", VLOOKUP($A38,'Population MYE'!$A$43:$K$76,MATCH(K$8,'Population MYE'!$A$43:$K$43, FALSE),FALSE), IF(OR($C$1="Fieldwork Service (Adults)",$C$1="Fieldwork Service (Offenders)"),VLOOKUP($A38,'Population MYE'!$A$81:$K$114,MATCH(K$8,'Population MYE'!$A$81:$K$81, FALSE),FALSE),VLOOKUP($A38,'Population MYE'!$A$5:$K$38,MATCH(K$8,'Population MYE'!$A$5:$K$5, FALSE),FALSE))))*100000, 1)</f>
        <v>70.2</v>
      </c>
      <c r="L38" s="55"/>
      <c r="U38" s="74"/>
    </row>
    <row r="39" spans="1:21" x14ac:dyDescent="0.25">
      <c r="A39" s="53" t="s">
        <v>46</v>
      </c>
      <c r="B39" s="83">
        <f>ROUND((IF(AND($C$1&lt;&gt;"", $C$2&lt;&gt;"", $C$3&lt;&gt;""),
 IF($C$1="All Fieldwork Services Teams",
  IF($C$2="All Social Workers",
   IF($C$3="Full Time", SUMIFS('SW Data'!$F:$F, 'SW Data'!$A:$A, B$8, 'SW Data'!$B:$B, $A39), IF($C$3="Part Time", SUMIFS('SW Data'!$H:$H, 'SW Data'!$A:$A, B$8, 'SW Data'!$B:$B, $A39),SUMIFS('SW Data'!$I:$I, 'SW Data'!$A:$A, B$8, 'SW Data'!$B:$B, $A39))),
   IF($C$3="Full Time", SUMIFS('SW Data'!$F:$F, 'SW Data'!$A:$A, B$8, 'SW Data'!$B:$B, $A39, 'SW Data'!$D:$D, $C$2), IF($C$3="Part Time", SUMIFS('SW Data'!$H:$H, 'SW Data'!$A:$A, B$8, 'SW Data'!$B:$B, $A39, 'SW Data'!$D:$D, $C$2), SUMIFS('SW Data'!$I:$I, 'SW Data'!$A:$A, B$8, 'SW Data'!$B:$B, $A39, 'SW Data'!$D:$D, $C$2)))),
  IF($C$2="All Social Workers",
   IF($C$3="Full Time", SUMIFS('SW Data'!$F:$F, 'SW Data'!$A:$A, B$8, 'SW Data'!$E:$E, $C$1, 'SW Data'!$B:$B, $A39), IF($C$3="Part Time", SUMIFS('SW Data'!$H:$H, 'SW Data'!$A:$A, B$8, 'SW Data'!$E:$E, $C$1, 'SW Data'!$B:$B, $A39), SUMIFS('SW Data'!$I:$I, 'SW Data'!$A:$A, B$8, 'SW Data'!$E:$E, $C$1, 'SW Data'!$B:$B, $A39))),
   IF($C$3="Full Time", SUMIFS('SW Data'!$F:$F, 'SW Data'!$A:$A, B$8, 'SW Data'!$E:$E, $C$1, 'SW Data'!$B:$B, $A39, 'SW Data'!$D:$D, $C$2), IF($C$3="Part Time", SUMIFS('SW Data'!$H:$H, 'SW Data'!$A:$A, B$8, 'SW Data'!$E:$E, $C$1, 'SW Data'!$B:$B, $A39, 'SW Data'!$D:$D, $C$2), SUMIFS('SW Data'!$I:$I, 'SW Data'!$A:$A, B$8, 'SW Data'!$E:$E, $C$1, 'SW Data'!$B:$B, $A39, 'SW Data'!$D:$D, $C$2))))),
 0)/IF($C$1="Fieldwork Service (Children)", VLOOKUP($A39,'Population MYE'!$A$43:$K$76,MATCH(B$8,'Population MYE'!$A$43:$K$43, FALSE),FALSE), IF(OR($C$1="Fieldwork Service (Adults)",$C$1="Fieldwork Service (Offenders)"),VLOOKUP($A39,'Population MYE'!$A$81:$K$114,MATCH(B$8,'Population MYE'!$A$81:$K$81, FALSE),FALSE),VLOOKUP($A39,'Population MYE'!$A$5:$K$38,MATCH(B$8,'Population MYE'!$A$5:$K$5, FALSE),FALSE))))*100000, 1)</f>
        <v>129.69999999999999</v>
      </c>
      <c r="C39" s="83">
        <f>ROUND((IF(AND($C$1&lt;&gt;"", $C$2&lt;&gt;"", $C$3&lt;&gt;""),
 IF($C$1="All Fieldwork Services Teams",
  IF($C$2="All Social Workers",
   IF($C$3="Full Time", SUMIFS('SW Data'!$F:$F, 'SW Data'!$A:$A, C$8, 'SW Data'!$B:$B, $A39), IF($C$3="Part Time", SUMIFS('SW Data'!$H:$H, 'SW Data'!$A:$A, C$8, 'SW Data'!$B:$B, $A39),SUMIFS('SW Data'!$I:$I, 'SW Data'!$A:$A, C$8, 'SW Data'!$B:$B, $A39))),
   IF($C$3="Full Time", SUMIFS('SW Data'!$F:$F, 'SW Data'!$A:$A, C$8, 'SW Data'!$B:$B, $A39, 'SW Data'!$D:$D, $C$2), IF($C$3="Part Time", SUMIFS('SW Data'!$H:$H, 'SW Data'!$A:$A, C$8, 'SW Data'!$B:$B, $A39, 'SW Data'!$D:$D, $C$2), SUMIFS('SW Data'!$I:$I, 'SW Data'!$A:$A, C$8, 'SW Data'!$B:$B, $A39, 'SW Data'!$D:$D, $C$2)))),
  IF($C$2="All Social Workers",
   IF($C$3="Full Time", SUMIFS('SW Data'!$F:$F, 'SW Data'!$A:$A, C$8, 'SW Data'!$E:$E, $C$1, 'SW Data'!$B:$B, $A39), IF($C$3="Part Time", SUMIFS('SW Data'!$H:$H, 'SW Data'!$A:$A, C$8, 'SW Data'!$E:$E, $C$1, 'SW Data'!$B:$B, $A39), SUMIFS('SW Data'!$I:$I, 'SW Data'!$A:$A, C$8, 'SW Data'!$E:$E, $C$1, 'SW Data'!$B:$B, $A39))),
   IF($C$3="Full Time", SUMIFS('SW Data'!$F:$F, 'SW Data'!$A:$A, C$8, 'SW Data'!$E:$E, $C$1, 'SW Data'!$B:$B, $A39, 'SW Data'!$D:$D, $C$2), IF($C$3="Part Time", SUMIFS('SW Data'!$H:$H, 'SW Data'!$A:$A, C$8, 'SW Data'!$E:$E, $C$1, 'SW Data'!$B:$B, $A39, 'SW Data'!$D:$D, $C$2), SUMIFS('SW Data'!$I:$I, 'SW Data'!$A:$A, C$8, 'SW Data'!$E:$E, $C$1, 'SW Data'!$B:$B, $A39, 'SW Data'!$D:$D, $C$2))))),
 0)/IF($C$1="Fieldwork Service (Children)", VLOOKUP($A39,'Population MYE'!$A$43:$K$76,MATCH(C$8,'Population MYE'!$A$43:$K$43, FALSE),FALSE), IF(OR($C$1="Fieldwork Service (Adults)",$C$1="Fieldwork Service (Offenders)"),VLOOKUP($A39,'Population MYE'!$A$81:$K$114,MATCH(C$8,'Population MYE'!$A$81:$K$81, FALSE),FALSE),VLOOKUP($A39,'Population MYE'!$A$5:$K$38,MATCH(C$8,'Population MYE'!$A$5:$K$5, FALSE),FALSE))))*100000, 1)</f>
        <v>124.4</v>
      </c>
      <c r="D39" s="83">
        <f>ROUND((IF(AND($C$1&lt;&gt;"", $C$2&lt;&gt;"", $C$3&lt;&gt;""),
 IF($C$1="All Fieldwork Services Teams",
  IF($C$2="All Social Workers",
   IF($C$3="Full Time", SUMIFS('SW Data'!$F:$F, 'SW Data'!$A:$A, D$8, 'SW Data'!$B:$B, $A39), IF($C$3="Part Time", SUMIFS('SW Data'!$H:$H, 'SW Data'!$A:$A, D$8, 'SW Data'!$B:$B, $A39),SUMIFS('SW Data'!$I:$I, 'SW Data'!$A:$A, D$8, 'SW Data'!$B:$B, $A39))),
   IF($C$3="Full Time", SUMIFS('SW Data'!$F:$F, 'SW Data'!$A:$A, D$8, 'SW Data'!$B:$B, $A39, 'SW Data'!$D:$D, $C$2), IF($C$3="Part Time", SUMIFS('SW Data'!$H:$H, 'SW Data'!$A:$A, D$8, 'SW Data'!$B:$B, $A39, 'SW Data'!$D:$D, $C$2), SUMIFS('SW Data'!$I:$I, 'SW Data'!$A:$A, D$8, 'SW Data'!$B:$B, $A39, 'SW Data'!$D:$D, $C$2)))),
  IF($C$2="All Social Workers",
   IF($C$3="Full Time", SUMIFS('SW Data'!$F:$F, 'SW Data'!$A:$A, D$8, 'SW Data'!$E:$E, $C$1, 'SW Data'!$B:$B, $A39), IF($C$3="Part Time", SUMIFS('SW Data'!$H:$H, 'SW Data'!$A:$A, D$8, 'SW Data'!$E:$E, $C$1, 'SW Data'!$B:$B, $A39), SUMIFS('SW Data'!$I:$I, 'SW Data'!$A:$A, D$8, 'SW Data'!$E:$E, $C$1, 'SW Data'!$B:$B, $A39))),
   IF($C$3="Full Time", SUMIFS('SW Data'!$F:$F, 'SW Data'!$A:$A, D$8, 'SW Data'!$E:$E, $C$1, 'SW Data'!$B:$B, $A39, 'SW Data'!$D:$D, $C$2), IF($C$3="Part Time", SUMIFS('SW Data'!$H:$H, 'SW Data'!$A:$A, D$8, 'SW Data'!$E:$E, $C$1, 'SW Data'!$B:$B, $A39, 'SW Data'!$D:$D, $C$2), SUMIFS('SW Data'!$I:$I, 'SW Data'!$A:$A, D$8, 'SW Data'!$E:$E, $C$1, 'SW Data'!$B:$B, $A39, 'SW Data'!$D:$D, $C$2))))),
 0)/IF($C$1="Fieldwork Service (Children)", VLOOKUP($A39,'Population MYE'!$A$43:$K$76,MATCH(D$8,'Population MYE'!$A$43:$K$43, FALSE),FALSE), IF(OR($C$1="Fieldwork Service (Adults)",$C$1="Fieldwork Service (Offenders)"),VLOOKUP($A39,'Population MYE'!$A$81:$K$114,MATCH(D$8,'Population MYE'!$A$81:$K$81, FALSE),FALSE),VLOOKUP($A39,'Population MYE'!$A$5:$K$38,MATCH(D$8,'Population MYE'!$A$5:$K$5, FALSE),FALSE))))*100000, 1)</f>
        <v>119</v>
      </c>
      <c r="E39" s="83">
        <f>ROUND((IF(AND($C$1&lt;&gt;"", $C$2&lt;&gt;"", $C$3&lt;&gt;""),
 IF($C$1="All Fieldwork Services Teams",
  IF($C$2="All Social Workers",
   IF($C$3="Full Time", SUMIFS('SW Data'!$F:$F, 'SW Data'!$A:$A, E$8, 'SW Data'!$B:$B, $A39), IF($C$3="Part Time", SUMIFS('SW Data'!$H:$H, 'SW Data'!$A:$A, E$8, 'SW Data'!$B:$B, $A39),SUMIFS('SW Data'!$I:$I, 'SW Data'!$A:$A, E$8, 'SW Data'!$B:$B, $A39))),
   IF($C$3="Full Time", SUMIFS('SW Data'!$F:$F, 'SW Data'!$A:$A, E$8, 'SW Data'!$B:$B, $A39, 'SW Data'!$D:$D, $C$2), IF($C$3="Part Time", SUMIFS('SW Data'!$H:$H, 'SW Data'!$A:$A, E$8, 'SW Data'!$B:$B, $A39, 'SW Data'!$D:$D, $C$2), SUMIFS('SW Data'!$I:$I, 'SW Data'!$A:$A, E$8, 'SW Data'!$B:$B, $A39, 'SW Data'!$D:$D, $C$2)))),
  IF($C$2="All Social Workers",
   IF($C$3="Full Time", SUMIFS('SW Data'!$F:$F, 'SW Data'!$A:$A, E$8, 'SW Data'!$E:$E, $C$1, 'SW Data'!$B:$B, $A39), IF($C$3="Part Time", SUMIFS('SW Data'!$H:$H, 'SW Data'!$A:$A, E$8, 'SW Data'!$E:$E, $C$1, 'SW Data'!$B:$B, $A39), SUMIFS('SW Data'!$I:$I, 'SW Data'!$A:$A, E$8, 'SW Data'!$E:$E, $C$1, 'SW Data'!$B:$B, $A39))),
   IF($C$3="Full Time", SUMIFS('SW Data'!$F:$F, 'SW Data'!$A:$A, E$8, 'SW Data'!$E:$E, $C$1, 'SW Data'!$B:$B, $A39, 'SW Data'!$D:$D, $C$2), IF($C$3="Part Time", SUMIFS('SW Data'!$H:$H, 'SW Data'!$A:$A, E$8, 'SW Data'!$E:$E, $C$1, 'SW Data'!$B:$B, $A39, 'SW Data'!$D:$D, $C$2), SUMIFS('SW Data'!$I:$I, 'SW Data'!$A:$A, E$8, 'SW Data'!$E:$E, $C$1, 'SW Data'!$B:$B, $A39, 'SW Data'!$D:$D, $C$2))))),
 0)/IF($C$1="Fieldwork Service (Children)", VLOOKUP($A39,'Population MYE'!$A$43:$K$76,MATCH(E$8,'Population MYE'!$A$43:$K$43, FALSE),FALSE), IF(OR($C$1="Fieldwork Service (Adults)",$C$1="Fieldwork Service (Offenders)"),VLOOKUP($A39,'Population MYE'!$A$81:$K$114,MATCH(E$8,'Population MYE'!$A$81:$K$81, FALSE),FALSE),VLOOKUP($A39,'Population MYE'!$A$5:$K$38,MATCH(E$8,'Population MYE'!$A$5:$K$5, FALSE),FALSE))))*100000, 1)</f>
        <v>116.9</v>
      </c>
      <c r="F39" s="83">
        <f>ROUND((IF(AND($C$1&lt;&gt;"", $C$2&lt;&gt;"", $C$3&lt;&gt;""),
 IF($C$1="All Fieldwork Services Teams",
  IF($C$2="All Social Workers",
   IF($C$3="Full Time", SUMIFS('SW Data'!$F:$F, 'SW Data'!$A:$A, F$8, 'SW Data'!$B:$B, $A39), IF($C$3="Part Time", SUMIFS('SW Data'!$H:$H, 'SW Data'!$A:$A, F$8, 'SW Data'!$B:$B, $A39),SUMIFS('SW Data'!$I:$I, 'SW Data'!$A:$A, F$8, 'SW Data'!$B:$B, $A39))),
   IF($C$3="Full Time", SUMIFS('SW Data'!$F:$F, 'SW Data'!$A:$A, F$8, 'SW Data'!$B:$B, $A39, 'SW Data'!$D:$D, $C$2), IF($C$3="Part Time", SUMIFS('SW Data'!$H:$H, 'SW Data'!$A:$A, F$8, 'SW Data'!$B:$B, $A39, 'SW Data'!$D:$D, $C$2), SUMIFS('SW Data'!$I:$I, 'SW Data'!$A:$A, F$8, 'SW Data'!$B:$B, $A39, 'SW Data'!$D:$D, $C$2)))),
  IF($C$2="All Social Workers",
   IF($C$3="Full Time", SUMIFS('SW Data'!$F:$F, 'SW Data'!$A:$A, F$8, 'SW Data'!$E:$E, $C$1, 'SW Data'!$B:$B, $A39), IF($C$3="Part Time", SUMIFS('SW Data'!$H:$H, 'SW Data'!$A:$A, F$8, 'SW Data'!$E:$E, $C$1, 'SW Data'!$B:$B, $A39), SUMIFS('SW Data'!$I:$I, 'SW Data'!$A:$A, F$8, 'SW Data'!$E:$E, $C$1, 'SW Data'!$B:$B, $A39))),
   IF($C$3="Full Time", SUMIFS('SW Data'!$F:$F, 'SW Data'!$A:$A, F$8, 'SW Data'!$E:$E, $C$1, 'SW Data'!$B:$B, $A39, 'SW Data'!$D:$D, $C$2), IF($C$3="Part Time", SUMIFS('SW Data'!$H:$H, 'SW Data'!$A:$A, F$8, 'SW Data'!$E:$E, $C$1, 'SW Data'!$B:$B, $A39, 'SW Data'!$D:$D, $C$2), SUMIFS('SW Data'!$I:$I, 'SW Data'!$A:$A, F$8, 'SW Data'!$E:$E, $C$1, 'SW Data'!$B:$B, $A39, 'SW Data'!$D:$D, $C$2))))),
 0)/IF($C$1="Fieldwork Service (Children)", VLOOKUP($A39,'Population MYE'!$A$43:$K$76,MATCH(F$8,'Population MYE'!$A$43:$K$43, FALSE),FALSE), IF(OR($C$1="Fieldwork Service (Adults)",$C$1="Fieldwork Service (Offenders)"),VLOOKUP($A39,'Population MYE'!$A$81:$K$114,MATCH(F$8,'Population MYE'!$A$81:$K$81, FALSE),FALSE),VLOOKUP($A39,'Population MYE'!$A$5:$K$38,MATCH(F$8,'Population MYE'!$A$5:$K$5, FALSE),FALSE))))*100000, 1)</f>
        <v>125.3</v>
      </c>
      <c r="G39" s="83">
        <f>ROUND((IF(AND($C$1&lt;&gt;"", $C$2&lt;&gt;"", $C$3&lt;&gt;""),
 IF($C$1="All Fieldwork Services Teams",
  IF($C$2="All Social Workers",
   IF($C$3="Full Time", SUMIFS('SW Data'!$F:$F, 'SW Data'!$A:$A, G$8, 'SW Data'!$B:$B, $A39), IF($C$3="Part Time", SUMIFS('SW Data'!$H:$H, 'SW Data'!$A:$A, G$8, 'SW Data'!$B:$B, $A39),SUMIFS('SW Data'!$I:$I, 'SW Data'!$A:$A, G$8, 'SW Data'!$B:$B, $A39))),
   IF($C$3="Full Time", SUMIFS('SW Data'!$F:$F, 'SW Data'!$A:$A, G$8, 'SW Data'!$B:$B, $A39, 'SW Data'!$D:$D, $C$2), IF($C$3="Part Time", SUMIFS('SW Data'!$H:$H, 'SW Data'!$A:$A, G$8, 'SW Data'!$B:$B, $A39, 'SW Data'!$D:$D, $C$2), SUMIFS('SW Data'!$I:$I, 'SW Data'!$A:$A, G$8, 'SW Data'!$B:$B, $A39, 'SW Data'!$D:$D, $C$2)))),
  IF($C$2="All Social Workers",
   IF($C$3="Full Time", SUMIFS('SW Data'!$F:$F, 'SW Data'!$A:$A, G$8, 'SW Data'!$E:$E, $C$1, 'SW Data'!$B:$B, $A39), IF($C$3="Part Time", SUMIFS('SW Data'!$H:$H, 'SW Data'!$A:$A, G$8, 'SW Data'!$E:$E, $C$1, 'SW Data'!$B:$B, $A39), SUMIFS('SW Data'!$I:$I, 'SW Data'!$A:$A, G$8, 'SW Data'!$E:$E, $C$1, 'SW Data'!$B:$B, $A39))),
   IF($C$3="Full Time", SUMIFS('SW Data'!$F:$F, 'SW Data'!$A:$A, G$8, 'SW Data'!$E:$E, $C$1, 'SW Data'!$B:$B, $A39, 'SW Data'!$D:$D, $C$2), IF($C$3="Part Time", SUMIFS('SW Data'!$H:$H, 'SW Data'!$A:$A, G$8, 'SW Data'!$E:$E, $C$1, 'SW Data'!$B:$B, $A39, 'SW Data'!$D:$D, $C$2), SUMIFS('SW Data'!$I:$I, 'SW Data'!$A:$A, G$8, 'SW Data'!$E:$E, $C$1, 'SW Data'!$B:$B, $A39, 'SW Data'!$D:$D, $C$2))))),
 0)/IF($C$1="Fieldwork Service (Children)", VLOOKUP($A39,'Population MYE'!$A$43:$K$76,MATCH(G$8,'Population MYE'!$A$43:$K$43, FALSE),FALSE), IF(OR($C$1="Fieldwork Service (Adults)",$C$1="Fieldwork Service (Offenders)"),VLOOKUP($A39,'Population MYE'!$A$81:$K$114,MATCH(G$8,'Population MYE'!$A$81:$K$81, FALSE),FALSE),VLOOKUP($A39,'Population MYE'!$A$5:$K$38,MATCH(G$8,'Population MYE'!$A$5:$K$5, FALSE),FALSE))))*100000, 1)</f>
        <v>128.30000000000001</v>
      </c>
      <c r="H39" s="83">
        <f>ROUND((IF(AND($C$1&lt;&gt;"", $C$2&lt;&gt;"", $C$3&lt;&gt;""),
 IF($C$1="All Fieldwork Services Teams",
  IF($C$2="All Social Workers",
   IF($C$3="Full Time", SUMIFS('SW Data'!$F:$F, 'SW Data'!$A:$A, H$8, 'SW Data'!$B:$B, $A39), IF($C$3="Part Time", SUMIFS('SW Data'!$H:$H, 'SW Data'!$A:$A, H$8, 'SW Data'!$B:$B, $A39),SUMIFS('SW Data'!$I:$I, 'SW Data'!$A:$A, H$8, 'SW Data'!$B:$B, $A39))),
   IF($C$3="Full Time", SUMIFS('SW Data'!$F:$F, 'SW Data'!$A:$A, H$8, 'SW Data'!$B:$B, $A39, 'SW Data'!$D:$D, $C$2), IF($C$3="Part Time", SUMIFS('SW Data'!$H:$H, 'SW Data'!$A:$A, H$8, 'SW Data'!$B:$B, $A39, 'SW Data'!$D:$D, $C$2), SUMIFS('SW Data'!$I:$I, 'SW Data'!$A:$A, H$8, 'SW Data'!$B:$B, $A39, 'SW Data'!$D:$D, $C$2)))),
  IF($C$2="All Social Workers",
   IF($C$3="Full Time", SUMIFS('SW Data'!$F:$F, 'SW Data'!$A:$A, H$8, 'SW Data'!$E:$E, $C$1, 'SW Data'!$B:$B, $A39), IF($C$3="Part Time", SUMIFS('SW Data'!$H:$H, 'SW Data'!$A:$A, H$8, 'SW Data'!$E:$E, $C$1, 'SW Data'!$B:$B, $A39), SUMIFS('SW Data'!$I:$I, 'SW Data'!$A:$A, H$8, 'SW Data'!$E:$E, $C$1, 'SW Data'!$B:$B, $A39))),
   IF($C$3="Full Time", SUMIFS('SW Data'!$F:$F, 'SW Data'!$A:$A, H$8, 'SW Data'!$E:$E, $C$1, 'SW Data'!$B:$B, $A39, 'SW Data'!$D:$D, $C$2), IF($C$3="Part Time", SUMIFS('SW Data'!$H:$H, 'SW Data'!$A:$A, H$8, 'SW Data'!$E:$E, $C$1, 'SW Data'!$B:$B, $A39, 'SW Data'!$D:$D, $C$2), SUMIFS('SW Data'!$I:$I, 'SW Data'!$A:$A, H$8, 'SW Data'!$E:$E, $C$1, 'SW Data'!$B:$B, $A39, 'SW Data'!$D:$D, $C$2))))),
 0)/IF($C$1="Fieldwork Service (Children)", VLOOKUP($A39,'Population MYE'!$A$43:$K$76,MATCH(H$8,'Population MYE'!$A$43:$K$43, FALSE),FALSE), IF(OR($C$1="Fieldwork Service (Adults)",$C$1="Fieldwork Service (Offenders)"),VLOOKUP($A39,'Population MYE'!$A$81:$K$114,MATCH(H$8,'Population MYE'!$A$81:$K$81, FALSE),FALSE),VLOOKUP($A39,'Population MYE'!$A$5:$K$38,MATCH(H$8,'Population MYE'!$A$5:$K$5, FALSE),FALSE))))*100000, 1)</f>
        <v>132</v>
      </c>
      <c r="I39" s="83">
        <f>ROUND((IF(AND($C$1&lt;&gt;"", $C$2&lt;&gt;"", $C$3&lt;&gt;""),
 IF($C$1="All Fieldwork Services Teams",
  IF($C$2="All Social Workers",
   IF($C$3="Full Time", SUMIFS('SW Data'!$F:$F, 'SW Data'!$A:$A, I$8, 'SW Data'!$B:$B, $A39), IF($C$3="Part Time", SUMIFS('SW Data'!$H:$H, 'SW Data'!$A:$A, I$8, 'SW Data'!$B:$B, $A39),SUMIFS('SW Data'!$I:$I, 'SW Data'!$A:$A, I$8, 'SW Data'!$B:$B, $A39))),
   IF($C$3="Full Time", SUMIFS('SW Data'!$F:$F, 'SW Data'!$A:$A, I$8, 'SW Data'!$B:$B, $A39, 'SW Data'!$D:$D, $C$2), IF($C$3="Part Time", SUMIFS('SW Data'!$H:$H, 'SW Data'!$A:$A, I$8, 'SW Data'!$B:$B, $A39, 'SW Data'!$D:$D, $C$2), SUMIFS('SW Data'!$I:$I, 'SW Data'!$A:$A, I$8, 'SW Data'!$B:$B, $A39, 'SW Data'!$D:$D, $C$2)))),
  IF($C$2="All Social Workers",
   IF($C$3="Full Time", SUMIFS('SW Data'!$F:$F, 'SW Data'!$A:$A, I$8, 'SW Data'!$E:$E, $C$1, 'SW Data'!$B:$B, $A39), IF($C$3="Part Time", SUMIFS('SW Data'!$H:$H, 'SW Data'!$A:$A, I$8, 'SW Data'!$E:$E, $C$1, 'SW Data'!$B:$B, $A39), SUMIFS('SW Data'!$I:$I, 'SW Data'!$A:$A, I$8, 'SW Data'!$E:$E, $C$1, 'SW Data'!$B:$B, $A39))),
   IF($C$3="Full Time", SUMIFS('SW Data'!$F:$F, 'SW Data'!$A:$A, I$8, 'SW Data'!$E:$E, $C$1, 'SW Data'!$B:$B, $A39, 'SW Data'!$D:$D, $C$2), IF($C$3="Part Time", SUMIFS('SW Data'!$H:$H, 'SW Data'!$A:$A, I$8, 'SW Data'!$E:$E, $C$1, 'SW Data'!$B:$B, $A39, 'SW Data'!$D:$D, $C$2), SUMIFS('SW Data'!$I:$I, 'SW Data'!$A:$A, I$8, 'SW Data'!$E:$E, $C$1, 'SW Data'!$B:$B, $A39, 'SW Data'!$D:$D, $C$2))))),
 0)/IF($C$1="Fieldwork Service (Children)", VLOOKUP($A39,'Population MYE'!$A$43:$K$76,MATCH(I$8,'Population MYE'!$A$43:$K$43, FALSE),FALSE), IF(OR($C$1="Fieldwork Service (Adults)",$C$1="Fieldwork Service (Offenders)"),VLOOKUP($A39,'Population MYE'!$A$81:$K$114,MATCH(I$8,'Population MYE'!$A$81:$K$81, FALSE),FALSE),VLOOKUP($A39,'Population MYE'!$A$5:$K$38,MATCH(I$8,'Population MYE'!$A$5:$K$5, FALSE),FALSE))))*100000, 1)</f>
        <v>132.80000000000001</v>
      </c>
      <c r="J39" s="83">
        <f>ROUND((IF(AND($C$1&lt;&gt;"", $C$2&lt;&gt;"", $C$3&lt;&gt;""),
 IF($C$1="All Fieldwork Services Teams",
  IF($C$2="All Social Workers",
   IF($C$3="Full Time", SUMIFS('SW Data'!$F:$F, 'SW Data'!$A:$A, J$8, 'SW Data'!$B:$B, $A39), IF($C$3="Part Time", SUMIFS('SW Data'!$H:$H, 'SW Data'!$A:$A, J$8, 'SW Data'!$B:$B, $A39),SUMIFS('SW Data'!$I:$I, 'SW Data'!$A:$A, J$8, 'SW Data'!$B:$B, $A39))),
   IF($C$3="Full Time", SUMIFS('SW Data'!$F:$F, 'SW Data'!$A:$A, J$8, 'SW Data'!$B:$B, $A39, 'SW Data'!$D:$D, $C$2), IF($C$3="Part Time", SUMIFS('SW Data'!$H:$H, 'SW Data'!$A:$A, J$8, 'SW Data'!$B:$B, $A39, 'SW Data'!$D:$D, $C$2), SUMIFS('SW Data'!$I:$I, 'SW Data'!$A:$A, J$8, 'SW Data'!$B:$B, $A39, 'SW Data'!$D:$D, $C$2)))),
  IF($C$2="All Social Workers",
   IF($C$3="Full Time", SUMIFS('SW Data'!$F:$F, 'SW Data'!$A:$A, J$8, 'SW Data'!$E:$E, $C$1, 'SW Data'!$B:$B, $A39), IF($C$3="Part Time", SUMIFS('SW Data'!$H:$H, 'SW Data'!$A:$A, J$8, 'SW Data'!$E:$E, $C$1, 'SW Data'!$B:$B, $A39), SUMIFS('SW Data'!$I:$I, 'SW Data'!$A:$A, J$8, 'SW Data'!$E:$E, $C$1, 'SW Data'!$B:$B, $A39))),
   IF($C$3="Full Time", SUMIFS('SW Data'!$F:$F, 'SW Data'!$A:$A, J$8, 'SW Data'!$E:$E, $C$1, 'SW Data'!$B:$B, $A39, 'SW Data'!$D:$D, $C$2), IF($C$3="Part Time", SUMIFS('SW Data'!$H:$H, 'SW Data'!$A:$A, J$8, 'SW Data'!$E:$E, $C$1, 'SW Data'!$B:$B, $A39, 'SW Data'!$D:$D, $C$2), SUMIFS('SW Data'!$I:$I, 'SW Data'!$A:$A, J$8, 'SW Data'!$E:$E, $C$1, 'SW Data'!$B:$B, $A39, 'SW Data'!$D:$D, $C$2))))),
 0)/IF($C$1="Fieldwork Service (Children)", VLOOKUP($A39,'Population MYE'!$A$43:$K$76,MATCH(J$8,'Population MYE'!$A$43:$K$43, FALSE),FALSE), IF(OR($C$1="Fieldwork Service (Adults)",$C$1="Fieldwork Service (Offenders)"),VLOOKUP($A39,'Population MYE'!$A$81:$K$114,MATCH(J$8,'Population MYE'!$A$81:$K$81, FALSE),FALSE),VLOOKUP($A39,'Population MYE'!$A$5:$K$38,MATCH(J$8,'Population MYE'!$A$5:$K$5, FALSE),FALSE))))*100000, 1)</f>
        <v>134.80000000000001</v>
      </c>
      <c r="K39" s="83">
        <f>ROUND((IF(AND($C$1&lt;&gt;"", $C$2&lt;&gt;"", $C$3&lt;&gt;""),
 IF($C$1="All Fieldwork Services Teams",
  IF($C$2="All Social Workers",
   IF($C$3="Full Time", SUMIFS('SW Data'!$F:$F, 'SW Data'!$A:$A, K$8, 'SW Data'!$B:$B, $A39), IF($C$3="Part Time", SUMIFS('SW Data'!$H:$H, 'SW Data'!$A:$A, K$8, 'SW Data'!$B:$B, $A39),SUMIFS('SW Data'!$I:$I, 'SW Data'!$A:$A, K$8, 'SW Data'!$B:$B, $A39))),
   IF($C$3="Full Time", SUMIFS('SW Data'!$F:$F, 'SW Data'!$A:$A, K$8, 'SW Data'!$B:$B, $A39, 'SW Data'!$D:$D, $C$2), IF($C$3="Part Time", SUMIFS('SW Data'!$H:$H, 'SW Data'!$A:$A, K$8, 'SW Data'!$B:$B, $A39, 'SW Data'!$D:$D, $C$2), SUMIFS('SW Data'!$I:$I, 'SW Data'!$A:$A, K$8, 'SW Data'!$B:$B, $A39, 'SW Data'!$D:$D, $C$2)))),
  IF($C$2="All Social Workers",
   IF($C$3="Full Time", SUMIFS('SW Data'!$F:$F, 'SW Data'!$A:$A, K$8, 'SW Data'!$E:$E, $C$1, 'SW Data'!$B:$B, $A39), IF($C$3="Part Time", SUMIFS('SW Data'!$H:$H, 'SW Data'!$A:$A, K$8, 'SW Data'!$E:$E, $C$1, 'SW Data'!$B:$B, $A39), SUMIFS('SW Data'!$I:$I, 'SW Data'!$A:$A, K$8, 'SW Data'!$E:$E, $C$1, 'SW Data'!$B:$B, $A39))),
   IF($C$3="Full Time", SUMIFS('SW Data'!$F:$F, 'SW Data'!$A:$A, K$8, 'SW Data'!$E:$E, $C$1, 'SW Data'!$B:$B, $A39, 'SW Data'!$D:$D, $C$2), IF($C$3="Part Time", SUMIFS('SW Data'!$H:$H, 'SW Data'!$A:$A, K$8, 'SW Data'!$E:$E, $C$1, 'SW Data'!$B:$B, $A39, 'SW Data'!$D:$D, $C$2), SUMIFS('SW Data'!$I:$I, 'SW Data'!$A:$A, K$8, 'SW Data'!$E:$E, $C$1, 'SW Data'!$B:$B, $A39, 'SW Data'!$D:$D, $C$2))))),
 0)/IF($C$1="Fieldwork Service (Children)", VLOOKUP($A39,'Population MYE'!$A$43:$K$76,MATCH(K$8,'Population MYE'!$A$43:$K$43, FALSE),FALSE), IF(OR($C$1="Fieldwork Service (Adults)",$C$1="Fieldwork Service (Offenders)"),VLOOKUP($A39,'Population MYE'!$A$81:$K$114,MATCH(K$8,'Population MYE'!$A$81:$K$81, FALSE),FALSE),VLOOKUP($A39,'Population MYE'!$A$5:$K$38,MATCH(K$8,'Population MYE'!$A$5:$K$5, FALSE),FALSE))))*100000, 1)</f>
        <v>134.80000000000001</v>
      </c>
      <c r="L39" s="55"/>
      <c r="U39" s="74"/>
    </row>
    <row r="40" spans="1:21" x14ac:dyDescent="0.25">
      <c r="A40" s="56" t="s">
        <v>47</v>
      </c>
      <c r="B40" s="84">
        <f>ROUND((IF(AND($C$1&lt;&gt;"", $C$2&lt;&gt;"", $C$3&lt;&gt;""),
 IF($C$1="All Fieldwork Services Teams",
  IF($C$2="All Social Workers",
   IF($C$3="Full Time", SUMIFS('SW Data'!$F:$F, 'SW Data'!$A:$A, B$8, 'SW Data'!$B:$B, $A40), IF($C$3="Part Time", SUMIFS('SW Data'!$H:$H, 'SW Data'!$A:$A, B$8, 'SW Data'!$B:$B, $A40),SUMIFS('SW Data'!$I:$I, 'SW Data'!$A:$A, B$8, 'SW Data'!$B:$B, $A40))),
   IF($C$3="Full Time", SUMIFS('SW Data'!$F:$F, 'SW Data'!$A:$A, B$8, 'SW Data'!$B:$B, $A40, 'SW Data'!$D:$D, $C$2), IF($C$3="Part Time", SUMIFS('SW Data'!$H:$H, 'SW Data'!$A:$A, B$8, 'SW Data'!$B:$B, $A40, 'SW Data'!$D:$D, $C$2), SUMIFS('SW Data'!$I:$I, 'SW Data'!$A:$A, B$8, 'SW Data'!$B:$B, $A40, 'SW Data'!$D:$D, $C$2)))),
  IF($C$2="All Social Workers",
   IF($C$3="Full Time", SUMIFS('SW Data'!$F:$F, 'SW Data'!$A:$A, B$8, 'SW Data'!$E:$E, $C$1, 'SW Data'!$B:$B, $A40), IF($C$3="Part Time", SUMIFS('SW Data'!$H:$H, 'SW Data'!$A:$A, B$8, 'SW Data'!$E:$E, $C$1, 'SW Data'!$B:$B, $A40), SUMIFS('SW Data'!$I:$I, 'SW Data'!$A:$A, B$8, 'SW Data'!$E:$E, $C$1, 'SW Data'!$B:$B, $A40))),
   IF($C$3="Full Time", SUMIFS('SW Data'!$F:$F, 'SW Data'!$A:$A, B$8, 'SW Data'!$E:$E, $C$1, 'SW Data'!$B:$B, $A40, 'SW Data'!$D:$D, $C$2), IF($C$3="Part Time", SUMIFS('SW Data'!$H:$H, 'SW Data'!$A:$A, B$8, 'SW Data'!$E:$E, $C$1, 'SW Data'!$B:$B, $A40, 'SW Data'!$D:$D, $C$2), SUMIFS('SW Data'!$I:$I, 'SW Data'!$A:$A, B$8, 'SW Data'!$E:$E, $C$1, 'SW Data'!$B:$B, $A40, 'SW Data'!$D:$D, $C$2))))),
 0)/IF($C$1="Fieldwork Service (Children)", VLOOKUP($A40,'Population MYE'!$A$43:$K$76,MATCH(B$8,'Population MYE'!$A$43:$K$43, FALSE),FALSE), IF(OR($C$1="Fieldwork Service (Adults)",$C$1="Fieldwork Service (Offenders)"),VLOOKUP($A40,'Population MYE'!$A$81:$K$114,MATCH(B$8,'Population MYE'!$A$81:$K$81, FALSE),FALSE),VLOOKUP($A40,'Population MYE'!$A$5:$K$38,MATCH(B$8,'Population MYE'!$A$5:$K$5, FALSE),FALSE))))*100000, 1)</f>
        <v>100.3</v>
      </c>
      <c r="C40" s="84">
        <f>ROUND((IF(AND($C$1&lt;&gt;"", $C$2&lt;&gt;"", $C$3&lt;&gt;""),
 IF($C$1="All Fieldwork Services Teams",
  IF($C$2="All Social Workers",
   IF($C$3="Full Time", SUMIFS('SW Data'!$F:$F, 'SW Data'!$A:$A, C$8, 'SW Data'!$B:$B, $A40), IF($C$3="Part Time", SUMIFS('SW Data'!$H:$H, 'SW Data'!$A:$A, C$8, 'SW Data'!$B:$B, $A40),SUMIFS('SW Data'!$I:$I, 'SW Data'!$A:$A, C$8, 'SW Data'!$B:$B, $A40))),
   IF($C$3="Full Time", SUMIFS('SW Data'!$F:$F, 'SW Data'!$A:$A, C$8, 'SW Data'!$B:$B, $A40, 'SW Data'!$D:$D, $C$2), IF($C$3="Part Time", SUMIFS('SW Data'!$H:$H, 'SW Data'!$A:$A, C$8, 'SW Data'!$B:$B, $A40, 'SW Data'!$D:$D, $C$2), SUMIFS('SW Data'!$I:$I, 'SW Data'!$A:$A, C$8, 'SW Data'!$B:$B, $A40, 'SW Data'!$D:$D, $C$2)))),
  IF($C$2="All Social Workers",
   IF($C$3="Full Time", SUMIFS('SW Data'!$F:$F, 'SW Data'!$A:$A, C$8, 'SW Data'!$E:$E, $C$1, 'SW Data'!$B:$B, $A40), IF($C$3="Part Time", SUMIFS('SW Data'!$H:$H, 'SW Data'!$A:$A, C$8, 'SW Data'!$E:$E, $C$1, 'SW Data'!$B:$B, $A40), SUMIFS('SW Data'!$I:$I, 'SW Data'!$A:$A, C$8, 'SW Data'!$E:$E, $C$1, 'SW Data'!$B:$B, $A40))),
   IF($C$3="Full Time", SUMIFS('SW Data'!$F:$F, 'SW Data'!$A:$A, C$8, 'SW Data'!$E:$E, $C$1, 'SW Data'!$B:$B, $A40, 'SW Data'!$D:$D, $C$2), IF($C$3="Part Time", SUMIFS('SW Data'!$H:$H, 'SW Data'!$A:$A, C$8, 'SW Data'!$E:$E, $C$1, 'SW Data'!$B:$B, $A40, 'SW Data'!$D:$D, $C$2), SUMIFS('SW Data'!$I:$I, 'SW Data'!$A:$A, C$8, 'SW Data'!$E:$E, $C$1, 'SW Data'!$B:$B, $A40, 'SW Data'!$D:$D, $C$2))))),
 0)/IF($C$1="Fieldwork Service (Children)", VLOOKUP($A40,'Population MYE'!$A$43:$K$76,MATCH(C$8,'Population MYE'!$A$43:$K$43, FALSE),FALSE), IF(OR($C$1="Fieldwork Service (Adults)",$C$1="Fieldwork Service (Offenders)"),VLOOKUP($A40,'Population MYE'!$A$81:$K$114,MATCH(C$8,'Population MYE'!$A$81:$K$81, FALSE),FALSE),VLOOKUP($A40,'Population MYE'!$A$5:$K$38,MATCH(C$8,'Population MYE'!$A$5:$K$5, FALSE),FALSE))))*100000, 1)</f>
        <v>99.5</v>
      </c>
      <c r="D40" s="84">
        <f>ROUND((IF(AND($C$1&lt;&gt;"", $C$2&lt;&gt;"", $C$3&lt;&gt;""),
 IF($C$1="All Fieldwork Services Teams",
  IF($C$2="All Social Workers",
   IF($C$3="Full Time", SUMIFS('SW Data'!$F:$F, 'SW Data'!$A:$A, D$8, 'SW Data'!$B:$B, $A40), IF($C$3="Part Time", SUMIFS('SW Data'!$H:$H, 'SW Data'!$A:$A, D$8, 'SW Data'!$B:$B, $A40),SUMIFS('SW Data'!$I:$I, 'SW Data'!$A:$A, D$8, 'SW Data'!$B:$B, $A40))),
   IF($C$3="Full Time", SUMIFS('SW Data'!$F:$F, 'SW Data'!$A:$A, D$8, 'SW Data'!$B:$B, $A40, 'SW Data'!$D:$D, $C$2), IF($C$3="Part Time", SUMIFS('SW Data'!$H:$H, 'SW Data'!$A:$A, D$8, 'SW Data'!$B:$B, $A40, 'SW Data'!$D:$D, $C$2), SUMIFS('SW Data'!$I:$I, 'SW Data'!$A:$A, D$8, 'SW Data'!$B:$B, $A40, 'SW Data'!$D:$D, $C$2)))),
  IF($C$2="All Social Workers",
   IF($C$3="Full Time", SUMIFS('SW Data'!$F:$F, 'SW Data'!$A:$A, D$8, 'SW Data'!$E:$E, $C$1, 'SW Data'!$B:$B, $A40), IF($C$3="Part Time", SUMIFS('SW Data'!$H:$H, 'SW Data'!$A:$A, D$8, 'SW Data'!$E:$E, $C$1, 'SW Data'!$B:$B, $A40), SUMIFS('SW Data'!$I:$I, 'SW Data'!$A:$A, D$8, 'SW Data'!$E:$E, $C$1, 'SW Data'!$B:$B, $A40))),
   IF($C$3="Full Time", SUMIFS('SW Data'!$F:$F, 'SW Data'!$A:$A, D$8, 'SW Data'!$E:$E, $C$1, 'SW Data'!$B:$B, $A40, 'SW Data'!$D:$D, $C$2), IF($C$3="Part Time", SUMIFS('SW Data'!$H:$H, 'SW Data'!$A:$A, D$8, 'SW Data'!$E:$E, $C$1, 'SW Data'!$B:$B, $A40, 'SW Data'!$D:$D, $C$2), SUMIFS('SW Data'!$I:$I, 'SW Data'!$A:$A, D$8, 'SW Data'!$E:$E, $C$1, 'SW Data'!$B:$B, $A40, 'SW Data'!$D:$D, $C$2))))),
 0)/IF($C$1="Fieldwork Service (Children)", VLOOKUP($A40,'Population MYE'!$A$43:$K$76,MATCH(D$8,'Population MYE'!$A$43:$K$43, FALSE),FALSE), IF(OR($C$1="Fieldwork Service (Adults)",$C$1="Fieldwork Service (Offenders)"),VLOOKUP($A40,'Population MYE'!$A$81:$K$114,MATCH(D$8,'Population MYE'!$A$81:$K$81, FALSE),FALSE),VLOOKUP($A40,'Population MYE'!$A$5:$K$38,MATCH(D$8,'Population MYE'!$A$5:$K$5, FALSE),FALSE))))*100000, 1)</f>
        <v>103.4</v>
      </c>
      <c r="E40" s="84">
        <f>ROUND((IF(AND($C$1&lt;&gt;"", $C$2&lt;&gt;"", $C$3&lt;&gt;""),
 IF($C$1="All Fieldwork Services Teams",
  IF($C$2="All Social Workers",
   IF($C$3="Full Time", SUMIFS('SW Data'!$F:$F, 'SW Data'!$A:$A, E$8, 'SW Data'!$B:$B, $A40), IF($C$3="Part Time", SUMIFS('SW Data'!$H:$H, 'SW Data'!$A:$A, E$8, 'SW Data'!$B:$B, $A40),SUMIFS('SW Data'!$I:$I, 'SW Data'!$A:$A, E$8, 'SW Data'!$B:$B, $A40))),
   IF($C$3="Full Time", SUMIFS('SW Data'!$F:$F, 'SW Data'!$A:$A, E$8, 'SW Data'!$B:$B, $A40, 'SW Data'!$D:$D, $C$2), IF($C$3="Part Time", SUMIFS('SW Data'!$H:$H, 'SW Data'!$A:$A, E$8, 'SW Data'!$B:$B, $A40, 'SW Data'!$D:$D, $C$2), SUMIFS('SW Data'!$I:$I, 'SW Data'!$A:$A, E$8, 'SW Data'!$B:$B, $A40, 'SW Data'!$D:$D, $C$2)))),
  IF($C$2="All Social Workers",
   IF($C$3="Full Time", SUMIFS('SW Data'!$F:$F, 'SW Data'!$A:$A, E$8, 'SW Data'!$E:$E, $C$1, 'SW Data'!$B:$B, $A40), IF($C$3="Part Time", SUMIFS('SW Data'!$H:$H, 'SW Data'!$A:$A, E$8, 'SW Data'!$E:$E, $C$1, 'SW Data'!$B:$B, $A40), SUMIFS('SW Data'!$I:$I, 'SW Data'!$A:$A, E$8, 'SW Data'!$E:$E, $C$1, 'SW Data'!$B:$B, $A40))),
   IF($C$3="Full Time", SUMIFS('SW Data'!$F:$F, 'SW Data'!$A:$A, E$8, 'SW Data'!$E:$E, $C$1, 'SW Data'!$B:$B, $A40, 'SW Data'!$D:$D, $C$2), IF($C$3="Part Time", SUMIFS('SW Data'!$H:$H, 'SW Data'!$A:$A, E$8, 'SW Data'!$E:$E, $C$1, 'SW Data'!$B:$B, $A40, 'SW Data'!$D:$D, $C$2), SUMIFS('SW Data'!$I:$I, 'SW Data'!$A:$A, E$8, 'SW Data'!$E:$E, $C$1, 'SW Data'!$B:$B, $A40, 'SW Data'!$D:$D, $C$2))))),
 0)/IF($C$1="Fieldwork Service (Children)", VLOOKUP($A40,'Population MYE'!$A$43:$K$76,MATCH(E$8,'Population MYE'!$A$43:$K$43, FALSE),FALSE), IF(OR($C$1="Fieldwork Service (Adults)",$C$1="Fieldwork Service (Offenders)"),VLOOKUP($A40,'Population MYE'!$A$81:$K$114,MATCH(E$8,'Population MYE'!$A$81:$K$81, FALSE),FALSE),VLOOKUP($A40,'Population MYE'!$A$5:$K$38,MATCH(E$8,'Population MYE'!$A$5:$K$5, FALSE),FALSE))))*100000, 1)</f>
        <v>80.400000000000006</v>
      </c>
      <c r="F40" s="84">
        <f>ROUND((IF(AND($C$1&lt;&gt;"", $C$2&lt;&gt;"", $C$3&lt;&gt;""),
 IF($C$1="All Fieldwork Services Teams",
  IF($C$2="All Social Workers",
   IF($C$3="Full Time", SUMIFS('SW Data'!$F:$F, 'SW Data'!$A:$A, F$8, 'SW Data'!$B:$B, $A40), IF($C$3="Part Time", SUMIFS('SW Data'!$H:$H, 'SW Data'!$A:$A, F$8, 'SW Data'!$B:$B, $A40),SUMIFS('SW Data'!$I:$I, 'SW Data'!$A:$A, F$8, 'SW Data'!$B:$B, $A40))),
   IF($C$3="Full Time", SUMIFS('SW Data'!$F:$F, 'SW Data'!$A:$A, F$8, 'SW Data'!$B:$B, $A40, 'SW Data'!$D:$D, $C$2), IF($C$3="Part Time", SUMIFS('SW Data'!$H:$H, 'SW Data'!$A:$A, F$8, 'SW Data'!$B:$B, $A40, 'SW Data'!$D:$D, $C$2), SUMIFS('SW Data'!$I:$I, 'SW Data'!$A:$A, F$8, 'SW Data'!$B:$B, $A40, 'SW Data'!$D:$D, $C$2)))),
  IF($C$2="All Social Workers",
   IF($C$3="Full Time", SUMIFS('SW Data'!$F:$F, 'SW Data'!$A:$A, F$8, 'SW Data'!$E:$E, $C$1, 'SW Data'!$B:$B, $A40), IF($C$3="Part Time", SUMIFS('SW Data'!$H:$H, 'SW Data'!$A:$A, F$8, 'SW Data'!$E:$E, $C$1, 'SW Data'!$B:$B, $A40), SUMIFS('SW Data'!$I:$I, 'SW Data'!$A:$A, F$8, 'SW Data'!$E:$E, $C$1, 'SW Data'!$B:$B, $A40))),
   IF($C$3="Full Time", SUMIFS('SW Data'!$F:$F, 'SW Data'!$A:$A, F$8, 'SW Data'!$E:$E, $C$1, 'SW Data'!$B:$B, $A40, 'SW Data'!$D:$D, $C$2), IF($C$3="Part Time", SUMIFS('SW Data'!$H:$H, 'SW Data'!$A:$A, F$8, 'SW Data'!$E:$E, $C$1, 'SW Data'!$B:$B, $A40, 'SW Data'!$D:$D, $C$2), SUMIFS('SW Data'!$I:$I, 'SW Data'!$A:$A, F$8, 'SW Data'!$E:$E, $C$1, 'SW Data'!$B:$B, $A40, 'SW Data'!$D:$D, $C$2))))),
 0)/IF($C$1="Fieldwork Service (Children)", VLOOKUP($A40,'Population MYE'!$A$43:$K$76,MATCH(F$8,'Population MYE'!$A$43:$K$43, FALSE),FALSE), IF(OR($C$1="Fieldwork Service (Adults)",$C$1="Fieldwork Service (Offenders)"),VLOOKUP($A40,'Population MYE'!$A$81:$K$114,MATCH(F$8,'Population MYE'!$A$81:$K$81, FALSE),FALSE),VLOOKUP($A40,'Population MYE'!$A$5:$K$38,MATCH(F$8,'Population MYE'!$A$5:$K$5, FALSE),FALSE))))*100000, 1)</f>
        <v>87.4</v>
      </c>
      <c r="G40" s="84">
        <f>ROUND((IF(AND($C$1&lt;&gt;"", $C$2&lt;&gt;"", $C$3&lt;&gt;""),
 IF($C$1="All Fieldwork Services Teams",
  IF($C$2="All Social Workers",
   IF($C$3="Full Time", SUMIFS('SW Data'!$F:$F, 'SW Data'!$A:$A, G$8, 'SW Data'!$B:$B, $A40), IF($C$3="Part Time", SUMIFS('SW Data'!$H:$H, 'SW Data'!$A:$A, G$8, 'SW Data'!$B:$B, $A40),SUMIFS('SW Data'!$I:$I, 'SW Data'!$A:$A, G$8, 'SW Data'!$B:$B, $A40))),
   IF($C$3="Full Time", SUMIFS('SW Data'!$F:$F, 'SW Data'!$A:$A, G$8, 'SW Data'!$B:$B, $A40, 'SW Data'!$D:$D, $C$2), IF($C$3="Part Time", SUMIFS('SW Data'!$H:$H, 'SW Data'!$A:$A, G$8, 'SW Data'!$B:$B, $A40, 'SW Data'!$D:$D, $C$2), SUMIFS('SW Data'!$I:$I, 'SW Data'!$A:$A, G$8, 'SW Data'!$B:$B, $A40, 'SW Data'!$D:$D, $C$2)))),
  IF($C$2="All Social Workers",
   IF($C$3="Full Time", SUMIFS('SW Data'!$F:$F, 'SW Data'!$A:$A, G$8, 'SW Data'!$E:$E, $C$1, 'SW Data'!$B:$B, $A40), IF($C$3="Part Time", SUMIFS('SW Data'!$H:$H, 'SW Data'!$A:$A, G$8, 'SW Data'!$E:$E, $C$1, 'SW Data'!$B:$B, $A40), SUMIFS('SW Data'!$I:$I, 'SW Data'!$A:$A, G$8, 'SW Data'!$E:$E, $C$1, 'SW Data'!$B:$B, $A40))),
   IF($C$3="Full Time", SUMIFS('SW Data'!$F:$F, 'SW Data'!$A:$A, G$8, 'SW Data'!$E:$E, $C$1, 'SW Data'!$B:$B, $A40, 'SW Data'!$D:$D, $C$2), IF($C$3="Part Time", SUMIFS('SW Data'!$H:$H, 'SW Data'!$A:$A, G$8, 'SW Data'!$E:$E, $C$1, 'SW Data'!$B:$B, $A40, 'SW Data'!$D:$D, $C$2), SUMIFS('SW Data'!$I:$I, 'SW Data'!$A:$A, G$8, 'SW Data'!$E:$E, $C$1, 'SW Data'!$B:$B, $A40, 'SW Data'!$D:$D, $C$2))))),
 0)/IF($C$1="Fieldwork Service (Children)", VLOOKUP($A40,'Population MYE'!$A$43:$K$76,MATCH(G$8,'Population MYE'!$A$43:$K$43, FALSE),FALSE), IF(OR($C$1="Fieldwork Service (Adults)",$C$1="Fieldwork Service (Offenders)"),VLOOKUP($A40,'Population MYE'!$A$81:$K$114,MATCH(G$8,'Population MYE'!$A$81:$K$81, FALSE),FALSE),VLOOKUP($A40,'Population MYE'!$A$5:$K$38,MATCH(G$8,'Population MYE'!$A$5:$K$5, FALSE),FALSE))))*100000, 1)</f>
        <v>94.1</v>
      </c>
      <c r="H40" s="84">
        <f>ROUND((IF(AND($C$1&lt;&gt;"", $C$2&lt;&gt;"", $C$3&lt;&gt;""),
 IF($C$1="All Fieldwork Services Teams",
  IF($C$2="All Social Workers",
   IF($C$3="Full Time", SUMIFS('SW Data'!$F:$F, 'SW Data'!$A:$A, H$8, 'SW Data'!$B:$B, $A40), IF($C$3="Part Time", SUMIFS('SW Data'!$H:$H, 'SW Data'!$A:$A, H$8, 'SW Data'!$B:$B, $A40),SUMIFS('SW Data'!$I:$I, 'SW Data'!$A:$A, H$8, 'SW Data'!$B:$B, $A40))),
   IF($C$3="Full Time", SUMIFS('SW Data'!$F:$F, 'SW Data'!$A:$A, H$8, 'SW Data'!$B:$B, $A40, 'SW Data'!$D:$D, $C$2), IF($C$3="Part Time", SUMIFS('SW Data'!$H:$H, 'SW Data'!$A:$A, H$8, 'SW Data'!$B:$B, $A40, 'SW Data'!$D:$D, $C$2), SUMIFS('SW Data'!$I:$I, 'SW Data'!$A:$A, H$8, 'SW Data'!$B:$B, $A40, 'SW Data'!$D:$D, $C$2)))),
  IF($C$2="All Social Workers",
   IF($C$3="Full Time", SUMIFS('SW Data'!$F:$F, 'SW Data'!$A:$A, H$8, 'SW Data'!$E:$E, $C$1, 'SW Data'!$B:$B, $A40), IF($C$3="Part Time", SUMIFS('SW Data'!$H:$H, 'SW Data'!$A:$A, H$8, 'SW Data'!$E:$E, $C$1, 'SW Data'!$B:$B, $A40), SUMIFS('SW Data'!$I:$I, 'SW Data'!$A:$A, H$8, 'SW Data'!$E:$E, $C$1, 'SW Data'!$B:$B, $A40))),
   IF($C$3="Full Time", SUMIFS('SW Data'!$F:$F, 'SW Data'!$A:$A, H$8, 'SW Data'!$E:$E, $C$1, 'SW Data'!$B:$B, $A40, 'SW Data'!$D:$D, $C$2), IF($C$3="Part Time", SUMIFS('SW Data'!$H:$H, 'SW Data'!$A:$A, H$8, 'SW Data'!$E:$E, $C$1, 'SW Data'!$B:$B, $A40, 'SW Data'!$D:$D, $C$2), SUMIFS('SW Data'!$I:$I, 'SW Data'!$A:$A, H$8, 'SW Data'!$E:$E, $C$1, 'SW Data'!$B:$B, $A40, 'SW Data'!$D:$D, $C$2))))),
 0)/IF($C$1="Fieldwork Service (Children)", VLOOKUP($A40,'Population MYE'!$A$43:$K$76,MATCH(H$8,'Population MYE'!$A$43:$K$43, FALSE),FALSE), IF(OR($C$1="Fieldwork Service (Adults)",$C$1="Fieldwork Service (Offenders)"),VLOOKUP($A40,'Population MYE'!$A$81:$K$114,MATCH(H$8,'Population MYE'!$A$81:$K$81, FALSE),FALSE),VLOOKUP($A40,'Population MYE'!$A$5:$K$38,MATCH(H$8,'Population MYE'!$A$5:$K$5, FALSE),FALSE))))*100000, 1)</f>
        <v>94</v>
      </c>
      <c r="I40" s="84">
        <f>ROUND((IF(AND($C$1&lt;&gt;"", $C$2&lt;&gt;"", $C$3&lt;&gt;""),
 IF($C$1="All Fieldwork Services Teams",
  IF($C$2="All Social Workers",
   IF($C$3="Full Time", SUMIFS('SW Data'!$F:$F, 'SW Data'!$A:$A, I$8, 'SW Data'!$B:$B, $A40), IF($C$3="Part Time", SUMIFS('SW Data'!$H:$H, 'SW Data'!$A:$A, I$8, 'SW Data'!$B:$B, $A40),SUMIFS('SW Data'!$I:$I, 'SW Data'!$A:$A, I$8, 'SW Data'!$B:$B, $A40))),
   IF($C$3="Full Time", SUMIFS('SW Data'!$F:$F, 'SW Data'!$A:$A, I$8, 'SW Data'!$B:$B, $A40, 'SW Data'!$D:$D, $C$2), IF($C$3="Part Time", SUMIFS('SW Data'!$H:$H, 'SW Data'!$A:$A, I$8, 'SW Data'!$B:$B, $A40, 'SW Data'!$D:$D, $C$2), SUMIFS('SW Data'!$I:$I, 'SW Data'!$A:$A, I$8, 'SW Data'!$B:$B, $A40, 'SW Data'!$D:$D, $C$2)))),
  IF($C$2="All Social Workers",
   IF($C$3="Full Time", SUMIFS('SW Data'!$F:$F, 'SW Data'!$A:$A, I$8, 'SW Data'!$E:$E, $C$1, 'SW Data'!$B:$B, $A40), IF($C$3="Part Time", SUMIFS('SW Data'!$H:$H, 'SW Data'!$A:$A, I$8, 'SW Data'!$E:$E, $C$1, 'SW Data'!$B:$B, $A40), SUMIFS('SW Data'!$I:$I, 'SW Data'!$A:$A, I$8, 'SW Data'!$E:$E, $C$1, 'SW Data'!$B:$B, $A40))),
   IF($C$3="Full Time", SUMIFS('SW Data'!$F:$F, 'SW Data'!$A:$A, I$8, 'SW Data'!$E:$E, $C$1, 'SW Data'!$B:$B, $A40, 'SW Data'!$D:$D, $C$2), IF($C$3="Part Time", SUMIFS('SW Data'!$H:$H, 'SW Data'!$A:$A, I$8, 'SW Data'!$E:$E, $C$1, 'SW Data'!$B:$B, $A40, 'SW Data'!$D:$D, $C$2), SUMIFS('SW Data'!$I:$I, 'SW Data'!$A:$A, I$8, 'SW Data'!$E:$E, $C$1, 'SW Data'!$B:$B, $A40, 'SW Data'!$D:$D, $C$2))))),
 0)/IF($C$1="Fieldwork Service (Children)", VLOOKUP($A40,'Population MYE'!$A$43:$K$76,MATCH(I$8,'Population MYE'!$A$43:$K$43, FALSE),FALSE), IF(OR($C$1="Fieldwork Service (Adults)",$C$1="Fieldwork Service (Offenders)"),VLOOKUP($A40,'Population MYE'!$A$81:$K$114,MATCH(I$8,'Population MYE'!$A$81:$K$81, FALSE),FALSE),VLOOKUP($A40,'Population MYE'!$A$5:$K$38,MATCH(I$8,'Population MYE'!$A$5:$K$5, FALSE),FALSE))))*100000, 1)</f>
        <v>94</v>
      </c>
      <c r="J40" s="84">
        <f>ROUND((IF(AND($C$1&lt;&gt;"", $C$2&lt;&gt;"", $C$3&lt;&gt;""),
 IF($C$1="All Fieldwork Services Teams",
  IF($C$2="All Social Workers",
   IF($C$3="Full Time", SUMIFS('SW Data'!$F:$F, 'SW Data'!$A:$A, J$8, 'SW Data'!$B:$B, $A40), IF($C$3="Part Time", SUMIFS('SW Data'!$H:$H, 'SW Data'!$A:$A, J$8, 'SW Data'!$B:$B, $A40),SUMIFS('SW Data'!$I:$I, 'SW Data'!$A:$A, J$8, 'SW Data'!$B:$B, $A40))),
   IF($C$3="Full Time", SUMIFS('SW Data'!$F:$F, 'SW Data'!$A:$A, J$8, 'SW Data'!$B:$B, $A40, 'SW Data'!$D:$D, $C$2), IF($C$3="Part Time", SUMIFS('SW Data'!$H:$H, 'SW Data'!$A:$A, J$8, 'SW Data'!$B:$B, $A40, 'SW Data'!$D:$D, $C$2), SUMIFS('SW Data'!$I:$I, 'SW Data'!$A:$A, J$8, 'SW Data'!$B:$B, $A40, 'SW Data'!$D:$D, $C$2)))),
  IF($C$2="All Social Workers",
   IF($C$3="Full Time", SUMIFS('SW Data'!$F:$F, 'SW Data'!$A:$A, J$8, 'SW Data'!$E:$E, $C$1, 'SW Data'!$B:$B, $A40), IF($C$3="Part Time", SUMIFS('SW Data'!$H:$H, 'SW Data'!$A:$A, J$8, 'SW Data'!$E:$E, $C$1, 'SW Data'!$B:$B, $A40), SUMIFS('SW Data'!$I:$I, 'SW Data'!$A:$A, J$8, 'SW Data'!$E:$E, $C$1, 'SW Data'!$B:$B, $A40))),
   IF($C$3="Full Time", SUMIFS('SW Data'!$F:$F, 'SW Data'!$A:$A, J$8, 'SW Data'!$E:$E, $C$1, 'SW Data'!$B:$B, $A40, 'SW Data'!$D:$D, $C$2), IF($C$3="Part Time", SUMIFS('SW Data'!$H:$H, 'SW Data'!$A:$A, J$8, 'SW Data'!$E:$E, $C$1, 'SW Data'!$B:$B, $A40, 'SW Data'!$D:$D, $C$2), SUMIFS('SW Data'!$I:$I, 'SW Data'!$A:$A, J$8, 'SW Data'!$E:$E, $C$1, 'SW Data'!$B:$B, $A40, 'SW Data'!$D:$D, $C$2))))),
 0)/IF($C$1="Fieldwork Service (Children)", VLOOKUP($A40,'Population MYE'!$A$43:$K$76,MATCH(J$8,'Population MYE'!$A$43:$K$43, FALSE),FALSE), IF(OR($C$1="Fieldwork Service (Adults)",$C$1="Fieldwork Service (Offenders)"),VLOOKUP($A40,'Population MYE'!$A$81:$K$114,MATCH(J$8,'Population MYE'!$A$81:$K$81, FALSE),FALSE),VLOOKUP($A40,'Population MYE'!$A$5:$K$38,MATCH(J$8,'Population MYE'!$A$5:$K$5, FALSE),FALSE))))*100000, 1)</f>
        <v>95.2</v>
      </c>
      <c r="K40" s="84">
        <f>ROUND((IF(AND($C$1&lt;&gt;"", $C$2&lt;&gt;"", $C$3&lt;&gt;""),
 IF($C$1="All Fieldwork Services Teams",
  IF($C$2="All Social Workers",
   IF($C$3="Full Time", SUMIFS('SW Data'!$F:$F, 'SW Data'!$A:$A, K$8, 'SW Data'!$B:$B, $A40), IF($C$3="Part Time", SUMIFS('SW Data'!$H:$H, 'SW Data'!$A:$A, K$8, 'SW Data'!$B:$B, $A40),SUMIFS('SW Data'!$I:$I, 'SW Data'!$A:$A, K$8, 'SW Data'!$B:$B, $A40))),
   IF($C$3="Full Time", SUMIFS('SW Data'!$F:$F, 'SW Data'!$A:$A, K$8, 'SW Data'!$B:$B, $A40, 'SW Data'!$D:$D, $C$2), IF($C$3="Part Time", SUMIFS('SW Data'!$H:$H, 'SW Data'!$A:$A, K$8, 'SW Data'!$B:$B, $A40, 'SW Data'!$D:$D, $C$2), SUMIFS('SW Data'!$I:$I, 'SW Data'!$A:$A, K$8, 'SW Data'!$B:$B, $A40, 'SW Data'!$D:$D, $C$2)))),
  IF($C$2="All Social Workers",
   IF($C$3="Full Time", SUMIFS('SW Data'!$F:$F, 'SW Data'!$A:$A, K$8, 'SW Data'!$E:$E, $C$1, 'SW Data'!$B:$B, $A40), IF($C$3="Part Time", SUMIFS('SW Data'!$H:$H, 'SW Data'!$A:$A, K$8, 'SW Data'!$E:$E, $C$1, 'SW Data'!$B:$B, $A40), SUMIFS('SW Data'!$I:$I, 'SW Data'!$A:$A, K$8, 'SW Data'!$E:$E, $C$1, 'SW Data'!$B:$B, $A40))),
   IF($C$3="Full Time", SUMIFS('SW Data'!$F:$F, 'SW Data'!$A:$A, K$8, 'SW Data'!$E:$E, $C$1, 'SW Data'!$B:$B, $A40, 'SW Data'!$D:$D, $C$2), IF($C$3="Part Time", SUMIFS('SW Data'!$H:$H, 'SW Data'!$A:$A, K$8, 'SW Data'!$E:$E, $C$1, 'SW Data'!$B:$B, $A40, 'SW Data'!$D:$D, $C$2), SUMIFS('SW Data'!$I:$I, 'SW Data'!$A:$A, K$8, 'SW Data'!$E:$E, $C$1, 'SW Data'!$B:$B, $A40, 'SW Data'!$D:$D, $C$2))))),
 0)/IF($C$1="Fieldwork Service (Children)", VLOOKUP($A40,'Population MYE'!$A$43:$K$76,MATCH(K$8,'Population MYE'!$A$43:$K$43, FALSE),FALSE), IF(OR($C$1="Fieldwork Service (Adults)",$C$1="Fieldwork Service (Offenders)"),VLOOKUP($A40,'Population MYE'!$A$81:$K$114,MATCH(K$8,'Population MYE'!$A$81:$K$81, FALSE),FALSE),VLOOKUP($A40,'Population MYE'!$A$5:$K$38,MATCH(K$8,'Population MYE'!$A$5:$K$5, FALSE),FALSE))))*100000, 1)</f>
        <v>89.3</v>
      </c>
      <c r="L40" s="58"/>
      <c r="U40" s="74"/>
    </row>
    <row r="41" spans="1:21" ht="15.75" thickBot="1" x14ac:dyDescent="0.3">
      <c r="A41" s="16" t="s">
        <v>0</v>
      </c>
      <c r="B41" s="48">
        <f>(IF(AND($C$1&lt;&gt;"", $C$2&lt;&gt;"", $C$3&lt;&gt;""),
 IF($C$1="All Fieldwork Services Teams",
  IF($C$2="All Social Workers",
   IF($C$3="Full Time", SUMIFS('SW Data'!$F:$F, 'SW Data'!$A:$A, B$8), IF($C$3="Part Time", SUMIFS('SW Data'!$H:$H, 'SW Data'!$A:$A, B$8),SUMIFS('SW Data'!$I:$I, 'SW Data'!$A:$A, B$8))),
   IF($C$3="Full Time", SUMIFS('SW Data'!$F:$F, 'SW Data'!$A:$A, B$8, 'SW Data'!$D:$D, $C$2), IF($C$3="Part Time", SUMIFS('SW Data'!$H:$H, 'SW Data'!$A:$A, B$8, 'SW Data'!$D:$D, $C$2), SUMIFS('SW Data'!$I:$I, 'SW Data'!$A:$A, B$8, 'SW Data'!$D:$D, $C$2)))),
  IF($C$2="All Social Workers",
   IF($C$3="Full Time", SUMIFS('SW Data'!$F:$F, 'SW Data'!$A:$A, B$8, 'SW Data'!$E:$E, $C$1), IF($C$3="Part Time", SUMIFS('SW Data'!$H:$H, 'SW Data'!$A:$A, B$8, 'SW Data'!$E:$E, $C$1), SUMIFS('SW Data'!$I:$I, 'SW Data'!$A:$A, B$8, 'SW Data'!$E:$E, $C$1))),
   IF($C$3="Full Time", SUMIFS('SW Data'!$F:$F, 'SW Data'!$A:$A, B$8, 'SW Data'!$E:$E, $C$1, 'SW Data'!$D:$D, $C$2), IF($C$3="Part Time", SUMIFS('SW Data'!$H:$H, 'SW Data'!$A:$A, B$8, 'SW Data'!$E:$E, $C$1, 'SW Data'!$D:$D, $C$2), SUMIFS('SW Data'!$I:$I, 'SW Data'!$A:$A, B$8, 'SW Data'!$E:$E, $C$1, 'SW Data'!$D:$D, $C$2))))),
 0)/IF($C$1="Fieldwork Service (Children)", VLOOKUP($A41,'Population MYE'!$A$43:$K$76,MATCH(B$8,'Population MYE'!$A$43:$K$43),FALSE), IF(OR($C$1="Fieldwork Service (Adults)",$C$1="Fieldwork Service (Offenders)"),VLOOKUP($A41,'Population MYE'!$A$81:$K$114,MATCH(B$8,'Population MYE'!$A$81:$K$81),FALSE),VLOOKUP($A41,'Population MYE'!$A$5:$K$38,MATCH(B$8,'Population MYE'!$A$5:$K$5),FALSE))))*100000</f>
        <v>97.486401814372712</v>
      </c>
      <c r="C41" s="48">
        <f>(IF(AND($C$1&lt;&gt;"", $C$2&lt;&gt;"", $C$3&lt;&gt;""),
 IF($C$1="All Fieldwork Services Teams",
  IF($C$2="All Social Workers",
   IF($C$3="Full Time", SUMIFS('SW Data'!$F:$F, 'SW Data'!$A:$A, C$8), IF($C$3="Part Time", SUMIFS('SW Data'!$H:$H, 'SW Data'!$A:$A, C$8),SUMIFS('SW Data'!$I:$I, 'SW Data'!$A:$A, C$8))),
   IF($C$3="Full Time", SUMIFS('SW Data'!$F:$F, 'SW Data'!$A:$A, C$8, 'SW Data'!$D:$D, $C$2), IF($C$3="Part Time", SUMIFS('SW Data'!$H:$H, 'SW Data'!$A:$A, C$8, 'SW Data'!$D:$D, $C$2), SUMIFS('SW Data'!$I:$I, 'SW Data'!$A:$A, C$8, 'SW Data'!$D:$D, $C$2)))),
  IF($C$2="All Social Workers",
   IF($C$3="Full Time", SUMIFS('SW Data'!$F:$F, 'SW Data'!$A:$A, C$8, 'SW Data'!$E:$E, $C$1), IF($C$3="Part Time", SUMIFS('SW Data'!$H:$H, 'SW Data'!$A:$A, C$8, 'SW Data'!$E:$E, $C$1), SUMIFS('SW Data'!$I:$I, 'SW Data'!$A:$A, C$8, 'SW Data'!$E:$E, $C$1))),
   IF($C$3="Full Time", SUMIFS('SW Data'!$F:$F, 'SW Data'!$A:$A, C$8, 'SW Data'!$E:$E, $C$1, 'SW Data'!$D:$D, $C$2), IF($C$3="Part Time", SUMIFS('SW Data'!$H:$H, 'SW Data'!$A:$A, C$8, 'SW Data'!$E:$E, $C$1, 'SW Data'!$D:$D, $C$2), SUMIFS('SW Data'!$I:$I, 'SW Data'!$A:$A, C$8, 'SW Data'!$E:$E, $C$1, 'SW Data'!$D:$D, $C$2))))),
 0)/IF($C$1="Fieldwork Service (Children)", VLOOKUP($A41,'Population MYE'!$A$43:$K$76,MATCH(C$8,'Population MYE'!$A$43:$K$43),FALSE), IF(OR($C$1="Fieldwork Service (Adults)",$C$1="Fieldwork Service (Offenders)"),VLOOKUP($A41,'Population MYE'!$A$81:$K$114,MATCH(C$8,'Population MYE'!$A$81:$K$81),FALSE),VLOOKUP($A41,'Population MYE'!$A$5:$K$38,MATCH(C$8,'Population MYE'!$A$5:$K$5),FALSE))))*100000</f>
        <v>100.05409124792133</v>
      </c>
      <c r="D41" s="48">
        <f>(IF(AND($C$1&lt;&gt;"", $C$2&lt;&gt;"", $C$3&lt;&gt;""),
 IF($C$1="All Fieldwork Services Teams",
  IF($C$2="All Social Workers",
   IF($C$3="Full Time", SUMIFS('SW Data'!$F:$F, 'SW Data'!$A:$A, D$8), IF($C$3="Part Time", SUMIFS('SW Data'!$H:$H, 'SW Data'!$A:$A, D$8),SUMIFS('SW Data'!$I:$I, 'SW Data'!$A:$A, D$8))),
   IF($C$3="Full Time", SUMIFS('SW Data'!$F:$F, 'SW Data'!$A:$A, D$8, 'SW Data'!$D:$D, $C$2), IF($C$3="Part Time", SUMIFS('SW Data'!$H:$H, 'SW Data'!$A:$A, D$8, 'SW Data'!$D:$D, $C$2), SUMIFS('SW Data'!$I:$I, 'SW Data'!$A:$A, D$8, 'SW Data'!$D:$D, $C$2)))),
  IF($C$2="All Social Workers",
   IF($C$3="Full Time", SUMIFS('SW Data'!$F:$F, 'SW Data'!$A:$A, D$8, 'SW Data'!$E:$E, $C$1), IF($C$3="Part Time", SUMIFS('SW Data'!$H:$H, 'SW Data'!$A:$A, D$8, 'SW Data'!$E:$E, $C$1), SUMIFS('SW Data'!$I:$I, 'SW Data'!$A:$A, D$8, 'SW Data'!$E:$E, $C$1))),
   IF($C$3="Full Time", SUMIFS('SW Data'!$F:$F, 'SW Data'!$A:$A, D$8, 'SW Data'!$E:$E, $C$1, 'SW Data'!$D:$D, $C$2), IF($C$3="Part Time", SUMIFS('SW Data'!$H:$H, 'SW Data'!$A:$A, D$8, 'SW Data'!$E:$E, $C$1, 'SW Data'!$D:$D, $C$2), SUMIFS('SW Data'!$I:$I, 'SW Data'!$A:$A, D$8, 'SW Data'!$E:$E, $C$1, 'SW Data'!$D:$D, $C$2))))),
 0)/IF($C$1="Fieldwork Service (Children)", VLOOKUP($A41,'Population MYE'!$A$43:$K$76,MATCH(D$8,'Population MYE'!$A$43:$K$43),FALSE), IF(OR($C$1="Fieldwork Service (Adults)",$C$1="Fieldwork Service (Offenders)"),VLOOKUP($A41,'Population MYE'!$A$81:$K$114,MATCH(D$8,'Population MYE'!$A$81:$K$81),FALSE),VLOOKUP($A41,'Population MYE'!$A$5:$K$38,MATCH(D$8,'Population MYE'!$A$5:$K$5),FALSE))))*100000</f>
        <v>98.831857398046424</v>
      </c>
      <c r="E41" s="48">
        <f>(IF(AND($C$1&lt;&gt;"", $C$2&lt;&gt;"", $C$3&lt;&gt;""),
 IF($C$1="All Fieldwork Services Teams",
  IF($C$2="All Social Workers",
   IF($C$3="Full Time", SUMIFS('SW Data'!$F:$F, 'SW Data'!$A:$A, E$8), IF($C$3="Part Time", SUMIFS('SW Data'!$H:$H, 'SW Data'!$A:$A, E$8),SUMIFS('SW Data'!$I:$I, 'SW Data'!$A:$A, E$8))),
   IF($C$3="Full Time", SUMIFS('SW Data'!$F:$F, 'SW Data'!$A:$A, E$8, 'SW Data'!$D:$D, $C$2), IF($C$3="Part Time", SUMIFS('SW Data'!$H:$H, 'SW Data'!$A:$A, E$8, 'SW Data'!$D:$D, $C$2), SUMIFS('SW Data'!$I:$I, 'SW Data'!$A:$A, E$8, 'SW Data'!$D:$D, $C$2)))),
  IF($C$2="All Social Workers",
   IF($C$3="Full Time", SUMIFS('SW Data'!$F:$F, 'SW Data'!$A:$A, E$8, 'SW Data'!$E:$E, $C$1), IF($C$3="Part Time", SUMIFS('SW Data'!$H:$H, 'SW Data'!$A:$A, E$8, 'SW Data'!$E:$E, $C$1), SUMIFS('SW Data'!$I:$I, 'SW Data'!$A:$A, E$8, 'SW Data'!$E:$E, $C$1))),
   IF($C$3="Full Time", SUMIFS('SW Data'!$F:$F, 'SW Data'!$A:$A, E$8, 'SW Data'!$E:$E, $C$1, 'SW Data'!$D:$D, $C$2), IF($C$3="Part Time", SUMIFS('SW Data'!$H:$H, 'SW Data'!$A:$A, E$8, 'SW Data'!$E:$E, $C$1, 'SW Data'!$D:$D, $C$2), SUMIFS('SW Data'!$I:$I, 'SW Data'!$A:$A, E$8, 'SW Data'!$E:$E, $C$1, 'SW Data'!$D:$D, $C$2))))),
 0)/IF($C$1="Fieldwork Service (Children)", VLOOKUP($A41,'Population MYE'!$A$43:$K$76,MATCH(E$8,'Population MYE'!$A$43:$K$43),FALSE), IF(OR($C$1="Fieldwork Service (Adults)",$C$1="Fieldwork Service (Offenders)"),VLOOKUP($A41,'Population MYE'!$A$81:$K$114,MATCH(E$8,'Population MYE'!$A$81:$K$81),FALSE),VLOOKUP($A41,'Population MYE'!$A$5:$K$38,MATCH(E$8,'Population MYE'!$A$5:$K$5),FALSE))))*100000</f>
        <v>98.49638672427777</v>
      </c>
      <c r="F41" s="48">
        <f>(IF(AND($C$1&lt;&gt;"", $C$2&lt;&gt;"", $C$3&lt;&gt;""),
 IF($C$1="All Fieldwork Services Teams",
  IF($C$2="All Social Workers",
   IF($C$3="Full Time", SUMIFS('SW Data'!$F:$F, 'SW Data'!$A:$A, F$8), IF($C$3="Part Time", SUMIFS('SW Data'!$H:$H, 'SW Data'!$A:$A, F$8),SUMIFS('SW Data'!$I:$I, 'SW Data'!$A:$A, F$8))),
   IF($C$3="Full Time", SUMIFS('SW Data'!$F:$F, 'SW Data'!$A:$A, F$8, 'SW Data'!$D:$D, $C$2), IF($C$3="Part Time", SUMIFS('SW Data'!$H:$H, 'SW Data'!$A:$A, F$8, 'SW Data'!$D:$D, $C$2), SUMIFS('SW Data'!$I:$I, 'SW Data'!$A:$A, F$8, 'SW Data'!$D:$D, $C$2)))),
  IF($C$2="All Social Workers",
   IF($C$3="Full Time", SUMIFS('SW Data'!$F:$F, 'SW Data'!$A:$A, F$8, 'SW Data'!$E:$E, $C$1), IF($C$3="Part Time", SUMIFS('SW Data'!$H:$H, 'SW Data'!$A:$A, F$8, 'SW Data'!$E:$E, $C$1), SUMIFS('SW Data'!$I:$I, 'SW Data'!$A:$A, F$8, 'SW Data'!$E:$E, $C$1))),
   IF($C$3="Full Time", SUMIFS('SW Data'!$F:$F, 'SW Data'!$A:$A, F$8, 'SW Data'!$E:$E, $C$1, 'SW Data'!$D:$D, $C$2), IF($C$3="Part Time", SUMIFS('SW Data'!$H:$H, 'SW Data'!$A:$A, F$8, 'SW Data'!$E:$E, $C$1, 'SW Data'!$D:$D, $C$2), SUMIFS('SW Data'!$I:$I, 'SW Data'!$A:$A, F$8, 'SW Data'!$E:$E, $C$1, 'SW Data'!$D:$D, $C$2))))),
 0)/IF($C$1="Fieldwork Service (Children)", VLOOKUP($A41,'Population MYE'!$A$43:$K$76,MATCH(F$8,'Population MYE'!$A$43:$K$43),FALSE), IF(OR($C$1="Fieldwork Service (Adults)",$C$1="Fieldwork Service (Offenders)"),VLOOKUP($A41,'Population MYE'!$A$81:$K$114,MATCH(F$8,'Population MYE'!$A$81:$K$81),FALSE),VLOOKUP($A41,'Population MYE'!$A$5:$K$38,MATCH(F$8,'Population MYE'!$A$5:$K$5),FALSE))))*100000</f>
        <v>97.537465093458238</v>
      </c>
      <c r="G41" s="48">
        <f>(IF(AND($C$1&lt;&gt;"", $C$2&lt;&gt;"", $C$3&lt;&gt;""),
 IF($C$1="All Fieldwork Services Teams",
  IF($C$2="All Social Workers",
   IF($C$3="Full Time", SUMIFS('SW Data'!$F:$F, 'SW Data'!$A:$A, G$8), IF($C$3="Part Time", SUMIFS('SW Data'!$H:$H, 'SW Data'!$A:$A, G$8),SUMIFS('SW Data'!$I:$I, 'SW Data'!$A:$A, G$8))),
   IF($C$3="Full Time", SUMIFS('SW Data'!$F:$F, 'SW Data'!$A:$A, G$8, 'SW Data'!$D:$D, $C$2), IF($C$3="Part Time", SUMIFS('SW Data'!$H:$H, 'SW Data'!$A:$A, G$8, 'SW Data'!$D:$D, $C$2), SUMIFS('SW Data'!$I:$I, 'SW Data'!$A:$A, G$8, 'SW Data'!$D:$D, $C$2)))),
  IF($C$2="All Social Workers",
   IF($C$3="Full Time", SUMIFS('SW Data'!$F:$F, 'SW Data'!$A:$A, G$8, 'SW Data'!$E:$E, $C$1), IF($C$3="Part Time", SUMIFS('SW Data'!$H:$H, 'SW Data'!$A:$A, G$8, 'SW Data'!$E:$E, $C$1), SUMIFS('SW Data'!$I:$I, 'SW Data'!$A:$A, G$8, 'SW Data'!$E:$E, $C$1))),
   IF($C$3="Full Time", SUMIFS('SW Data'!$F:$F, 'SW Data'!$A:$A, G$8, 'SW Data'!$E:$E, $C$1, 'SW Data'!$D:$D, $C$2), IF($C$3="Part Time", SUMIFS('SW Data'!$H:$H, 'SW Data'!$A:$A, G$8, 'SW Data'!$E:$E, $C$1, 'SW Data'!$D:$D, $C$2), SUMIFS('SW Data'!$I:$I, 'SW Data'!$A:$A, G$8, 'SW Data'!$E:$E, $C$1, 'SW Data'!$D:$D, $C$2))))),
 0)/IF($C$1="Fieldwork Service (Children)", VLOOKUP($A41,'Population MYE'!$A$43:$K$76,MATCH(G$8,'Population MYE'!$A$43:$K$43),FALSE), IF(OR($C$1="Fieldwork Service (Adults)",$C$1="Fieldwork Service (Offenders)"),VLOOKUP($A41,'Population MYE'!$A$81:$K$114,MATCH(G$8,'Population MYE'!$A$81:$K$81),FALSE),VLOOKUP($A41,'Population MYE'!$A$5:$K$38,MATCH(G$8,'Population MYE'!$A$5:$K$5),FALSE))))*100000</f>
        <v>100.73522281661876</v>
      </c>
      <c r="H41" s="48">
        <f>(IF(AND($C$1&lt;&gt;"", $C$2&lt;&gt;"", $C$3&lt;&gt;""),
 IF($C$1="All Fieldwork Services Teams",
  IF($C$2="All Social Workers",
   IF($C$3="Full Time", SUMIFS('SW Data'!$F:$F, 'SW Data'!$A:$A, H$8), IF($C$3="Part Time", SUMIFS('SW Data'!$H:$H, 'SW Data'!$A:$A, H$8),SUMIFS('SW Data'!$I:$I, 'SW Data'!$A:$A, H$8))),
   IF($C$3="Full Time", SUMIFS('SW Data'!$F:$F, 'SW Data'!$A:$A, H$8, 'SW Data'!$D:$D, $C$2), IF($C$3="Part Time", SUMIFS('SW Data'!$H:$H, 'SW Data'!$A:$A, H$8, 'SW Data'!$D:$D, $C$2), SUMIFS('SW Data'!$I:$I, 'SW Data'!$A:$A, H$8, 'SW Data'!$D:$D, $C$2)))),
  IF($C$2="All Social Workers",
   IF($C$3="Full Time", SUMIFS('SW Data'!$F:$F, 'SW Data'!$A:$A, H$8, 'SW Data'!$E:$E, $C$1), IF($C$3="Part Time", SUMIFS('SW Data'!$H:$H, 'SW Data'!$A:$A, H$8, 'SW Data'!$E:$E, $C$1), SUMIFS('SW Data'!$I:$I, 'SW Data'!$A:$A, H$8, 'SW Data'!$E:$E, $C$1))),
   IF($C$3="Full Time", SUMIFS('SW Data'!$F:$F, 'SW Data'!$A:$A, H$8, 'SW Data'!$E:$E, $C$1, 'SW Data'!$D:$D, $C$2), IF($C$3="Part Time", SUMIFS('SW Data'!$H:$H, 'SW Data'!$A:$A, H$8, 'SW Data'!$E:$E, $C$1, 'SW Data'!$D:$D, $C$2), SUMIFS('SW Data'!$I:$I, 'SW Data'!$A:$A, H$8, 'SW Data'!$E:$E, $C$1, 'SW Data'!$D:$D, $C$2))))),
 0)/IF($C$1="Fieldwork Service (Children)", VLOOKUP($A41,'Population MYE'!$A$43:$K$76,MATCH(H$8,'Population MYE'!$A$43:$K$43),FALSE), IF(OR($C$1="Fieldwork Service (Adults)",$C$1="Fieldwork Service (Offenders)"),VLOOKUP($A41,'Population MYE'!$A$81:$K$114,MATCH(H$8,'Population MYE'!$A$81:$K$81),FALSE),VLOOKUP($A41,'Population MYE'!$A$5:$K$38,MATCH(H$8,'Population MYE'!$A$5:$K$5),FALSE))))*100000</f>
        <v>100.39980552023347</v>
      </c>
      <c r="I41" s="48">
        <f>(IF(AND($C$1&lt;&gt;"", $C$2&lt;&gt;"", $C$3&lt;&gt;""),
 IF($C$1="All Fieldwork Services Teams",
  IF($C$2="All Social Workers",
   IF($C$3="Full Time", SUMIFS('SW Data'!$F:$F, 'SW Data'!$A:$A, I$8), IF($C$3="Part Time", SUMIFS('SW Data'!$H:$H, 'SW Data'!$A:$A, I$8),SUMIFS('SW Data'!$I:$I, 'SW Data'!$A:$A, I$8))),
   IF($C$3="Full Time", SUMIFS('SW Data'!$F:$F, 'SW Data'!$A:$A, I$8, 'SW Data'!$D:$D, $C$2), IF($C$3="Part Time", SUMIFS('SW Data'!$H:$H, 'SW Data'!$A:$A, I$8, 'SW Data'!$D:$D, $C$2), SUMIFS('SW Data'!$I:$I, 'SW Data'!$A:$A, I$8, 'SW Data'!$D:$D, $C$2)))),
  IF($C$2="All Social Workers",
   IF($C$3="Full Time", SUMIFS('SW Data'!$F:$F, 'SW Data'!$A:$A, I$8, 'SW Data'!$E:$E, $C$1), IF($C$3="Part Time", SUMIFS('SW Data'!$H:$H, 'SW Data'!$A:$A, I$8, 'SW Data'!$E:$E, $C$1), SUMIFS('SW Data'!$I:$I, 'SW Data'!$A:$A, I$8, 'SW Data'!$E:$E, $C$1))),
   IF($C$3="Full Time", SUMIFS('SW Data'!$F:$F, 'SW Data'!$A:$A, I$8, 'SW Data'!$E:$E, $C$1, 'SW Data'!$D:$D, $C$2), IF($C$3="Part Time", SUMIFS('SW Data'!$H:$H, 'SW Data'!$A:$A, I$8, 'SW Data'!$E:$E, $C$1, 'SW Data'!$D:$D, $C$2), SUMIFS('SW Data'!$I:$I, 'SW Data'!$A:$A, I$8, 'SW Data'!$E:$E, $C$1, 'SW Data'!$D:$D, $C$2))))),
 0)/IF($C$1="Fieldwork Service (Children)", VLOOKUP($A41,'Population MYE'!$A$43:$K$76,MATCH(I$8,'Population MYE'!$A$43:$K$43),FALSE), IF(OR($C$1="Fieldwork Service (Adults)",$C$1="Fieldwork Service (Offenders)"),VLOOKUP($A41,'Population MYE'!$A$81:$K$114,MATCH(I$8,'Population MYE'!$A$81:$K$81),FALSE),VLOOKUP($A41,'Population MYE'!$A$5:$K$38,MATCH(I$8,'Population MYE'!$A$5:$K$5),FALSE))))*100000</f>
        <v>101.04392332030525</v>
      </c>
      <c r="J41" s="48">
        <f>(IF(AND($C$1&lt;&gt;"", $C$2&lt;&gt;"", $C$3&lt;&gt;""),
 IF($C$1="All Fieldwork Services Teams",
  IF($C$2="All Social Workers",
   IF($C$3="Full Time", SUMIFS('SW Data'!$F:$F, 'SW Data'!$A:$A, J$8), IF($C$3="Part Time", SUMIFS('SW Data'!$H:$H, 'SW Data'!$A:$A, J$8),SUMIFS('SW Data'!$I:$I, 'SW Data'!$A:$A, J$8))),
   IF($C$3="Full Time", SUMIFS('SW Data'!$F:$F, 'SW Data'!$A:$A, J$8, 'SW Data'!$D:$D, $C$2), IF($C$3="Part Time", SUMIFS('SW Data'!$H:$H, 'SW Data'!$A:$A, J$8, 'SW Data'!$D:$D, $C$2), SUMIFS('SW Data'!$I:$I, 'SW Data'!$A:$A, J$8, 'SW Data'!$D:$D, $C$2)))),
  IF($C$2="All Social Workers",
   IF($C$3="Full Time", SUMIFS('SW Data'!$F:$F, 'SW Data'!$A:$A, J$8, 'SW Data'!$E:$E, $C$1), IF($C$3="Part Time", SUMIFS('SW Data'!$H:$H, 'SW Data'!$A:$A, J$8, 'SW Data'!$E:$E, $C$1), SUMIFS('SW Data'!$I:$I, 'SW Data'!$A:$A, J$8, 'SW Data'!$E:$E, $C$1))),
   IF($C$3="Full Time", SUMIFS('SW Data'!$F:$F, 'SW Data'!$A:$A, J$8, 'SW Data'!$E:$E, $C$1, 'SW Data'!$D:$D, $C$2), IF($C$3="Part Time", SUMIFS('SW Data'!$H:$H, 'SW Data'!$A:$A, J$8, 'SW Data'!$E:$E, $C$1, 'SW Data'!$D:$D, $C$2), SUMIFS('SW Data'!$I:$I, 'SW Data'!$A:$A, J$8, 'SW Data'!$E:$E, $C$1, 'SW Data'!$D:$D, $C$2))))),
 0)/IF($C$1="Fieldwork Service (Children)", VLOOKUP($A41,'Population MYE'!$A$43:$K$76,MATCH(J$8,'Population MYE'!$A$43:$K$43, FALSE),FALSE), IF(OR($C$1="Fieldwork Service (Adults)",$C$1="Fieldwork Service (Offenders)"),VLOOKUP($A41,'Population MYE'!$A$81:$K$114,MATCH(J$8,'Population MYE'!$A$81:$K$81, FALSE),FALSE),VLOOKUP($A41,'Population MYE'!$A$5:$K$38,MATCH(J$8,'Population MYE'!$A$5:$K$5, FALSE),FALSE))))*100000</f>
        <v>97.754176920088042</v>
      </c>
      <c r="K41" s="48">
        <f>(IF(AND($C$1&lt;&gt;"", $C$2&lt;&gt;"", $C$3&lt;&gt;""),
 IF($C$1="All Fieldwork Services Teams",
  IF($C$2="All Social Workers",
   IF($C$3="Full Time", SUMIFS('SW Data'!$F:$F, 'SW Data'!$A:$A, K$8), IF($C$3="Part Time", SUMIFS('SW Data'!$H:$H, 'SW Data'!$A:$A, K$8),SUMIFS('SW Data'!$I:$I, 'SW Data'!$A:$A, K$8))),
   IF($C$3="Full Time", SUMIFS('SW Data'!$F:$F, 'SW Data'!$A:$A, K$8, 'SW Data'!$D:$D, $C$2), IF($C$3="Part Time", SUMIFS('SW Data'!$H:$H, 'SW Data'!$A:$A, K$8, 'SW Data'!$D:$D, $C$2), SUMIFS('SW Data'!$I:$I, 'SW Data'!$A:$A, K$8, 'SW Data'!$D:$D, $C$2)))),
  IF($C$2="All Social Workers",
   IF($C$3="Full Time", SUMIFS('SW Data'!$F:$F, 'SW Data'!$A:$A, K$8, 'SW Data'!$E:$E, $C$1), IF($C$3="Part Time", SUMIFS('SW Data'!$H:$H, 'SW Data'!$A:$A, K$8, 'SW Data'!$E:$E, $C$1), SUMIFS('SW Data'!$I:$I, 'SW Data'!$A:$A, K$8, 'SW Data'!$E:$E, $C$1))),
   IF($C$3="Full Time", SUMIFS('SW Data'!$F:$F, 'SW Data'!$A:$A, K$8, 'SW Data'!$E:$E, $C$1, 'SW Data'!$D:$D, $C$2), IF($C$3="Part Time", SUMIFS('SW Data'!$H:$H, 'SW Data'!$A:$A, K$8, 'SW Data'!$E:$E, $C$1, 'SW Data'!$D:$D, $C$2), SUMIFS('SW Data'!$I:$I, 'SW Data'!$A:$A, K$8, 'SW Data'!$E:$E, $C$1, 'SW Data'!$D:$D, $C$2))))),
 0)/IF($C$1="Fieldwork Service (Children)", VLOOKUP($A41,'Population MYE'!$A$43:$K$76,MATCH(K$8,'Population MYE'!$A$43:$K$43, FALSE),FALSE), IF(OR($C$1="Fieldwork Service (Adults)",$C$1="Fieldwork Service (Offenders)"),VLOOKUP($A41,'Population MYE'!$A$81:$K$114,MATCH(K$8,'Population MYE'!$A$81:$K$81, FALSE),FALSE),VLOOKUP($A41,'Population MYE'!$A$5:$K$38,MATCH(K$8,'Population MYE'!$A$5:$K$5, FALSE),FALSE))))*100000</f>
        <v>98.508700781595635</v>
      </c>
      <c r="L41" s="31"/>
    </row>
    <row r="42" spans="1:21" ht="15.75" thickTop="1" x14ac:dyDescent="0.25">
      <c r="A42" s="25"/>
      <c r="B42" s="25"/>
      <c r="C42" s="25"/>
      <c r="D42" s="25"/>
      <c r="E42" s="25"/>
      <c r="F42" s="25"/>
      <c r="G42" s="25"/>
      <c r="H42" s="25"/>
      <c r="I42" s="25"/>
      <c r="J42" s="25"/>
      <c r="K42" s="25"/>
      <c r="L42" s="25"/>
    </row>
    <row r="44" spans="1:21" ht="15" customHeight="1" x14ac:dyDescent="0.25">
      <c r="A44" s="96" t="str">
        <f>SUBSTITUTE($A$5, "Whole time equivalent(WTE)", "WTE") &amp; " in " &amp; $B$8</f>
        <v>WTE rates for social workers in fieldwork services per 100,000 population in 2008</v>
      </c>
      <c r="B44" s="96"/>
      <c r="C44" s="96"/>
      <c r="D44" s="96"/>
      <c r="E44" s="96"/>
      <c r="F44" s="96"/>
      <c r="G44" s="96"/>
      <c r="H44" s="96"/>
      <c r="I44" s="96"/>
      <c r="J44" s="96"/>
      <c r="K44" s="96"/>
      <c r="L44" s="96"/>
      <c r="M44" s="96"/>
      <c r="N44" s="96"/>
    </row>
    <row r="45" spans="1:21" x14ac:dyDescent="0.25">
      <c r="A45" s="40" t="s">
        <v>88</v>
      </c>
      <c r="B45" s="40" t="s">
        <v>89</v>
      </c>
      <c r="C45" s="40" t="s">
        <v>90</v>
      </c>
      <c r="D45" s="40" t="s">
        <v>85</v>
      </c>
      <c r="E45" s="40" t="s">
        <v>86</v>
      </c>
      <c r="F45" s="40" t="s">
        <v>87</v>
      </c>
      <c r="G45" s="40"/>
      <c r="H45" s="40"/>
      <c r="I45" s="40"/>
      <c r="J45" s="40"/>
      <c r="K45" s="40"/>
      <c r="L45" s="40"/>
      <c r="M45" s="40"/>
      <c r="N45" s="40"/>
    </row>
    <row r="46" spans="1:21" x14ac:dyDescent="0.25">
      <c r="A46" s="40">
        <f>RANK($B$9, $B$9:$B$40,1)</f>
        <v>26</v>
      </c>
      <c r="B46" s="40">
        <f>COUNTIF($A46:$A46, $A46)</f>
        <v>1</v>
      </c>
      <c r="C46" s="40">
        <f>A46+(B46-1)</f>
        <v>26</v>
      </c>
      <c r="D46" s="40">
        <v>1</v>
      </c>
      <c r="E46" s="40" t="str">
        <f>INDEX($A$9:$A$40,MATCH(D46,C46:C77,0),1)</f>
        <v>East Dunbartonshire</v>
      </c>
      <c r="F46" s="76">
        <f>INDEX($B$9:$B$40,MATCH(D46,C46:C77,0),1)</f>
        <v>42.4</v>
      </c>
      <c r="G46" s="40"/>
      <c r="H46" s="40"/>
      <c r="I46" s="40"/>
      <c r="J46" s="40"/>
      <c r="K46" s="40"/>
      <c r="L46" s="40"/>
      <c r="M46" s="40"/>
      <c r="N46" s="40"/>
    </row>
    <row r="47" spans="1:21" x14ac:dyDescent="0.25">
      <c r="A47" s="40">
        <f>RANK($B$10, $B$9:$B$40,1)</f>
        <v>13</v>
      </c>
      <c r="B47" s="40">
        <f>COUNTIF($A46:$A47, $A47)</f>
        <v>1</v>
      </c>
      <c r="C47" s="40">
        <f t="shared" ref="C47:C77" si="0">A47+(B47-1)</f>
        <v>13</v>
      </c>
      <c r="D47" s="40">
        <v>2</v>
      </c>
      <c r="E47" s="40" t="str">
        <f>INDEX($A$9:$A$40,MATCH(D47,C46:C77,0),1)</f>
        <v>Angus</v>
      </c>
      <c r="F47" s="76">
        <f>INDEX($B$9:$B$40,MATCH(D47,C46:C77,0),1)</f>
        <v>60.6</v>
      </c>
      <c r="G47" s="40"/>
      <c r="H47" s="40"/>
      <c r="I47" s="40"/>
      <c r="J47" s="40"/>
      <c r="K47" s="40"/>
      <c r="L47" s="40"/>
      <c r="M47" s="40"/>
      <c r="N47" s="40"/>
    </row>
    <row r="48" spans="1:21" x14ac:dyDescent="0.25">
      <c r="A48" s="40">
        <f>RANK($B$11, $B$9:$B$40,1)</f>
        <v>2</v>
      </c>
      <c r="B48" s="40">
        <f>COUNTIF($A46:$A48, $A48)</f>
        <v>1</v>
      </c>
      <c r="C48" s="40">
        <f t="shared" si="0"/>
        <v>2</v>
      </c>
      <c r="D48" s="40">
        <v>3</v>
      </c>
      <c r="E48" s="40" t="str">
        <f>INDEX($A$9:$A$40,MATCH(D48,C46:C77,0),1)</f>
        <v>Na h-Eileanan Siar</v>
      </c>
      <c r="F48" s="76">
        <f>INDEX($B$9:$B$40,MATCH(D48,C46:C77,0),1)</f>
        <v>65.2</v>
      </c>
      <c r="G48" s="40"/>
      <c r="H48" s="40"/>
      <c r="I48" s="40"/>
      <c r="J48" s="40"/>
      <c r="K48" s="40"/>
      <c r="L48" s="40"/>
      <c r="M48" s="40"/>
      <c r="N48" s="40"/>
    </row>
    <row r="49" spans="1:14" x14ac:dyDescent="0.25">
      <c r="A49" s="40">
        <f>RANK($B$12, $B$9:$B$40,1)</f>
        <v>8</v>
      </c>
      <c r="B49" s="40">
        <f>COUNTIF($A46:$A49, $A49)</f>
        <v>1</v>
      </c>
      <c r="C49" s="40">
        <f t="shared" si="0"/>
        <v>8</v>
      </c>
      <c r="D49" s="40">
        <v>4</v>
      </c>
      <c r="E49" s="40" t="str">
        <f>INDEX($A$9:$A$40,MATCH(D49,C46:C77,0),1)</f>
        <v>Clackmannanshire</v>
      </c>
      <c r="F49" s="76">
        <f>INDEX($B$9:$B$40,MATCH(D49,C46:C77,0),1)</f>
        <v>77.599999999999994</v>
      </c>
      <c r="G49" s="40"/>
      <c r="H49" s="40"/>
      <c r="I49" s="40"/>
      <c r="J49" s="40"/>
      <c r="K49" s="40"/>
      <c r="L49" s="40"/>
      <c r="M49" s="40"/>
      <c r="N49" s="40"/>
    </row>
    <row r="50" spans="1:14" x14ac:dyDescent="0.25">
      <c r="A50" s="40">
        <f>RANK($B$13, $B$9:$B$40,1)</f>
        <v>4</v>
      </c>
      <c r="B50" s="40">
        <f>COUNTIF($A46:$A50, $A50)</f>
        <v>1</v>
      </c>
      <c r="C50" s="40">
        <f t="shared" si="0"/>
        <v>4</v>
      </c>
      <c r="D50" s="40">
        <v>5</v>
      </c>
      <c r="E50" s="40" t="str">
        <f>INDEX($A$9:$A$40,MATCH(D50,C46:C77,0),1)</f>
        <v>North Lanarkshire</v>
      </c>
      <c r="F50" s="76">
        <f>INDEX($B$9:$B$40,MATCH(D50,C46:C77,0),1)</f>
        <v>77.599999999999994</v>
      </c>
      <c r="G50" s="40"/>
      <c r="H50" s="40"/>
      <c r="I50" s="40"/>
      <c r="J50" s="40"/>
      <c r="K50" s="40"/>
      <c r="L50" s="40"/>
      <c r="M50" s="40"/>
      <c r="N50" s="40"/>
    </row>
    <row r="51" spans="1:14" x14ac:dyDescent="0.25">
      <c r="A51" s="40">
        <f>RANK($B$14, $B$9:$B$40,1)</f>
        <v>20</v>
      </c>
      <c r="B51" s="40">
        <f>COUNTIF($A46:$A51, $A51)</f>
        <v>1</v>
      </c>
      <c r="C51" s="40">
        <f t="shared" si="0"/>
        <v>20</v>
      </c>
      <c r="D51" s="40">
        <v>6</v>
      </c>
      <c r="E51" s="40" t="str">
        <f>INDEX($A$9:$A$40,MATCH(D51,C46:C77,0),1)</f>
        <v>Fife</v>
      </c>
      <c r="F51" s="76">
        <f>INDEX($B$9:$B$40,MATCH(D51,C46:C77,0),1)</f>
        <v>79.2</v>
      </c>
      <c r="G51" s="40"/>
      <c r="H51" s="40"/>
      <c r="I51" s="40"/>
      <c r="J51" s="40"/>
      <c r="K51" s="40"/>
      <c r="L51" s="40"/>
      <c r="M51" s="40"/>
      <c r="N51" s="40"/>
    </row>
    <row r="52" spans="1:14" x14ac:dyDescent="0.25">
      <c r="A52" s="40">
        <f>RANK($B$15, $B$9:$B$40,1)</f>
        <v>29</v>
      </c>
      <c r="B52" s="40">
        <f>COUNTIF($A46:$A52, $A52)</f>
        <v>1</v>
      </c>
      <c r="C52" s="40">
        <f t="shared" si="0"/>
        <v>29</v>
      </c>
      <c r="D52" s="40">
        <v>7</v>
      </c>
      <c r="E52" s="40" t="str">
        <f>INDEX($A$9:$A$40,MATCH(D52,C46:C77,0),1)</f>
        <v>Highland</v>
      </c>
      <c r="F52" s="76">
        <f>INDEX($B$9:$B$40,MATCH(D52,C46:C77,0),1)</f>
        <v>81.599999999999994</v>
      </c>
      <c r="G52" s="40"/>
      <c r="H52" s="40"/>
      <c r="I52" s="40"/>
      <c r="J52" s="40"/>
      <c r="K52" s="40"/>
      <c r="L52" s="40"/>
      <c r="M52" s="40"/>
      <c r="N52" s="40"/>
    </row>
    <row r="53" spans="1:14" x14ac:dyDescent="0.25">
      <c r="A53" s="40">
        <f>RANK($B$16, $B$9:$B$40,1)</f>
        <v>21</v>
      </c>
      <c r="B53" s="40">
        <f>COUNTIF($A46:$A53, $A53)</f>
        <v>1</v>
      </c>
      <c r="C53" s="40">
        <f t="shared" si="0"/>
        <v>21</v>
      </c>
      <c r="D53" s="40">
        <v>8</v>
      </c>
      <c r="E53" s="40" t="str">
        <f>INDEX($A$9:$A$40,MATCH(D53,C46:C77,0),1)</f>
        <v>Argyll &amp; Bute</v>
      </c>
      <c r="F53" s="76">
        <f>INDEX($B$9:$B$40,MATCH(D53,C46:C77,0),1)</f>
        <v>82.6</v>
      </c>
      <c r="G53" s="40"/>
      <c r="H53" s="40"/>
      <c r="I53" s="40"/>
      <c r="J53" s="40"/>
      <c r="K53" s="40"/>
      <c r="L53" s="40"/>
      <c r="M53" s="40"/>
      <c r="N53" s="40"/>
    </row>
    <row r="54" spans="1:14" x14ac:dyDescent="0.25">
      <c r="A54" s="40">
        <f>RANK($B$17, $B$9:$B$40,1)</f>
        <v>1</v>
      </c>
      <c r="B54" s="40">
        <f>COUNTIF($A46:$A54, $A54)</f>
        <v>1</v>
      </c>
      <c r="C54" s="40">
        <f t="shared" si="0"/>
        <v>1</v>
      </c>
      <c r="D54" s="40">
        <v>9</v>
      </c>
      <c r="E54" s="40" t="str">
        <f>INDEX($A$9:$A$40,MATCH(D54,C46:C77,0),1)</f>
        <v>Renfrewshire</v>
      </c>
      <c r="F54" s="76">
        <f>INDEX($B$9:$B$40,MATCH(D54,C46:C77,0),1)</f>
        <v>83.4</v>
      </c>
      <c r="G54" s="40"/>
      <c r="H54" s="40"/>
      <c r="I54" s="40"/>
      <c r="J54" s="40"/>
      <c r="K54" s="40"/>
      <c r="L54" s="40"/>
      <c r="M54" s="40"/>
      <c r="N54" s="40"/>
    </row>
    <row r="55" spans="1:14" x14ac:dyDescent="0.25">
      <c r="A55" s="40">
        <f>RANK($B$18, $B$9:$B$40,1)</f>
        <v>10</v>
      </c>
      <c r="B55" s="40">
        <f>COUNTIF($A46:$A55, $A55)</f>
        <v>1</v>
      </c>
      <c r="C55" s="40">
        <f t="shared" si="0"/>
        <v>10</v>
      </c>
      <c r="D55" s="40">
        <v>10</v>
      </c>
      <c r="E55" s="40" t="str">
        <f>INDEX($A$9:$A$40,MATCH(D55,C46:C77,0),1)</f>
        <v>East Lothian</v>
      </c>
      <c r="F55" s="76">
        <f>INDEX($B$9:$B$40,MATCH(D55,C46:C77,0),1)</f>
        <v>84.6</v>
      </c>
      <c r="G55" s="40"/>
      <c r="H55" s="40"/>
      <c r="I55" s="40"/>
      <c r="J55" s="40"/>
      <c r="K55" s="40"/>
      <c r="L55" s="40"/>
      <c r="M55" s="40"/>
      <c r="N55" s="40"/>
    </row>
    <row r="56" spans="1:14" x14ac:dyDescent="0.25">
      <c r="A56" s="40">
        <f>RANK($B$19, $B$9:$B$40,1)</f>
        <v>11</v>
      </c>
      <c r="B56" s="40">
        <f>COUNTIF($A46:$A56, $A56)</f>
        <v>1</v>
      </c>
      <c r="C56" s="40">
        <f t="shared" si="0"/>
        <v>11</v>
      </c>
      <c r="D56" s="40">
        <v>11</v>
      </c>
      <c r="E56" s="40" t="str">
        <f>INDEX($A$9:$A$40,MATCH(D56,C46:C77,0),1)</f>
        <v>East Renfrewshire</v>
      </c>
      <c r="F56" s="76">
        <f>INDEX($B$9:$B$40,MATCH(D56,C46:C77,0),1)</f>
        <v>85.1</v>
      </c>
      <c r="G56" s="40"/>
      <c r="H56" s="40"/>
      <c r="I56" s="40"/>
      <c r="J56" s="40"/>
      <c r="K56" s="40"/>
      <c r="L56" s="40"/>
      <c r="M56" s="40"/>
      <c r="N56" s="40"/>
    </row>
    <row r="57" spans="1:14" x14ac:dyDescent="0.25">
      <c r="A57" s="40">
        <f>RANK($B$20, $B$9:$B$40,1)</f>
        <v>27</v>
      </c>
      <c r="B57" s="40">
        <f>COUNTIF($A46:$A57, $A57)</f>
        <v>1</v>
      </c>
      <c r="C57" s="40">
        <f t="shared" si="0"/>
        <v>27</v>
      </c>
      <c r="D57" s="40">
        <v>12</v>
      </c>
      <c r="E57" s="40" t="str">
        <f>INDEX($A$9:$A$40,MATCH(D57,C46:C77,0),1)</f>
        <v>Perth &amp; Kinross</v>
      </c>
      <c r="F57" s="76">
        <f>INDEX($B$9:$B$40,MATCH(D57,C46:C77,0),1)</f>
        <v>85.3</v>
      </c>
      <c r="G57" s="40"/>
      <c r="H57" s="40"/>
      <c r="I57" s="40"/>
      <c r="J57" s="40"/>
      <c r="K57" s="40"/>
      <c r="L57" s="40"/>
      <c r="M57" s="40"/>
      <c r="N57" s="40"/>
    </row>
    <row r="58" spans="1:14" x14ac:dyDescent="0.25">
      <c r="A58" s="40">
        <f>RANK($B$21, $B$9:$B$40,1)</f>
        <v>18</v>
      </c>
      <c r="B58" s="40">
        <f>COUNTIF($A46:$A58, $A58)</f>
        <v>1</v>
      </c>
      <c r="C58" s="40">
        <f t="shared" si="0"/>
        <v>18</v>
      </c>
      <c r="D58" s="40">
        <v>13</v>
      </c>
      <c r="E58" s="40" t="str">
        <f>INDEX($A$9:$A$40,MATCH(D58,C46:C77,0),1)</f>
        <v>Aberdeenshire</v>
      </c>
      <c r="F58" s="76">
        <f>INDEX($B$9:$B$40,MATCH(D58,C46:C77,0),1)</f>
        <v>87.4</v>
      </c>
      <c r="G58" s="40"/>
      <c r="H58" s="40"/>
      <c r="I58" s="40"/>
      <c r="J58" s="40"/>
      <c r="K58" s="40"/>
      <c r="L58" s="40"/>
      <c r="M58" s="40"/>
      <c r="N58" s="40"/>
    </row>
    <row r="59" spans="1:14" x14ac:dyDescent="0.25">
      <c r="A59" s="40">
        <f>RANK($B$22, $B$9:$B$40,1)</f>
        <v>6</v>
      </c>
      <c r="B59" s="40">
        <f>COUNTIF($A46:$A59, $A59)</f>
        <v>1</v>
      </c>
      <c r="C59" s="40">
        <f t="shared" si="0"/>
        <v>6</v>
      </c>
      <c r="D59" s="40">
        <v>14</v>
      </c>
      <c r="E59" s="40" t="str">
        <f>INDEX($A$9:$A$40,MATCH(D59,C46:C77,0),1)</f>
        <v>North Ayrshire</v>
      </c>
      <c r="F59" s="76">
        <f>INDEX($B$9:$B$40,MATCH(D59,C46:C77,0),1)</f>
        <v>91.2</v>
      </c>
      <c r="G59" s="40"/>
      <c r="H59" s="40"/>
      <c r="I59" s="40"/>
      <c r="J59" s="40"/>
      <c r="K59" s="40"/>
      <c r="L59" s="40"/>
      <c r="M59" s="40"/>
      <c r="N59" s="40"/>
    </row>
    <row r="60" spans="1:14" x14ac:dyDescent="0.25">
      <c r="A60" s="40">
        <f>RANK($B$23, $B$9:$B$40,1)</f>
        <v>31</v>
      </c>
      <c r="B60" s="40">
        <f>COUNTIF($A46:$A60, $A60)</f>
        <v>1</v>
      </c>
      <c r="C60" s="40">
        <f t="shared" si="0"/>
        <v>31</v>
      </c>
      <c r="D60" s="40">
        <v>15</v>
      </c>
      <c r="E60" s="40" t="str">
        <f>INDEX($A$9:$A$40,MATCH(D60,C46:C77,0),1)</f>
        <v>Stirling</v>
      </c>
      <c r="F60" s="76">
        <f>INDEX($B$9:$B$40,MATCH(D60,C46:C77,0),1)</f>
        <v>92.5</v>
      </c>
      <c r="G60" s="40"/>
      <c r="H60" s="40"/>
      <c r="I60" s="40"/>
      <c r="J60" s="40"/>
      <c r="K60" s="40"/>
      <c r="L60" s="40"/>
      <c r="M60" s="40"/>
      <c r="N60" s="40"/>
    </row>
    <row r="61" spans="1:14" x14ac:dyDescent="0.25">
      <c r="A61" s="40">
        <f>RANK($B$24, $B$9:$B$40,1)</f>
        <v>7</v>
      </c>
      <c r="B61" s="40">
        <f>COUNTIF($A46:$A61, $A61)</f>
        <v>1</v>
      </c>
      <c r="C61" s="40">
        <f t="shared" si="0"/>
        <v>7</v>
      </c>
      <c r="D61" s="40">
        <v>16</v>
      </c>
      <c r="E61" s="40" t="str">
        <f>INDEX($A$9:$A$40,MATCH(D61,C46:C77,0),1)</f>
        <v>Shetland Islands</v>
      </c>
      <c r="F61" s="76">
        <f>INDEX($B$9:$B$40,MATCH(D61,C46:C77,0),1)</f>
        <v>93.6</v>
      </c>
      <c r="G61" s="40"/>
      <c r="H61" s="40"/>
      <c r="I61" s="40"/>
      <c r="J61" s="40"/>
      <c r="K61" s="40"/>
      <c r="L61" s="40"/>
      <c r="M61" s="40"/>
      <c r="N61" s="40"/>
    </row>
    <row r="62" spans="1:14" x14ac:dyDescent="0.25">
      <c r="A62" s="40">
        <f>RANK($B$25, $B$9:$B$40,1)</f>
        <v>30</v>
      </c>
      <c r="B62" s="40">
        <f>COUNTIF($A46:$A62, $A62)</f>
        <v>1</v>
      </c>
      <c r="C62" s="40">
        <f t="shared" si="0"/>
        <v>30</v>
      </c>
      <c r="D62" s="40">
        <v>17</v>
      </c>
      <c r="E62" s="40" t="str">
        <f>INDEX($A$9:$A$40,MATCH(D62,C46:C77,0),1)</f>
        <v>South Lanarkshire</v>
      </c>
      <c r="F62" s="76">
        <f>INDEX($B$9:$B$40,MATCH(D62,C46:C77,0),1)</f>
        <v>93.8</v>
      </c>
      <c r="G62" s="40"/>
      <c r="H62" s="40"/>
      <c r="I62" s="40"/>
      <c r="J62" s="40"/>
      <c r="K62" s="40"/>
      <c r="L62" s="40"/>
      <c r="M62" s="40"/>
      <c r="N62" s="40"/>
    </row>
    <row r="63" spans="1:14" x14ac:dyDescent="0.25">
      <c r="A63" s="40">
        <f>RANK($B$26, $B$9:$B$40,1)</f>
        <v>25</v>
      </c>
      <c r="B63" s="40">
        <f>COUNTIF($A46:$A63, $A63)</f>
        <v>1</v>
      </c>
      <c r="C63" s="40">
        <f t="shared" si="0"/>
        <v>25</v>
      </c>
      <c r="D63" s="40">
        <v>18</v>
      </c>
      <c r="E63" s="40" t="str">
        <f>INDEX($A$9:$A$40,MATCH(D63,C46:C77,0),1)</f>
        <v>Falkirk</v>
      </c>
      <c r="F63" s="76">
        <f>INDEX($B$9:$B$40,MATCH(D63,C46:C77,0),1)</f>
        <v>94.2</v>
      </c>
      <c r="G63" s="40"/>
      <c r="H63" s="40"/>
      <c r="I63" s="40"/>
      <c r="J63" s="40"/>
      <c r="K63" s="40"/>
      <c r="L63" s="40"/>
      <c r="M63" s="40"/>
      <c r="N63" s="40"/>
    </row>
    <row r="64" spans="1:14" x14ac:dyDescent="0.25">
      <c r="A64" s="40">
        <f>RANK($B$27, $B$9:$B$40,1)</f>
        <v>23</v>
      </c>
      <c r="B64" s="40">
        <f>COUNTIF($A46:$A64, $A64)</f>
        <v>1</v>
      </c>
      <c r="C64" s="40">
        <f t="shared" si="0"/>
        <v>23</v>
      </c>
      <c r="D64" s="40">
        <v>19</v>
      </c>
      <c r="E64" s="40" t="str">
        <f>INDEX($A$9:$A$40,MATCH(D64,C46:C77,0),1)</f>
        <v>Orkney Islands</v>
      </c>
      <c r="F64" s="76">
        <f>INDEX($B$9:$B$40,MATCH(D64,C46:C77,0),1)</f>
        <v>96.3</v>
      </c>
      <c r="G64" s="40"/>
      <c r="H64" s="40"/>
      <c r="I64" s="40"/>
      <c r="J64" s="40"/>
      <c r="K64" s="40"/>
      <c r="L64" s="40"/>
      <c r="M64" s="40"/>
      <c r="N64" s="40"/>
    </row>
    <row r="65" spans="1:14" x14ac:dyDescent="0.25">
      <c r="A65" s="40">
        <f>RANK($B$28, $B$9:$B$40,1)</f>
        <v>3</v>
      </c>
      <c r="B65" s="40">
        <f>COUNTIF($A46:$A65, $A65)</f>
        <v>1</v>
      </c>
      <c r="C65" s="40">
        <f t="shared" si="0"/>
        <v>3</v>
      </c>
      <c r="D65" s="40">
        <v>20</v>
      </c>
      <c r="E65" s="40" t="str">
        <f>INDEX($A$9:$A$40,MATCH(D65,C46:C77,0),1)</f>
        <v>Dumfries &amp; Galloway</v>
      </c>
      <c r="F65" s="76">
        <f>INDEX($B$9:$B$40,MATCH(D65,C46:C77,0),1)</f>
        <v>97</v>
      </c>
      <c r="G65" s="40"/>
      <c r="H65" s="40"/>
      <c r="I65" s="40"/>
      <c r="J65" s="40"/>
      <c r="K65" s="40"/>
      <c r="L65" s="40"/>
      <c r="M65" s="40"/>
      <c r="N65" s="40"/>
    </row>
    <row r="66" spans="1:14" x14ac:dyDescent="0.25">
      <c r="A66" s="40">
        <f>RANK($B$29, $B$9:$B$40,1)</f>
        <v>14</v>
      </c>
      <c r="B66" s="40">
        <f>COUNTIF($A46:$A66, $A66)</f>
        <v>1</v>
      </c>
      <c r="C66" s="40">
        <f t="shared" si="0"/>
        <v>14</v>
      </c>
      <c r="D66" s="40">
        <v>21</v>
      </c>
      <c r="E66" s="40" t="str">
        <f>INDEX($A$9:$A$40,MATCH(D66,C46:C77,0),1)</f>
        <v>East Ayrshire</v>
      </c>
      <c r="F66" s="76">
        <f>INDEX($B$9:$B$40,MATCH(D66,C46:C77,0),1)</f>
        <v>99.7</v>
      </c>
      <c r="G66" s="40"/>
      <c r="H66" s="40"/>
      <c r="I66" s="40"/>
      <c r="J66" s="40"/>
      <c r="K66" s="40"/>
      <c r="L66" s="40"/>
      <c r="M66" s="40"/>
      <c r="N66" s="40"/>
    </row>
    <row r="67" spans="1:14" x14ac:dyDescent="0.25">
      <c r="A67" s="40">
        <f>RANK($B$30, $B$9:$B$40,1)</f>
        <v>4</v>
      </c>
      <c r="B67" s="40">
        <f>COUNTIF($A46:$A67, $A67)</f>
        <v>2</v>
      </c>
      <c r="C67" s="40">
        <f t="shared" si="0"/>
        <v>5</v>
      </c>
      <c r="D67" s="40">
        <v>22</v>
      </c>
      <c r="E67" s="40" t="str">
        <f>INDEX($A$9:$A$40,MATCH(D67,C46:C77,0),1)</f>
        <v>West Lothian</v>
      </c>
      <c r="F67" s="76">
        <f>INDEX($B$9:$B$40,MATCH(D67,C46:C77,0),1)</f>
        <v>100.3</v>
      </c>
      <c r="G67" s="40"/>
      <c r="H67" s="40"/>
      <c r="I67" s="40"/>
      <c r="J67" s="40"/>
      <c r="K67" s="40"/>
      <c r="L67" s="40"/>
      <c r="M67" s="40"/>
      <c r="N67" s="40"/>
    </row>
    <row r="68" spans="1:14" hidden="1" x14ac:dyDescent="0.25">
      <c r="A68" s="40">
        <f>RANK($B$31, $B$9:$B$40,1)</f>
        <v>19</v>
      </c>
      <c r="B68" s="40">
        <f>COUNTIF($A46:$A68, $A68)</f>
        <v>1</v>
      </c>
      <c r="C68" s="40">
        <f t="shared" si="0"/>
        <v>19</v>
      </c>
      <c r="D68" s="40">
        <v>23</v>
      </c>
      <c r="E68" s="40" t="str">
        <f>INDEX($A$9:$A$40,MATCH(D68,C46:C77,0),1)</f>
        <v>Moray</v>
      </c>
      <c r="F68" s="76">
        <f>INDEX($B$9:$B$40,MATCH(D68,C46:C77,0),1)</f>
        <v>101.7</v>
      </c>
      <c r="G68" s="40"/>
      <c r="H68" s="40"/>
      <c r="I68" s="40"/>
      <c r="J68" s="40"/>
      <c r="K68" s="40"/>
      <c r="L68" s="40"/>
      <c r="M68" s="40"/>
      <c r="N68" s="40"/>
    </row>
    <row r="69" spans="1:14" hidden="1" x14ac:dyDescent="0.25">
      <c r="A69" s="40">
        <f>RANK($B$32, $B$9:$B$40,1)</f>
        <v>12</v>
      </c>
      <c r="B69" s="40">
        <f>COUNTIF($A46:$A69, $A69)</f>
        <v>1</v>
      </c>
      <c r="C69" s="40">
        <f t="shared" si="0"/>
        <v>12</v>
      </c>
      <c r="D69" s="40">
        <v>24</v>
      </c>
      <c r="E69" s="40" t="str">
        <f>INDEX($A$9:$A$40,MATCH(D69,C46:C77,0),1)</f>
        <v>South Ayrshire</v>
      </c>
      <c r="F69" s="76">
        <f>INDEX($B$9:$B$40,MATCH(D69,C46:C77,0),1)</f>
        <v>107.1</v>
      </c>
      <c r="G69" s="40"/>
      <c r="H69" s="40"/>
      <c r="I69" s="40"/>
      <c r="J69" s="40"/>
      <c r="K69" s="40"/>
      <c r="L69" s="40"/>
      <c r="M69" s="40"/>
      <c r="N69" s="40"/>
    </row>
    <row r="70" spans="1:14" hidden="1" x14ac:dyDescent="0.25">
      <c r="A70" s="40">
        <f>RANK($B$33, $B$9:$B$40,1)</f>
        <v>9</v>
      </c>
      <c r="B70" s="40">
        <f>COUNTIF($A46:$A70, $A70)</f>
        <v>1</v>
      </c>
      <c r="C70" s="40">
        <f t="shared" si="0"/>
        <v>9</v>
      </c>
      <c r="D70" s="40">
        <v>25</v>
      </c>
      <c r="E70" s="40" t="str">
        <f>INDEX($A$9:$A$40,MATCH(D70,C46:C77,0),1)</f>
        <v>Midlothian</v>
      </c>
      <c r="F70" s="76">
        <f>INDEX($B$9:$B$40,MATCH(D70,C46:C77,0),1)</f>
        <v>109.3</v>
      </c>
      <c r="G70" s="40"/>
      <c r="H70" s="40"/>
      <c r="I70" s="40"/>
      <c r="J70" s="40"/>
      <c r="K70" s="40"/>
      <c r="L70" s="40"/>
      <c r="M70" s="40"/>
      <c r="N70" s="40"/>
    </row>
    <row r="71" spans="1:14" hidden="1" x14ac:dyDescent="0.25">
      <c r="A71" s="40">
        <f>RANK($B$34, $B$9:$B$40,1)</f>
        <v>28</v>
      </c>
      <c r="B71" s="40">
        <f>COUNTIF($A46:$A71, $A71)</f>
        <v>1</v>
      </c>
      <c r="C71" s="40">
        <f t="shared" si="0"/>
        <v>28</v>
      </c>
      <c r="D71" s="40">
        <v>26</v>
      </c>
      <c r="E71" s="40" t="str">
        <f>INDEX($A$9:$A$40,MATCH(D71,C46:C77,0),1)</f>
        <v>Aberdeen City</v>
      </c>
      <c r="F71" s="76">
        <f>INDEX($B$9:$B$40,MATCH(D71,C46:C77,0),1)</f>
        <v>109.6</v>
      </c>
      <c r="G71" s="40"/>
      <c r="H71" s="40"/>
      <c r="I71" s="40"/>
      <c r="J71" s="40"/>
      <c r="K71" s="40"/>
      <c r="L71" s="40"/>
      <c r="M71" s="40"/>
      <c r="N71" s="40"/>
    </row>
    <row r="72" spans="1:14" hidden="1" x14ac:dyDescent="0.25">
      <c r="A72" s="40">
        <f>RANK($B$35, $B$9:$B$40,1)</f>
        <v>16</v>
      </c>
      <c r="B72" s="40">
        <f>COUNTIF($A46:$A72, $A72)</f>
        <v>1</v>
      </c>
      <c r="C72" s="40">
        <f t="shared" si="0"/>
        <v>16</v>
      </c>
      <c r="D72" s="40">
        <v>27</v>
      </c>
      <c r="E72" s="40" t="str">
        <f>INDEX($A$9:$A$40,MATCH(D72,C46:C77,0),1)</f>
        <v>Edinburgh, City of</v>
      </c>
      <c r="F72" s="76">
        <f>INDEX($B$9:$B$40,MATCH(D72,C46:C77,0),1)</f>
        <v>115.8</v>
      </c>
      <c r="G72" s="40"/>
      <c r="H72" s="40"/>
      <c r="I72" s="40"/>
      <c r="J72" s="40"/>
      <c r="K72" s="40"/>
      <c r="L72" s="40"/>
      <c r="M72" s="40"/>
      <c r="N72" s="40"/>
    </row>
    <row r="73" spans="1:14" hidden="1" x14ac:dyDescent="0.25">
      <c r="A73" s="40">
        <f>RANK($B$36, $B$9:$B$40,1)</f>
        <v>24</v>
      </c>
      <c r="B73" s="40">
        <f>COUNTIF($A46:$A73, $A73)</f>
        <v>1</v>
      </c>
      <c r="C73" s="40">
        <f t="shared" si="0"/>
        <v>24</v>
      </c>
      <c r="D73" s="40">
        <v>28</v>
      </c>
      <c r="E73" s="40" t="str">
        <f>INDEX($A$9:$A$40,MATCH(D73,C46:C77,0),1)</f>
        <v>Scottish Borders</v>
      </c>
      <c r="F73" s="76">
        <f>INDEX($B$9:$B$40,MATCH(D73,C46:C77,0),1)</f>
        <v>116.7</v>
      </c>
      <c r="G73" s="40"/>
      <c r="H73" s="40"/>
      <c r="I73" s="40"/>
      <c r="J73" s="40"/>
      <c r="K73" s="40"/>
      <c r="L73" s="40"/>
      <c r="M73" s="40"/>
      <c r="N73" s="40"/>
    </row>
    <row r="74" spans="1:14" hidden="1" x14ac:dyDescent="0.25">
      <c r="A74" s="40">
        <f>RANK($B$37, $B$9:$B$40,1)</f>
        <v>17</v>
      </c>
      <c r="B74" s="40">
        <f>COUNTIF($A46:$A74, $A74)</f>
        <v>1</v>
      </c>
      <c r="C74" s="40">
        <f t="shared" si="0"/>
        <v>17</v>
      </c>
      <c r="D74" s="40">
        <v>29</v>
      </c>
      <c r="E74" s="40" t="str">
        <f>INDEX($A$9:$A$40,MATCH(D74,C46:C77,0),1)</f>
        <v>Dundee City</v>
      </c>
      <c r="F74" s="76">
        <f>INDEX($B$9:$B$40,MATCH(D74,C46:C77,0),1)</f>
        <v>121.2</v>
      </c>
      <c r="G74" s="40"/>
      <c r="H74" s="40"/>
      <c r="I74" s="40"/>
      <c r="J74" s="40"/>
      <c r="K74" s="40"/>
      <c r="L74" s="40"/>
      <c r="M74" s="40"/>
      <c r="N74" s="40"/>
    </row>
    <row r="75" spans="1:14" hidden="1" x14ac:dyDescent="0.25">
      <c r="A75" s="40">
        <f>RANK($B$38, $B$9:$B$40,1)</f>
        <v>15</v>
      </c>
      <c r="B75" s="40">
        <f>COUNTIF($A46:$A75, $A75)</f>
        <v>1</v>
      </c>
      <c r="C75" s="40">
        <f t="shared" si="0"/>
        <v>15</v>
      </c>
      <c r="D75" s="40">
        <v>30</v>
      </c>
      <c r="E75" s="40" t="str">
        <f>INDEX($A$9:$A$40,MATCH(D75,C46:C77,0),1)</f>
        <v>Inverclyde</v>
      </c>
      <c r="F75" s="76">
        <f>INDEX($B$9:$B$40,MATCH(D75,C46:C77,0),1)</f>
        <v>126</v>
      </c>
      <c r="G75" s="40"/>
      <c r="H75" s="40"/>
      <c r="I75" s="40"/>
      <c r="J75" s="40"/>
      <c r="K75" s="40"/>
      <c r="L75" s="40"/>
      <c r="M75" s="40"/>
      <c r="N75" s="40"/>
    </row>
    <row r="76" spans="1:14" hidden="1" x14ac:dyDescent="0.25">
      <c r="A76" s="40">
        <f>RANK($B$39, $B$9:$B$40,1)</f>
        <v>32</v>
      </c>
      <c r="B76" s="40">
        <f>COUNTIF($A46:$A76, $A76)</f>
        <v>1</v>
      </c>
      <c r="C76" s="40">
        <f t="shared" si="0"/>
        <v>32</v>
      </c>
      <c r="D76" s="40">
        <v>31</v>
      </c>
      <c r="E76" s="40" t="str">
        <f>INDEX($A$9:$A$40,MATCH(D76,C46:C77,0),1)</f>
        <v>Glasgow City</v>
      </c>
      <c r="F76" s="76">
        <f>INDEX($B$9:$B$40,MATCH(D76,C46:C77,0),1)</f>
        <v>127.2</v>
      </c>
      <c r="G76" s="40"/>
      <c r="H76" s="40"/>
      <c r="I76" s="40"/>
      <c r="J76" s="40"/>
      <c r="K76" s="40"/>
      <c r="L76" s="40"/>
      <c r="M76" s="40"/>
      <c r="N76" s="40"/>
    </row>
    <row r="77" spans="1:14" hidden="1" x14ac:dyDescent="0.25">
      <c r="A77" s="40">
        <f>RANK($B$40, $B$9:$B$40,1)</f>
        <v>22</v>
      </c>
      <c r="B77" s="40">
        <f>COUNTIF($A46:$A77, $A77)</f>
        <v>1</v>
      </c>
      <c r="C77" s="40">
        <f t="shared" si="0"/>
        <v>22</v>
      </c>
      <c r="D77" s="40">
        <v>32</v>
      </c>
      <c r="E77" s="40" t="str">
        <f>INDEX($A$9:$A$40,MATCH(D77,C46:C77,0),1)</f>
        <v>West Dunbartonshire</v>
      </c>
      <c r="F77" s="76">
        <f>INDEX($B$9:$B$40,MATCH(D77,C46:C77,0),1)</f>
        <v>129.69999999999999</v>
      </c>
      <c r="G77" s="40"/>
      <c r="H77" s="40"/>
      <c r="I77" s="40"/>
      <c r="J77" s="40"/>
      <c r="K77" s="40"/>
      <c r="L77" s="40"/>
      <c r="M77" s="40"/>
      <c r="N77" s="40"/>
    </row>
    <row r="78" spans="1:14" x14ac:dyDescent="0.25">
      <c r="F78" s="75"/>
    </row>
    <row r="80" spans="1:14" x14ac:dyDescent="0.25">
      <c r="A80" s="96" t="str">
        <f>SUBSTITUTE($A$5, "Whole time equivalent(WTE)", "WTE") &amp; " in " &amp; $C$8</f>
        <v>WTE rates for social workers in fieldwork services per 100,000 population in 2009</v>
      </c>
      <c r="B80" s="96"/>
      <c r="C80" s="96"/>
      <c r="D80" s="96"/>
      <c r="E80" s="96"/>
      <c r="F80" s="96"/>
      <c r="G80" s="96"/>
      <c r="H80" s="96"/>
      <c r="I80" s="96"/>
      <c r="J80" s="96"/>
      <c r="K80" s="96"/>
      <c r="L80" s="96"/>
      <c r="M80" s="96"/>
      <c r="N80" s="96"/>
    </row>
    <row r="81" spans="1:14" x14ac:dyDescent="0.25">
      <c r="A81" s="40" t="s">
        <v>88</v>
      </c>
      <c r="B81" s="40" t="s">
        <v>89</v>
      </c>
      <c r="C81" s="40" t="s">
        <v>90</v>
      </c>
      <c r="D81" s="40" t="s">
        <v>85</v>
      </c>
      <c r="E81" s="40" t="s">
        <v>86</v>
      </c>
      <c r="F81" s="40" t="s">
        <v>87</v>
      </c>
      <c r="G81" s="40"/>
      <c r="H81" s="40"/>
      <c r="I81" s="40"/>
      <c r="J81" s="40"/>
      <c r="K81" s="40"/>
      <c r="L81" s="40"/>
      <c r="M81" s="40"/>
      <c r="N81" s="40"/>
    </row>
    <row r="82" spans="1:14" x14ac:dyDescent="0.25">
      <c r="A82" s="40">
        <f>RANK($C$9, $C$9:$C$40,1)</f>
        <v>27</v>
      </c>
      <c r="B82" s="40">
        <f>COUNTIF($A82:$A82, $A82)</f>
        <v>1</v>
      </c>
      <c r="C82" s="40">
        <f>A82+(B82-1)</f>
        <v>27</v>
      </c>
      <c r="D82" s="40">
        <v>1</v>
      </c>
      <c r="E82" s="40" t="str">
        <f>INDEX($A$9:$A$40,MATCH(D82,C82:C113,0),1)</f>
        <v>East Dunbartonshire</v>
      </c>
      <c r="F82" s="76">
        <f>INDEX($C$9:$C$40,MATCH(D82,C82:C113,0),1)</f>
        <v>41.2</v>
      </c>
      <c r="G82" s="40"/>
      <c r="H82" s="40"/>
      <c r="I82" s="40"/>
      <c r="J82" s="40"/>
      <c r="K82" s="40"/>
      <c r="L82" s="40"/>
      <c r="M82" s="40"/>
      <c r="N82" s="40"/>
    </row>
    <row r="83" spans="1:14" x14ac:dyDescent="0.25">
      <c r="A83" s="40">
        <f>RANK($C$10, $C$9:$C$40,1)</f>
        <v>12</v>
      </c>
      <c r="B83" s="40">
        <f>COUNTIF($A82:$A83, $A83)</f>
        <v>1</v>
      </c>
      <c r="C83" s="40">
        <f t="shared" ref="C83:C113" si="1">A83+(B83-1)</f>
        <v>12</v>
      </c>
      <c r="D83" s="40">
        <v>2</v>
      </c>
      <c r="E83" s="40" t="str">
        <f>INDEX($A$9:$A$40,MATCH(D83,C82:C113,0),1)</f>
        <v>Angus</v>
      </c>
      <c r="F83" s="76">
        <f>INDEX($C$9:$C$40,MATCH(D83,C82:C113,0),1)</f>
        <v>70.7</v>
      </c>
      <c r="G83" s="40"/>
      <c r="H83" s="40"/>
      <c r="I83" s="40"/>
      <c r="J83" s="40"/>
      <c r="K83" s="40"/>
      <c r="L83" s="40"/>
      <c r="M83" s="40"/>
      <c r="N83" s="40"/>
    </row>
    <row r="84" spans="1:14" x14ac:dyDescent="0.25">
      <c r="A84" s="40">
        <f>RANK($C$11, $C$9:$C$40,1)</f>
        <v>2</v>
      </c>
      <c r="B84" s="40">
        <f>COUNTIF($A82:$A84, $A84)</f>
        <v>1</v>
      </c>
      <c r="C84" s="40">
        <f t="shared" si="1"/>
        <v>2</v>
      </c>
      <c r="D84" s="40">
        <v>3</v>
      </c>
      <c r="E84" s="40" t="str">
        <f>INDEX($A$9:$A$40,MATCH(D84,C82:C113,0),1)</f>
        <v>Clackmannanshire</v>
      </c>
      <c r="F84" s="76">
        <f>INDEX($C$9:$C$40,MATCH(D84,C82:C113,0),1)</f>
        <v>73.5</v>
      </c>
      <c r="G84" s="40"/>
      <c r="H84" s="40"/>
      <c r="I84" s="40"/>
      <c r="J84" s="40"/>
      <c r="K84" s="40"/>
      <c r="L84" s="40"/>
      <c r="M84" s="40"/>
      <c r="N84" s="40"/>
    </row>
    <row r="85" spans="1:14" x14ac:dyDescent="0.25">
      <c r="A85" s="40">
        <f>RANK($C$12, $C$9:$C$40,1)</f>
        <v>7</v>
      </c>
      <c r="B85" s="40">
        <f>COUNTIF($A82:$A85, $A85)</f>
        <v>1</v>
      </c>
      <c r="C85" s="40">
        <f t="shared" si="1"/>
        <v>7</v>
      </c>
      <c r="D85" s="40">
        <v>4</v>
      </c>
      <c r="E85" s="40" t="str">
        <f>INDEX($A$9:$A$40,MATCH(D85,C82:C113,0),1)</f>
        <v>Na h-Eileanan Siar</v>
      </c>
      <c r="F85" s="76">
        <f>INDEX($C$9:$C$40,MATCH(D85,C82:C113,0),1)</f>
        <v>73.7</v>
      </c>
      <c r="G85" s="40"/>
      <c r="H85" s="40"/>
      <c r="I85" s="40"/>
      <c r="J85" s="40"/>
      <c r="K85" s="40"/>
      <c r="L85" s="40"/>
      <c r="M85" s="40"/>
      <c r="N85" s="40"/>
    </row>
    <row r="86" spans="1:14" x14ac:dyDescent="0.25">
      <c r="A86" s="40">
        <f>RANK($C$13, $C$9:$C$40,1)</f>
        <v>3</v>
      </c>
      <c r="B86" s="40">
        <f>COUNTIF($A82:$A86, $A86)</f>
        <v>1</v>
      </c>
      <c r="C86" s="40">
        <f t="shared" si="1"/>
        <v>3</v>
      </c>
      <c r="D86" s="40">
        <v>5</v>
      </c>
      <c r="E86" s="40" t="str">
        <f>INDEX($A$9:$A$40,MATCH(D86,C82:C113,0),1)</f>
        <v>East Lothian</v>
      </c>
      <c r="F86" s="76">
        <f>INDEX($C$9:$C$40,MATCH(D86,C82:C113,0),1)</f>
        <v>75</v>
      </c>
      <c r="G86" s="40"/>
      <c r="H86" s="40"/>
      <c r="I86" s="40"/>
      <c r="J86" s="40"/>
      <c r="K86" s="40"/>
      <c r="L86" s="40"/>
      <c r="M86" s="40"/>
      <c r="N86" s="40"/>
    </row>
    <row r="87" spans="1:14" x14ac:dyDescent="0.25">
      <c r="A87" s="40">
        <f>RANK($C$14, $C$9:$C$40,1)</f>
        <v>25</v>
      </c>
      <c r="B87" s="40">
        <f>COUNTIF($A82:$A87, $A87)</f>
        <v>1</v>
      </c>
      <c r="C87" s="40">
        <f t="shared" si="1"/>
        <v>25</v>
      </c>
      <c r="D87" s="40">
        <v>6</v>
      </c>
      <c r="E87" s="40" t="str">
        <f>INDEX($A$9:$A$40,MATCH(D87,C82:C113,0),1)</f>
        <v>Fife</v>
      </c>
      <c r="F87" s="76">
        <f>INDEX($C$9:$C$40,MATCH(D87,C82:C113,0),1)</f>
        <v>81.8</v>
      </c>
      <c r="G87" s="40"/>
      <c r="H87" s="40"/>
      <c r="I87" s="40"/>
      <c r="J87" s="40"/>
      <c r="K87" s="40"/>
      <c r="L87" s="40"/>
      <c r="M87" s="40"/>
      <c r="N87" s="40"/>
    </row>
    <row r="88" spans="1:14" x14ac:dyDescent="0.25">
      <c r="A88" s="40">
        <f>RANK($C$15, $C$9:$C$40,1)</f>
        <v>30</v>
      </c>
      <c r="B88" s="40">
        <f>COUNTIF($A82:$A88, $A88)</f>
        <v>1</v>
      </c>
      <c r="C88" s="40">
        <f t="shared" si="1"/>
        <v>30</v>
      </c>
      <c r="D88" s="40">
        <v>7</v>
      </c>
      <c r="E88" s="40" t="str">
        <f>INDEX($A$9:$A$40,MATCH(D88,C82:C113,0),1)</f>
        <v>Argyll &amp; Bute</v>
      </c>
      <c r="F88" s="76">
        <f>INDEX($C$9:$C$40,MATCH(D88,C82:C113,0),1)</f>
        <v>83.3</v>
      </c>
      <c r="G88" s="40"/>
      <c r="H88" s="40"/>
      <c r="I88" s="40"/>
      <c r="J88" s="40"/>
      <c r="K88" s="40"/>
      <c r="L88" s="40"/>
      <c r="M88" s="40"/>
      <c r="N88" s="40"/>
    </row>
    <row r="89" spans="1:14" x14ac:dyDescent="0.25">
      <c r="A89" s="40">
        <f>RANK($C$16, $C$9:$C$40,1)</f>
        <v>21</v>
      </c>
      <c r="B89" s="40">
        <f>COUNTIF($A82:$A89, $A89)</f>
        <v>1</v>
      </c>
      <c r="C89" s="40">
        <f t="shared" si="1"/>
        <v>21</v>
      </c>
      <c r="D89" s="40">
        <v>8</v>
      </c>
      <c r="E89" s="40" t="str">
        <f>INDEX($A$9:$A$40,MATCH(D89,C82:C113,0),1)</f>
        <v>Highland</v>
      </c>
      <c r="F89" s="76">
        <f>INDEX($C$9:$C$40,MATCH(D89,C82:C113,0),1)</f>
        <v>87.4</v>
      </c>
      <c r="G89" s="40"/>
      <c r="H89" s="40"/>
      <c r="I89" s="40"/>
      <c r="J89" s="40"/>
      <c r="K89" s="40"/>
      <c r="L89" s="40"/>
      <c r="M89" s="40"/>
      <c r="N89" s="40"/>
    </row>
    <row r="90" spans="1:14" x14ac:dyDescent="0.25">
      <c r="A90" s="40">
        <f>RANK($C$17, $C$9:$C$40,1)</f>
        <v>1</v>
      </c>
      <c r="B90" s="40">
        <f>COUNTIF($A82:$A90, $A90)</f>
        <v>1</v>
      </c>
      <c r="C90" s="40">
        <f t="shared" si="1"/>
        <v>1</v>
      </c>
      <c r="D90" s="40">
        <v>9</v>
      </c>
      <c r="E90" s="40" t="str">
        <f>INDEX($A$9:$A$40,MATCH(D90,C82:C113,0),1)</f>
        <v>North Lanarkshire</v>
      </c>
      <c r="F90" s="76">
        <f>INDEX($C$9:$C$40,MATCH(D90,C82:C113,0),1)</f>
        <v>88.5</v>
      </c>
      <c r="G90" s="40"/>
      <c r="H90" s="40"/>
      <c r="I90" s="40"/>
      <c r="J90" s="40"/>
      <c r="K90" s="40"/>
      <c r="L90" s="40"/>
      <c r="M90" s="40"/>
      <c r="N90" s="40"/>
    </row>
    <row r="91" spans="1:14" x14ac:dyDescent="0.25">
      <c r="A91" s="40">
        <f>RANK($C$18, $C$9:$C$40,1)</f>
        <v>5</v>
      </c>
      <c r="B91" s="40">
        <f>COUNTIF($A82:$A91, $A91)</f>
        <v>1</v>
      </c>
      <c r="C91" s="40">
        <f t="shared" si="1"/>
        <v>5</v>
      </c>
      <c r="D91" s="40">
        <v>10</v>
      </c>
      <c r="E91" s="40" t="str">
        <f>INDEX($A$9:$A$40,MATCH(D91,C82:C113,0),1)</f>
        <v>East Renfrewshire</v>
      </c>
      <c r="F91" s="76">
        <f>INDEX($C$9:$C$40,MATCH(D91,C82:C113,0),1)</f>
        <v>90.2</v>
      </c>
      <c r="G91" s="40"/>
      <c r="H91" s="40"/>
      <c r="I91" s="40"/>
      <c r="J91" s="40"/>
      <c r="K91" s="40"/>
      <c r="L91" s="40"/>
      <c r="M91" s="40"/>
      <c r="N91" s="40"/>
    </row>
    <row r="92" spans="1:14" x14ac:dyDescent="0.25">
      <c r="A92" s="40">
        <f>RANK($C$19, $C$9:$C$40,1)</f>
        <v>10</v>
      </c>
      <c r="B92" s="40">
        <f>COUNTIF($A82:$A92, $A92)</f>
        <v>1</v>
      </c>
      <c r="C92" s="40">
        <f t="shared" si="1"/>
        <v>10</v>
      </c>
      <c r="D92" s="40">
        <v>11</v>
      </c>
      <c r="E92" s="40" t="str">
        <f>INDEX($A$9:$A$40,MATCH(D92,C82:C113,0),1)</f>
        <v>South Lanarkshire</v>
      </c>
      <c r="F92" s="76">
        <f>INDEX($C$9:$C$40,MATCH(D92,C82:C113,0),1)</f>
        <v>90.4</v>
      </c>
      <c r="G92" s="40"/>
      <c r="H92" s="40"/>
      <c r="I92" s="40"/>
      <c r="J92" s="40"/>
      <c r="K92" s="40"/>
      <c r="L92" s="40"/>
      <c r="M92" s="40"/>
      <c r="N92" s="40"/>
    </row>
    <row r="93" spans="1:14" x14ac:dyDescent="0.25">
      <c r="A93" s="40">
        <f>RANK($C$20, $C$9:$C$40,1)</f>
        <v>24</v>
      </c>
      <c r="B93" s="40">
        <f>COUNTIF($A82:$A93, $A93)</f>
        <v>1</v>
      </c>
      <c r="C93" s="40">
        <f t="shared" si="1"/>
        <v>24</v>
      </c>
      <c r="D93" s="40">
        <v>12</v>
      </c>
      <c r="E93" s="40" t="str">
        <f>INDEX($A$9:$A$40,MATCH(D93,C82:C113,0),1)</f>
        <v>Aberdeenshire</v>
      </c>
      <c r="F93" s="76">
        <f>INDEX($C$9:$C$40,MATCH(D93,C82:C113,0),1)</f>
        <v>90.6</v>
      </c>
      <c r="G93" s="40"/>
      <c r="H93" s="40"/>
      <c r="I93" s="40"/>
      <c r="J93" s="40"/>
      <c r="K93" s="40"/>
      <c r="L93" s="40"/>
      <c r="M93" s="40"/>
      <c r="N93" s="40"/>
    </row>
    <row r="94" spans="1:14" x14ac:dyDescent="0.25">
      <c r="A94" s="40">
        <f>RANK($C$21, $C$9:$C$40,1)</f>
        <v>13</v>
      </c>
      <c r="B94" s="40">
        <f>COUNTIF($A82:$A94, $A94)</f>
        <v>1</v>
      </c>
      <c r="C94" s="40">
        <f t="shared" si="1"/>
        <v>13</v>
      </c>
      <c r="D94" s="40">
        <v>13</v>
      </c>
      <c r="E94" s="40" t="str">
        <f>INDEX($A$9:$A$40,MATCH(D94,C82:C113,0),1)</f>
        <v>Falkirk</v>
      </c>
      <c r="F94" s="76">
        <f>INDEX($C$9:$C$40,MATCH(D94,C82:C113,0),1)</f>
        <v>91</v>
      </c>
      <c r="G94" s="40"/>
      <c r="H94" s="40"/>
      <c r="I94" s="40"/>
      <c r="J94" s="40"/>
      <c r="K94" s="40"/>
      <c r="L94" s="40"/>
      <c r="M94" s="40"/>
      <c r="N94" s="40"/>
    </row>
    <row r="95" spans="1:14" x14ac:dyDescent="0.25">
      <c r="A95" s="40">
        <f>RANK($C$22, $C$9:$C$40,1)</f>
        <v>6</v>
      </c>
      <c r="B95" s="40">
        <f>COUNTIF($A82:$A95, $A95)</f>
        <v>1</v>
      </c>
      <c r="C95" s="40">
        <f t="shared" si="1"/>
        <v>6</v>
      </c>
      <c r="D95" s="40">
        <v>14</v>
      </c>
      <c r="E95" s="40" t="str">
        <f>INDEX($A$9:$A$40,MATCH(D95,C82:C113,0),1)</f>
        <v>Orkney Islands</v>
      </c>
      <c r="F95" s="76">
        <f>INDEX($C$9:$C$40,MATCH(D95,C82:C113,0),1)</f>
        <v>91.7</v>
      </c>
      <c r="G95" s="40"/>
      <c r="H95" s="40"/>
      <c r="I95" s="40"/>
      <c r="J95" s="40"/>
      <c r="K95" s="40"/>
      <c r="L95" s="40"/>
      <c r="M95" s="40"/>
      <c r="N95" s="40"/>
    </row>
    <row r="96" spans="1:14" x14ac:dyDescent="0.25">
      <c r="A96" s="40">
        <f>RANK($C$23, $C$9:$C$40,1)</f>
        <v>32</v>
      </c>
      <c r="B96" s="40">
        <f>COUNTIF($A82:$A96, $A96)</f>
        <v>1</v>
      </c>
      <c r="C96" s="40">
        <f t="shared" si="1"/>
        <v>32</v>
      </c>
      <c r="D96" s="40">
        <v>15</v>
      </c>
      <c r="E96" s="40" t="str">
        <f>INDEX($A$9:$A$40,MATCH(D96,C82:C113,0),1)</f>
        <v>Renfrewshire</v>
      </c>
      <c r="F96" s="76">
        <f>INDEX($C$9:$C$40,MATCH(D96,C82:C113,0),1)</f>
        <v>92.3</v>
      </c>
      <c r="G96" s="40"/>
      <c r="H96" s="40"/>
      <c r="I96" s="40"/>
      <c r="J96" s="40"/>
      <c r="K96" s="40"/>
      <c r="L96" s="40"/>
      <c r="M96" s="40"/>
      <c r="N96" s="40"/>
    </row>
    <row r="97" spans="1:14" x14ac:dyDescent="0.25">
      <c r="A97" s="40">
        <f>RANK($C$24, $C$9:$C$40,1)</f>
        <v>8</v>
      </c>
      <c r="B97" s="40">
        <f>COUNTIF($A82:$A97, $A97)</f>
        <v>1</v>
      </c>
      <c r="C97" s="40">
        <f t="shared" si="1"/>
        <v>8</v>
      </c>
      <c r="D97" s="40">
        <v>16</v>
      </c>
      <c r="E97" s="40" t="str">
        <f>INDEX($A$9:$A$40,MATCH(D97,C82:C113,0),1)</f>
        <v>Scottish Borders</v>
      </c>
      <c r="F97" s="76">
        <f>INDEX($C$9:$C$40,MATCH(D97,C82:C113,0),1)</f>
        <v>95.3</v>
      </c>
      <c r="G97" s="40"/>
      <c r="H97" s="40"/>
      <c r="I97" s="40"/>
      <c r="J97" s="40"/>
      <c r="K97" s="40"/>
      <c r="L97" s="40"/>
      <c r="M97" s="40"/>
      <c r="N97" s="40"/>
    </row>
    <row r="98" spans="1:14" x14ac:dyDescent="0.25">
      <c r="A98" s="40">
        <f>RANK($C$25, $C$9:$C$40,1)</f>
        <v>31</v>
      </c>
      <c r="B98" s="40">
        <f>COUNTIF($A82:$A98, $A98)</f>
        <v>1</v>
      </c>
      <c r="C98" s="40">
        <f t="shared" si="1"/>
        <v>31</v>
      </c>
      <c r="D98" s="40">
        <v>17</v>
      </c>
      <c r="E98" s="40" t="str">
        <f>INDEX($A$9:$A$40,MATCH(D98,C82:C113,0),1)</f>
        <v>Perth &amp; Kinross</v>
      </c>
      <c r="F98" s="76">
        <f>INDEX($C$9:$C$40,MATCH(D98,C82:C113,0),1)</f>
        <v>95.6</v>
      </c>
      <c r="G98" s="40"/>
      <c r="H98" s="40"/>
      <c r="I98" s="40"/>
      <c r="J98" s="40"/>
      <c r="K98" s="40"/>
      <c r="L98" s="40"/>
      <c r="M98" s="40"/>
      <c r="N98" s="40"/>
    </row>
    <row r="99" spans="1:14" x14ac:dyDescent="0.25">
      <c r="A99" s="40">
        <f>RANK($C$26, $C$9:$C$40,1)</f>
        <v>26</v>
      </c>
      <c r="B99" s="40">
        <f>COUNTIF($A82:$A99, $A99)</f>
        <v>1</v>
      </c>
      <c r="C99" s="40">
        <f t="shared" si="1"/>
        <v>26</v>
      </c>
      <c r="D99" s="40">
        <v>18</v>
      </c>
      <c r="E99" s="40" t="str">
        <f>INDEX($A$9:$A$40,MATCH(D99,C82:C113,0),1)</f>
        <v>North Ayrshire</v>
      </c>
      <c r="F99" s="76">
        <f>INDEX($C$9:$C$40,MATCH(D99,C82:C113,0),1)</f>
        <v>96.4</v>
      </c>
      <c r="G99" s="40"/>
      <c r="H99" s="40"/>
      <c r="I99" s="40"/>
      <c r="J99" s="40"/>
      <c r="K99" s="40"/>
      <c r="L99" s="40"/>
      <c r="M99" s="40"/>
      <c r="N99" s="40"/>
    </row>
    <row r="100" spans="1:14" x14ac:dyDescent="0.25">
      <c r="A100" s="40">
        <f>RANK($C$27, $C$9:$C$40,1)</f>
        <v>28</v>
      </c>
      <c r="B100" s="40">
        <f>COUNTIF($A82:$A100, $A100)</f>
        <v>1</v>
      </c>
      <c r="C100" s="40">
        <f t="shared" si="1"/>
        <v>28</v>
      </c>
      <c r="D100" s="40">
        <v>19</v>
      </c>
      <c r="E100" s="40" t="str">
        <f>INDEX($A$9:$A$40,MATCH(D100,C82:C113,0),1)</f>
        <v>West Lothian</v>
      </c>
      <c r="F100" s="76">
        <f>INDEX($C$9:$C$40,MATCH(D100,C82:C113,0),1)</f>
        <v>99.5</v>
      </c>
      <c r="G100" s="40"/>
      <c r="H100" s="40"/>
      <c r="I100" s="40"/>
      <c r="J100" s="40"/>
      <c r="K100" s="40"/>
      <c r="L100" s="40"/>
      <c r="M100" s="40"/>
      <c r="N100" s="40"/>
    </row>
    <row r="101" spans="1:14" x14ac:dyDescent="0.25">
      <c r="A101" s="40">
        <f>RANK($C$28, $C$9:$C$40,1)</f>
        <v>4</v>
      </c>
      <c r="B101" s="40">
        <f>COUNTIF($A82:$A101, $A101)</f>
        <v>1</v>
      </c>
      <c r="C101" s="40">
        <f t="shared" si="1"/>
        <v>4</v>
      </c>
      <c r="D101" s="40">
        <v>20</v>
      </c>
      <c r="E101" s="40" t="str">
        <f>INDEX($A$9:$A$40,MATCH(D101,C82:C113,0),1)</f>
        <v>Shetland Islands</v>
      </c>
      <c r="F101" s="76">
        <f>INDEX($C$9:$C$40,MATCH(D101,C82:C113,0),1)</f>
        <v>102</v>
      </c>
      <c r="G101" s="40"/>
      <c r="H101" s="40"/>
      <c r="I101" s="40"/>
      <c r="J101" s="40"/>
      <c r="K101" s="40"/>
      <c r="L101" s="40"/>
      <c r="M101" s="40"/>
      <c r="N101" s="40"/>
    </row>
    <row r="102" spans="1:14" x14ac:dyDescent="0.25">
      <c r="A102" s="40">
        <f>RANK($C$29, $C$9:$C$40,1)</f>
        <v>18</v>
      </c>
      <c r="B102" s="40">
        <f>COUNTIF($A82:$A102, $A102)</f>
        <v>1</v>
      </c>
      <c r="C102" s="40">
        <f t="shared" si="1"/>
        <v>18</v>
      </c>
      <c r="D102" s="40">
        <v>21</v>
      </c>
      <c r="E102" s="40" t="str">
        <f>INDEX($A$9:$A$40,MATCH(D102,C82:C113,0),1)</f>
        <v>East Ayrshire</v>
      </c>
      <c r="F102" s="76">
        <f>INDEX($C$9:$C$40,MATCH(D102,C82:C113,0),1)</f>
        <v>104.3</v>
      </c>
      <c r="G102" s="40"/>
      <c r="H102" s="40"/>
      <c r="I102" s="40"/>
      <c r="J102" s="40"/>
      <c r="K102" s="40"/>
      <c r="L102" s="40"/>
      <c r="M102" s="40"/>
      <c r="N102" s="40"/>
    </row>
    <row r="103" spans="1:14" x14ac:dyDescent="0.25">
      <c r="A103" s="40">
        <f>RANK($C$30, $C$9:$C$40,1)</f>
        <v>9</v>
      </c>
      <c r="B103" s="40">
        <f>COUNTIF($A82:$A103, $A103)</f>
        <v>1</v>
      </c>
      <c r="C103" s="40">
        <f t="shared" si="1"/>
        <v>9</v>
      </c>
      <c r="D103" s="40">
        <v>22</v>
      </c>
      <c r="E103" s="40" t="str">
        <f>INDEX($A$9:$A$40,MATCH(D103,C82:C113,0),1)</f>
        <v>Stirling</v>
      </c>
      <c r="F103" s="76">
        <f>INDEX($C$9:$C$40,MATCH(D103,C82:C113,0),1)</f>
        <v>104.6</v>
      </c>
      <c r="G103" s="40"/>
      <c r="H103" s="40"/>
      <c r="I103" s="40"/>
      <c r="J103" s="40"/>
      <c r="K103" s="40"/>
      <c r="L103" s="40"/>
      <c r="M103" s="40"/>
      <c r="N103" s="40"/>
    </row>
    <row r="104" spans="1:14" hidden="1" x14ac:dyDescent="0.25">
      <c r="A104" s="40">
        <f>RANK($C$31, $C$9:$C$40,1)</f>
        <v>14</v>
      </c>
      <c r="B104" s="40">
        <f>COUNTIF($A82:$A104, $A104)</f>
        <v>1</v>
      </c>
      <c r="C104" s="40">
        <f t="shared" si="1"/>
        <v>14</v>
      </c>
      <c r="D104" s="40">
        <v>23</v>
      </c>
      <c r="E104" s="40" t="str">
        <f>INDEX($A$9:$A$40,MATCH(D104,C82:C113,0),1)</f>
        <v>South Ayrshire</v>
      </c>
      <c r="F104" s="76">
        <f>INDEX($C$9:$C$40,MATCH(D104,C82:C113,0),1)</f>
        <v>105.6</v>
      </c>
      <c r="G104" s="40"/>
      <c r="H104" s="40"/>
      <c r="I104" s="40"/>
      <c r="J104" s="40"/>
      <c r="K104" s="40"/>
      <c r="L104" s="40"/>
      <c r="M104" s="40"/>
      <c r="N104" s="40"/>
    </row>
    <row r="105" spans="1:14" hidden="1" x14ac:dyDescent="0.25">
      <c r="A105" s="40">
        <f>RANK($C$32, $C$9:$C$40,1)</f>
        <v>17</v>
      </c>
      <c r="B105" s="40">
        <f>COUNTIF($A82:$A105, $A105)</f>
        <v>1</v>
      </c>
      <c r="C105" s="40">
        <f t="shared" si="1"/>
        <v>17</v>
      </c>
      <c r="D105" s="40">
        <v>24</v>
      </c>
      <c r="E105" s="40" t="str">
        <f>INDEX($A$9:$A$40,MATCH(D105,C82:C113,0),1)</f>
        <v>Edinburgh, City of</v>
      </c>
      <c r="F105" s="76">
        <f>INDEX($C$9:$C$40,MATCH(D105,C82:C113,0),1)</f>
        <v>106.2</v>
      </c>
      <c r="G105" s="40"/>
      <c r="H105" s="40"/>
      <c r="I105" s="40"/>
      <c r="J105" s="40"/>
      <c r="K105" s="40"/>
      <c r="L105" s="40"/>
      <c r="M105" s="40"/>
      <c r="N105" s="40"/>
    </row>
    <row r="106" spans="1:14" hidden="1" x14ac:dyDescent="0.25">
      <c r="A106" s="40">
        <f>RANK($C$33, $C$9:$C$40,1)</f>
        <v>15</v>
      </c>
      <c r="B106" s="40">
        <f>COUNTIF($A82:$A106, $A106)</f>
        <v>1</v>
      </c>
      <c r="C106" s="40">
        <f t="shared" si="1"/>
        <v>15</v>
      </c>
      <c r="D106" s="40">
        <v>25</v>
      </c>
      <c r="E106" s="40" t="str">
        <f>INDEX($A$9:$A$40,MATCH(D106,C82:C113,0),1)</f>
        <v>Dumfries &amp; Galloway</v>
      </c>
      <c r="F106" s="76">
        <f>INDEX($C$9:$C$40,MATCH(D106,C82:C113,0),1)</f>
        <v>107.4</v>
      </c>
      <c r="G106" s="40"/>
      <c r="H106" s="40"/>
      <c r="I106" s="40"/>
      <c r="J106" s="40"/>
      <c r="K106" s="40"/>
      <c r="L106" s="40"/>
      <c r="M106" s="40"/>
      <c r="N106" s="40"/>
    </row>
    <row r="107" spans="1:14" hidden="1" x14ac:dyDescent="0.25">
      <c r="A107" s="40">
        <f>RANK($C$34, $C$9:$C$40,1)</f>
        <v>16</v>
      </c>
      <c r="B107" s="40">
        <f>COUNTIF($A82:$A107, $A107)</f>
        <v>1</v>
      </c>
      <c r="C107" s="40">
        <f t="shared" si="1"/>
        <v>16</v>
      </c>
      <c r="D107" s="40">
        <v>26</v>
      </c>
      <c r="E107" s="40" t="str">
        <f>INDEX($A$9:$A$40,MATCH(D107,C82:C113,0),1)</f>
        <v>Midlothian</v>
      </c>
      <c r="F107" s="76">
        <f>INDEX($C$9:$C$40,MATCH(D107,C82:C113,0),1)</f>
        <v>107.7</v>
      </c>
      <c r="G107" s="40"/>
      <c r="H107" s="40"/>
      <c r="I107" s="40"/>
      <c r="J107" s="40"/>
      <c r="K107" s="40"/>
      <c r="L107" s="40"/>
      <c r="M107" s="40"/>
      <c r="N107" s="40"/>
    </row>
    <row r="108" spans="1:14" hidden="1" x14ac:dyDescent="0.25">
      <c r="A108" s="40">
        <f>RANK($C$35, $C$9:$C$40,1)</f>
        <v>20</v>
      </c>
      <c r="B108" s="40">
        <f>COUNTIF($A82:$A108, $A108)</f>
        <v>1</v>
      </c>
      <c r="C108" s="40">
        <f t="shared" si="1"/>
        <v>20</v>
      </c>
      <c r="D108" s="40">
        <v>27</v>
      </c>
      <c r="E108" s="40" t="str">
        <f>INDEX($A$9:$A$40,MATCH(D108,C82:C113,0),1)</f>
        <v>Aberdeen City</v>
      </c>
      <c r="F108" s="76">
        <f>INDEX($C$9:$C$40,MATCH(D108,C82:C113,0),1)</f>
        <v>109.9</v>
      </c>
      <c r="G108" s="40"/>
      <c r="H108" s="40"/>
      <c r="I108" s="40"/>
      <c r="J108" s="40"/>
      <c r="K108" s="40"/>
      <c r="L108" s="40"/>
      <c r="M108" s="40"/>
      <c r="N108" s="40"/>
    </row>
    <row r="109" spans="1:14" hidden="1" x14ac:dyDescent="0.25">
      <c r="A109" s="40">
        <f>RANK($C$36, $C$9:$C$40,1)</f>
        <v>23</v>
      </c>
      <c r="B109" s="40">
        <f>COUNTIF($A82:$A109, $A109)</f>
        <v>1</v>
      </c>
      <c r="C109" s="40">
        <f t="shared" si="1"/>
        <v>23</v>
      </c>
      <c r="D109" s="40">
        <v>28</v>
      </c>
      <c r="E109" s="40" t="str">
        <f>INDEX($A$9:$A$40,MATCH(D109,C82:C113,0),1)</f>
        <v>Moray</v>
      </c>
      <c r="F109" s="76">
        <f>INDEX($C$9:$C$40,MATCH(D109,C82:C113,0),1)</f>
        <v>110.8</v>
      </c>
      <c r="G109" s="40"/>
      <c r="H109" s="40"/>
      <c r="I109" s="40"/>
      <c r="J109" s="40"/>
      <c r="K109" s="40"/>
      <c r="L109" s="40"/>
      <c r="M109" s="40"/>
      <c r="N109" s="40"/>
    </row>
    <row r="110" spans="1:14" hidden="1" x14ac:dyDescent="0.25">
      <c r="A110" s="40">
        <f>RANK($C$37, $C$9:$C$40,1)</f>
        <v>11</v>
      </c>
      <c r="B110" s="40">
        <f>COUNTIF($A82:$A110, $A110)</f>
        <v>1</v>
      </c>
      <c r="C110" s="40">
        <f t="shared" si="1"/>
        <v>11</v>
      </c>
      <c r="D110" s="40">
        <v>29</v>
      </c>
      <c r="E110" s="40" t="str">
        <f>INDEX($A$9:$A$40,MATCH(D110,C82:C113,0),1)</f>
        <v>West Dunbartonshire</v>
      </c>
      <c r="F110" s="76">
        <f>INDEX($C$9:$C$40,MATCH(D110,C82:C113,0),1)</f>
        <v>124.4</v>
      </c>
      <c r="G110" s="40"/>
      <c r="H110" s="40"/>
      <c r="I110" s="40"/>
      <c r="J110" s="40"/>
      <c r="K110" s="40"/>
      <c r="L110" s="40"/>
      <c r="M110" s="40"/>
      <c r="N110" s="40"/>
    </row>
    <row r="111" spans="1:14" hidden="1" x14ac:dyDescent="0.25">
      <c r="A111" s="40">
        <f>RANK($C$38, $C$9:$C$40,1)</f>
        <v>22</v>
      </c>
      <c r="B111" s="40">
        <f>COUNTIF($A82:$A111, $A111)</f>
        <v>1</v>
      </c>
      <c r="C111" s="40">
        <f t="shared" si="1"/>
        <v>22</v>
      </c>
      <c r="D111" s="40">
        <v>30</v>
      </c>
      <c r="E111" s="40" t="str">
        <f>INDEX($A$9:$A$40,MATCH(D111,C82:C113,0),1)</f>
        <v>Dundee City</v>
      </c>
      <c r="F111" s="76">
        <f>INDEX($C$9:$C$40,MATCH(D111,C82:C113,0),1)</f>
        <v>127.8</v>
      </c>
      <c r="G111" s="40"/>
      <c r="H111" s="40"/>
      <c r="I111" s="40"/>
      <c r="J111" s="40"/>
      <c r="K111" s="40"/>
      <c r="L111" s="40"/>
      <c r="M111" s="40"/>
      <c r="N111" s="40"/>
    </row>
    <row r="112" spans="1:14" hidden="1" x14ac:dyDescent="0.25">
      <c r="A112" s="40">
        <f>RANK($C$39, $C$9:$C$40,1)</f>
        <v>29</v>
      </c>
      <c r="B112" s="40">
        <f>COUNTIF($A82:$A112, $A112)</f>
        <v>1</v>
      </c>
      <c r="C112" s="40">
        <f t="shared" si="1"/>
        <v>29</v>
      </c>
      <c r="D112" s="40">
        <v>31</v>
      </c>
      <c r="E112" s="40" t="str">
        <f>INDEX($A$9:$A$40,MATCH(D112,C82:C113,0),1)</f>
        <v>Inverclyde</v>
      </c>
      <c r="F112" s="76">
        <f>INDEX($C$9:$C$40,MATCH(D112,C82:C113,0),1)</f>
        <v>128.9</v>
      </c>
      <c r="G112" s="40"/>
      <c r="H112" s="40"/>
      <c r="I112" s="40"/>
      <c r="J112" s="40"/>
      <c r="K112" s="40"/>
      <c r="L112" s="40"/>
      <c r="M112" s="40"/>
      <c r="N112" s="40"/>
    </row>
    <row r="113" spans="1:14" hidden="1" x14ac:dyDescent="0.25">
      <c r="A113" s="40">
        <f>RANK($C$40, $C$9:$C$40,1)</f>
        <v>19</v>
      </c>
      <c r="B113" s="40">
        <f>COUNTIF($A82:$A113, $A113)</f>
        <v>1</v>
      </c>
      <c r="C113" s="40">
        <f t="shared" si="1"/>
        <v>19</v>
      </c>
      <c r="D113" s="40">
        <v>32</v>
      </c>
      <c r="E113" s="40" t="str">
        <f>INDEX($A$9:$A$40,MATCH(D113,C82:C113,0),1)</f>
        <v>Glasgow City</v>
      </c>
      <c r="F113" s="76">
        <f>INDEX($C$9:$C$40,MATCH(D113,C82:C113,0),1)</f>
        <v>137.9</v>
      </c>
      <c r="G113" s="40"/>
      <c r="H113" s="40"/>
      <c r="I113" s="40"/>
      <c r="J113" s="40"/>
      <c r="K113" s="40"/>
      <c r="L113" s="40"/>
      <c r="M113" s="40"/>
      <c r="N113" s="40"/>
    </row>
    <row r="116" spans="1:14" x14ac:dyDescent="0.25">
      <c r="A116" s="95" t="str">
        <f>SUBSTITUTE($A$5, "Whole time equivalent(WTE)", "WTE") &amp; " in " &amp; $D$8</f>
        <v>WTE rates for social workers in fieldwork services per 100,000 population in 2010</v>
      </c>
      <c r="B116" s="95"/>
      <c r="C116" s="95"/>
      <c r="D116" s="95"/>
      <c r="E116" s="95"/>
      <c r="F116" s="95"/>
      <c r="G116" s="95"/>
      <c r="H116" s="95"/>
      <c r="I116" s="95"/>
      <c r="J116" s="95"/>
      <c r="K116" s="95"/>
      <c r="L116" s="95"/>
      <c r="M116" s="95"/>
      <c r="N116" s="95"/>
    </row>
    <row r="117" spans="1:14" x14ac:dyDescent="0.25">
      <c r="A117" s="77" t="s">
        <v>88</v>
      </c>
      <c r="B117" s="77" t="s">
        <v>89</v>
      </c>
      <c r="C117" s="77" t="s">
        <v>90</v>
      </c>
      <c r="D117" s="77" t="s">
        <v>85</v>
      </c>
      <c r="E117" s="77" t="s">
        <v>86</v>
      </c>
      <c r="F117" s="77" t="s">
        <v>87</v>
      </c>
      <c r="G117" s="77"/>
      <c r="H117" s="77"/>
      <c r="I117" s="77"/>
      <c r="J117" s="77"/>
      <c r="K117" s="77"/>
      <c r="L117" s="77"/>
      <c r="M117" s="77"/>
      <c r="N117" s="77"/>
    </row>
    <row r="118" spans="1:14" x14ac:dyDescent="0.25">
      <c r="A118" s="77">
        <f>RANK($D$9, $D$9:$D$40,1)</f>
        <v>26</v>
      </c>
      <c r="B118" s="77">
        <f>COUNTIF($A118:$A118, $A118)</f>
        <v>1</v>
      </c>
      <c r="C118" s="77">
        <f>A118+(B118-1)</f>
        <v>26</v>
      </c>
      <c r="D118" s="77">
        <v>1</v>
      </c>
      <c r="E118" s="77" t="str">
        <f>INDEX($A$9:$A$40,MATCH(D118,C118:C149,0),1)</f>
        <v>East Dunbartonshire</v>
      </c>
      <c r="F118" s="78">
        <f>INDEX($D$9:$D$40,MATCH(D118,C118:C149,0),1)</f>
        <v>46.8</v>
      </c>
      <c r="G118" s="77"/>
      <c r="H118" s="77"/>
      <c r="I118" s="77"/>
      <c r="J118" s="77"/>
      <c r="K118" s="77"/>
      <c r="L118" s="77"/>
      <c r="M118" s="77"/>
      <c r="N118" s="77"/>
    </row>
    <row r="119" spans="1:14" x14ac:dyDescent="0.25">
      <c r="A119" s="77">
        <f>RANK($D$10, $D$9:$D$40,1)</f>
        <v>13</v>
      </c>
      <c r="B119" s="77">
        <f>COUNTIF($A118:$A119, $A119)</f>
        <v>1</v>
      </c>
      <c r="C119" s="77">
        <f t="shared" ref="C119:C149" si="2">A119+(B119-1)</f>
        <v>13</v>
      </c>
      <c r="D119" s="77">
        <v>2</v>
      </c>
      <c r="E119" s="77" t="str">
        <f>INDEX($A$9:$A$40,MATCH(D119,C118:C149,0),1)</f>
        <v>Angus</v>
      </c>
      <c r="F119" s="78">
        <f>INDEX($D$9:$D$40,MATCH(D119,C118:C149,0),1)</f>
        <v>64</v>
      </c>
      <c r="G119" s="77"/>
      <c r="H119" s="77"/>
      <c r="I119" s="77"/>
      <c r="J119" s="77"/>
      <c r="K119" s="77"/>
      <c r="L119" s="77"/>
      <c r="M119" s="77"/>
      <c r="N119" s="77"/>
    </row>
    <row r="120" spans="1:14" x14ac:dyDescent="0.25">
      <c r="A120" s="77">
        <f>RANK($D$11, $D$9:$D$40,1)</f>
        <v>2</v>
      </c>
      <c r="B120" s="77">
        <f>COUNTIF($A118:$A120, $A120)</f>
        <v>1</v>
      </c>
      <c r="C120" s="77">
        <f t="shared" si="2"/>
        <v>2</v>
      </c>
      <c r="D120" s="77">
        <v>3</v>
      </c>
      <c r="E120" s="77" t="str">
        <f>INDEX($A$9:$A$40,MATCH(D120,C118:C149,0),1)</f>
        <v>Na h-Eileanan Siar</v>
      </c>
      <c r="F120" s="78">
        <f>INDEX($D$9:$D$40,MATCH(D120,C118:C149,0),1)</f>
        <v>71</v>
      </c>
      <c r="G120" s="77"/>
      <c r="H120" s="77"/>
      <c r="I120" s="77"/>
      <c r="J120" s="77"/>
      <c r="K120" s="77"/>
      <c r="L120" s="77"/>
      <c r="M120" s="77"/>
      <c r="N120" s="77"/>
    </row>
    <row r="121" spans="1:14" x14ac:dyDescent="0.25">
      <c r="A121" s="77">
        <f>RANK($D$12, $D$9:$D$40,1)</f>
        <v>9</v>
      </c>
      <c r="B121" s="77">
        <f>COUNTIF($A118:$A121, $A121)</f>
        <v>1</v>
      </c>
      <c r="C121" s="77">
        <f t="shared" si="2"/>
        <v>9</v>
      </c>
      <c r="D121" s="77">
        <v>4</v>
      </c>
      <c r="E121" s="77" t="str">
        <f>INDEX($A$9:$A$40,MATCH(D121,C118:C149,0),1)</f>
        <v>Fife</v>
      </c>
      <c r="F121" s="78">
        <f>INDEX($D$9:$D$40,MATCH(D121,C118:C149,0),1)</f>
        <v>78.2</v>
      </c>
      <c r="G121" s="77"/>
      <c r="H121" s="77"/>
      <c r="I121" s="77"/>
      <c r="J121" s="77"/>
      <c r="K121" s="77"/>
      <c r="L121" s="77"/>
      <c r="M121" s="77"/>
      <c r="N121" s="77"/>
    </row>
    <row r="122" spans="1:14" x14ac:dyDescent="0.25">
      <c r="A122" s="77">
        <f>RANK($D$13, $D$9:$D$40,1)</f>
        <v>7</v>
      </c>
      <c r="B122" s="77">
        <f>COUNTIF($A118:$A122, $A122)</f>
        <v>1</v>
      </c>
      <c r="C122" s="77">
        <f t="shared" si="2"/>
        <v>7</v>
      </c>
      <c r="D122" s="77">
        <v>5</v>
      </c>
      <c r="E122" s="77" t="str">
        <f>INDEX($A$9:$A$40,MATCH(D122,C118:C149,0),1)</f>
        <v>East Lothian</v>
      </c>
      <c r="F122" s="78">
        <f>INDEX($D$9:$D$40,MATCH(D122,C118:C149,0),1)</f>
        <v>80</v>
      </c>
      <c r="G122" s="77"/>
      <c r="H122" s="77"/>
      <c r="I122" s="77"/>
      <c r="J122" s="77"/>
      <c r="K122" s="77"/>
      <c r="L122" s="77"/>
      <c r="M122" s="77"/>
      <c r="N122" s="77"/>
    </row>
    <row r="123" spans="1:14" x14ac:dyDescent="0.25">
      <c r="A123" s="77">
        <f>RANK($D$14, $D$9:$D$40,1)</f>
        <v>27</v>
      </c>
      <c r="B123" s="77">
        <f>COUNTIF($A118:$A123, $A123)</f>
        <v>1</v>
      </c>
      <c r="C123" s="77">
        <f t="shared" si="2"/>
        <v>27</v>
      </c>
      <c r="D123" s="77">
        <v>6</v>
      </c>
      <c r="E123" s="77" t="str">
        <f>INDEX($A$9:$A$40,MATCH(D123,C118:C149,0),1)</f>
        <v>East Ayrshire</v>
      </c>
      <c r="F123" s="78">
        <f>INDEX($D$9:$D$40,MATCH(D123,C118:C149,0),1)</f>
        <v>80.7</v>
      </c>
      <c r="G123" s="77"/>
      <c r="H123" s="77"/>
      <c r="I123" s="77"/>
      <c r="J123" s="77"/>
      <c r="K123" s="77"/>
      <c r="L123" s="77"/>
      <c r="M123" s="77"/>
      <c r="N123" s="77"/>
    </row>
    <row r="124" spans="1:14" x14ac:dyDescent="0.25">
      <c r="A124" s="77">
        <f>RANK($D$15, $D$9:$D$40,1)</f>
        <v>30</v>
      </c>
      <c r="B124" s="77">
        <f>COUNTIF($A118:$A124, $A124)</f>
        <v>1</v>
      </c>
      <c r="C124" s="77">
        <f t="shared" si="2"/>
        <v>30</v>
      </c>
      <c r="D124" s="77">
        <v>7</v>
      </c>
      <c r="E124" s="77" t="str">
        <f>INDEX($A$9:$A$40,MATCH(D124,C118:C149,0),1)</f>
        <v>Clackmannanshire</v>
      </c>
      <c r="F124" s="78">
        <f>INDEX($D$9:$D$40,MATCH(D124,C118:C149,0),1)</f>
        <v>82.4</v>
      </c>
      <c r="G124" s="77"/>
      <c r="H124" s="77"/>
      <c r="I124" s="77"/>
      <c r="J124" s="77"/>
      <c r="K124" s="77"/>
      <c r="L124" s="77"/>
      <c r="M124" s="77"/>
      <c r="N124" s="77"/>
    </row>
    <row r="125" spans="1:14" x14ac:dyDescent="0.25">
      <c r="A125" s="77">
        <f>RANK($D$16, $D$9:$D$40,1)</f>
        <v>6</v>
      </c>
      <c r="B125" s="77">
        <f>COUNTIF($A118:$A125, $A125)</f>
        <v>1</v>
      </c>
      <c r="C125" s="77">
        <f t="shared" si="2"/>
        <v>6</v>
      </c>
      <c r="D125" s="77">
        <v>8</v>
      </c>
      <c r="E125" s="77" t="str">
        <f>INDEX($A$9:$A$40,MATCH(D125,C118:C149,0),1)</f>
        <v>Perth &amp; Kinross</v>
      </c>
      <c r="F125" s="78">
        <f>INDEX($D$9:$D$40,MATCH(D125,C118:C149,0),1)</f>
        <v>85.5</v>
      </c>
      <c r="G125" s="77"/>
      <c r="H125" s="77"/>
      <c r="I125" s="77"/>
      <c r="J125" s="77"/>
      <c r="K125" s="77"/>
      <c r="L125" s="77"/>
      <c r="M125" s="77"/>
      <c r="N125" s="77"/>
    </row>
    <row r="126" spans="1:14" x14ac:dyDescent="0.25">
      <c r="A126" s="77">
        <f>RANK($D$17, $D$9:$D$40,1)</f>
        <v>1</v>
      </c>
      <c r="B126" s="77">
        <f>COUNTIF($A118:$A126, $A126)</f>
        <v>1</v>
      </c>
      <c r="C126" s="77">
        <f t="shared" si="2"/>
        <v>1</v>
      </c>
      <c r="D126" s="77">
        <v>9</v>
      </c>
      <c r="E126" s="77" t="str">
        <f>INDEX($A$9:$A$40,MATCH(D126,C118:C149,0),1)</f>
        <v>Argyll &amp; Bute</v>
      </c>
      <c r="F126" s="78">
        <f>INDEX($D$9:$D$40,MATCH(D126,C118:C149,0),1)</f>
        <v>86.3</v>
      </c>
      <c r="G126" s="77"/>
      <c r="H126" s="77"/>
      <c r="I126" s="77"/>
      <c r="J126" s="77"/>
      <c r="K126" s="77"/>
      <c r="L126" s="77"/>
      <c r="M126" s="77"/>
      <c r="N126" s="77"/>
    </row>
    <row r="127" spans="1:14" x14ac:dyDescent="0.25">
      <c r="A127" s="77">
        <f>RANK($D$18, $D$9:$D$40,1)</f>
        <v>5</v>
      </c>
      <c r="B127" s="77">
        <f>COUNTIF($A118:$A127, $A127)</f>
        <v>1</v>
      </c>
      <c r="C127" s="77">
        <f t="shared" si="2"/>
        <v>5</v>
      </c>
      <c r="D127" s="77">
        <v>10</v>
      </c>
      <c r="E127" s="77" t="str">
        <f>INDEX($A$9:$A$40,MATCH(D127,C118:C149,0),1)</f>
        <v>Highland</v>
      </c>
      <c r="F127" s="78">
        <f>INDEX($D$9:$D$40,MATCH(D127,C118:C149,0),1)</f>
        <v>86.6</v>
      </c>
      <c r="G127" s="77"/>
      <c r="H127" s="77"/>
      <c r="I127" s="77"/>
      <c r="J127" s="77"/>
      <c r="K127" s="77"/>
      <c r="L127" s="77"/>
      <c r="M127" s="77"/>
      <c r="N127" s="77"/>
    </row>
    <row r="128" spans="1:14" x14ac:dyDescent="0.25">
      <c r="A128" s="77">
        <f>RANK($D$19, $D$9:$D$40,1)</f>
        <v>19</v>
      </c>
      <c r="B128" s="77">
        <f>COUNTIF($A118:$A128, $A128)</f>
        <v>1</v>
      </c>
      <c r="C128" s="77">
        <f t="shared" si="2"/>
        <v>19</v>
      </c>
      <c r="D128" s="77">
        <v>11</v>
      </c>
      <c r="E128" s="77" t="str">
        <f>INDEX($A$9:$A$40,MATCH(D128,C118:C149,0),1)</f>
        <v>Stirling</v>
      </c>
      <c r="F128" s="78">
        <f>INDEX($D$9:$D$40,MATCH(D128,C118:C149,0),1)</f>
        <v>87.9</v>
      </c>
      <c r="G128" s="77"/>
      <c r="H128" s="77"/>
      <c r="I128" s="77"/>
      <c r="J128" s="77"/>
      <c r="K128" s="77"/>
      <c r="L128" s="77"/>
      <c r="M128" s="77"/>
      <c r="N128" s="77"/>
    </row>
    <row r="129" spans="1:14" x14ac:dyDescent="0.25">
      <c r="A129" s="77">
        <f>RANK($D$20, $D$9:$D$40,1)</f>
        <v>25</v>
      </c>
      <c r="B129" s="77">
        <f>COUNTIF($A118:$A129, $A129)</f>
        <v>1</v>
      </c>
      <c r="C129" s="77">
        <f t="shared" si="2"/>
        <v>25</v>
      </c>
      <c r="D129" s="77">
        <v>12</v>
      </c>
      <c r="E129" s="77" t="str">
        <f>INDEX($A$9:$A$40,MATCH(D129,C118:C149,0),1)</f>
        <v>South Lanarkshire</v>
      </c>
      <c r="F129" s="78">
        <f>INDEX($D$9:$D$40,MATCH(D129,C118:C149,0),1)</f>
        <v>88.4</v>
      </c>
      <c r="G129" s="77"/>
      <c r="H129" s="77"/>
      <c r="I129" s="77"/>
      <c r="J129" s="77"/>
      <c r="K129" s="77"/>
      <c r="L129" s="77"/>
      <c r="M129" s="77"/>
      <c r="N129" s="77"/>
    </row>
    <row r="130" spans="1:14" x14ac:dyDescent="0.25">
      <c r="A130" s="77">
        <f>RANK($D$21, $D$9:$D$40,1)</f>
        <v>17</v>
      </c>
      <c r="B130" s="77">
        <f>COUNTIF($A118:$A130, $A130)</f>
        <v>1</v>
      </c>
      <c r="C130" s="77">
        <f t="shared" si="2"/>
        <v>17</v>
      </c>
      <c r="D130" s="77">
        <v>13</v>
      </c>
      <c r="E130" s="77" t="str">
        <f>INDEX($A$9:$A$40,MATCH(D130,C118:C149,0),1)</f>
        <v>Aberdeenshire</v>
      </c>
      <c r="F130" s="78">
        <f>INDEX($D$9:$D$40,MATCH(D130,C118:C149,0),1)</f>
        <v>89.9</v>
      </c>
      <c r="G130" s="77"/>
      <c r="H130" s="77"/>
      <c r="I130" s="77"/>
      <c r="J130" s="77"/>
      <c r="K130" s="77"/>
      <c r="L130" s="77"/>
      <c r="M130" s="77"/>
      <c r="N130" s="77"/>
    </row>
    <row r="131" spans="1:14" x14ac:dyDescent="0.25">
      <c r="A131" s="77">
        <f>RANK($D$22, $D$9:$D$40,1)</f>
        <v>4</v>
      </c>
      <c r="B131" s="77">
        <f>COUNTIF($A118:$A131, $A131)</f>
        <v>1</v>
      </c>
      <c r="C131" s="77">
        <f t="shared" si="2"/>
        <v>4</v>
      </c>
      <c r="D131" s="77">
        <v>14</v>
      </c>
      <c r="E131" s="77" t="str">
        <f>INDEX($A$9:$A$40,MATCH(D131,C118:C149,0),1)</f>
        <v>Orkney Islands</v>
      </c>
      <c r="F131" s="78">
        <f>INDEX($D$9:$D$40,MATCH(D131,C118:C149,0),1)</f>
        <v>90.5</v>
      </c>
      <c r="G131" s="77"/>
      <c r="H131" s="77"/>
      <c r="I131" s="77"/>
      <c r="J131" s="77"/>
      <c r="K131" s="77"/>
      <c r="L131" s="77"/>
      <c r="M131" s="77"/>
      <c r="N131" s="77"/>
    </row>
    <row r="132" spans="1:14" x14ac:dyDescent="0.25">
      <c r="A132" s="77">
        <f>RANK($D$23, $D$9:$D$40,1)</f>
        <v>32</v>
      </c>
      <c r="B132" s="77">
        <f>COUNTIF($A118:$A132, $A132)</f>
        <v>1</v>
      </c>
      <c r="C132" s="77">
        <f t="shared" si="2"/>
        <v>32</v>
      </c>
      <c r="D132" s="77">
        <v>15</v>
      </c>
      <c r="E132" s="77" t="str">
        <f>INDEX($A$9:$A$40,MATCH(D132,C118:C149,0),1)</f>
        <v>North Ayrshire</v>
      </c>
      <c r="F132" s="78">
        <f>INDEX($D$9:$D$40,MATCH(D132,C118:C149,0),1)</f>
        <v>90.6</v>
      </c>
      <c r="G132" s="77"/>
      <c r="H132" s="77"/>
      <c r="I132" s="77"/>
      <c r="J132" s="77"/>
      <c r="K132" s="77"/>
      <c r="L132" s="77"/>
      <c r="M132" s="77"/>
      <c r="N132" s="77"/>
    </row>
    <row r="133" spans="1:14" x14ac:dyDescent="0.25">
      <c r="A133" s="77">
        <f>RANK($D$24, $D$9:$D$40,1)</f>
        <v>10</v>
      </c>
      <c r="B133" s="77">
        <f>COUNTIF($A118:$A133, $A133)</f>
        <v>1</v>
      </c>
      <c r="C133" s="77">
        <f t="shared" si="2"/>
        <v>10</v>
      </c>
      <c r="D133" s="77">
        <v>16</v>
      </c>
      <c r="E133" s="77" t="str">
        <f>INDEX($A$9:$A$40,MATCH(D133,C118:C149,0),1)</f>
        <v>Renfrewshire</v>
      </c>
      <c r="F133" s="78">
        <f>INDEX($D$9:$D$40,MATCH(D133,C118:C149,0),1)</f>
        <v>91</v>
      </c>
      <c r="G133" s="77"/>
      <c r="H133" s="77"/>
      <c r="I133" s="77"/>
      <c r="J133" s="77"/>
      <c r="K133" s="77"/>
      <c r="L133" s="77"/>
      <c r="M133" s="77"/>
      <c r="N133" s="77"/>
    </row>
    <row r="134" spans="1:14" x14ac:dyDescent="0.25">
      <c r="A134" s="77">
        <f>RANK($D$25, $D$9:$D$40,1)</f>
        <v>31</v>
      </c>
      <c r="B134" s="77">
        <f>COUNTIF($A118:$A134, $A134)</f>
        <v>1</v>
      </c>
      <c r="C134" s="77">
        <f t="shared" si="2"/>
        <v>31</v>
      </c>
      <c r="D134" s="77">
        <v>17</v>
      </c>
      <c r="E134" s="77" t="str">
        <f>INDEX($A$9:$A$40,MATCH(D134,C118:C149,0),1)</f>
        <v>Falkirk</v>
      </c>
      <c r="F134" s="78">
        <f>INDEX($D$9:$D$40,MATCH(D134,C118:C149,0),1)</f>
        <v>91.5</v>
      </c>
      <c r="G134" s="77"/>
      <c r="H134" s="77"/>
      <c r="I134" s="77"/>
      <c r="J134" s="77"/>
      <c r="K134" s="77"/>
      <c r="L134" s="77"/>
      <c r="M134" s="77"/>
      <c r="N134" s="77"/>
    </row>
    <row r="135" spans="1:14" x14ac:dyDescent="0.25">
      <c r="A135" s="77">
        <f>RANK($D$26, $D$9:$D$40,1)</f>
        <v>20</v>
      </c>
      <c r="B135" s="77">
        <f>COUNTIF($A118:$A135, $A135)</f>
        <v>1</v>
      </c>
      <c r="C135" s="77">
        <f t="shared" si="2"/>
        <v>20</v>
      </c>
      <c r="D135" s="77">
        <v>18</v>
      </c>
      <c r="E135" s="77" t="str">
        <f>INDEX($A$9:$A$40,MATCH(D135,C118:C149,0),1)</f>
        <v>North Lanarkshire</v>
      </c>
      <c r="F135" s="78">
        <f>INDEX($D$9:$D$40,MATCH(D135,C118:C149,0),1)</f>
        <v>93.6</v>
      </c>
      <c r="G135" s="77"/>
      <c r="H135" s="77"/>
      <c r="I135" s="77"/>
      <c r="J135" s="77"/>
      <c r="K135" s="77"/>
      <c r="L135" s="77"/>
      <c r="M135" s="77"/>
      <c r="N135" s="77"/>
    </row>
    <row r="136" spans="1:14" x14ac:dyDescent="0.25">
      <c r="A136" s="77">
        <f>RANK($D$27, $D$9:$D$40,1)</f>
        <v>28</v>
      </c>
      <c r="B136" s="77">
        <f>COUNTIF($A118:$A136, $A136)</f>
        <v>1</v>
      </c>
      <c r="C136" s="77">
        <f t="shared" si="2"/>
        <v>28</v>
      </c>
      <c r="D136" s="77">
        <v>19</v>
      </c>
      <c r="E136" s="77" t="str">
        <f>INDEX($A$9:$A$40,MATCH(D136,C118:C149,0),1)</f>
        <v>East Renfrewshire</v>
      </c>
      <c r="F136" s="78">
        <f>INDEX($D$9:$D$40,MATCH(D136,C118:C149,0),1)</f>
        <v>97.6</v>
      </c>
      <c r="G136" s="77"/>
      <c r="H136" s="77"/>
      <c r="I136" s="77"/>
      <c r="J136" s="77"/>
      <c r="K136" s="77"/>
      <c r="L136" s="77"/>
      <c r="M136" s="77"/>
      <c r="N136" s="77"/>
    </row>
    <row r="137" spans="1:14" x14ac:dyDescent="0.25">
      <c r="A137" s="77">
        <f>RANK($D$28, $D$9:$D$40,1)</f>
        <v>3</v>
      </c>
      <c r="B137" s="77">
        <f>COUNTIF($A118:$A137, $A137)</f>
        <v>1</v>
      </c>
      <c r="C137" s="77">
        <f t="shared" si="2"/>
        <v>3</v>
      </c>
      <c r="D137" s="77">
        <v>20</v>
      </c>
      <c r="E137" s="77" t="str">
        <f>INDEX($A$9:$A$40,MATCH(D137,C118:C149,0),1)</f>
        <v>Midlothian</v>
      </c>
      <c r="F137" s="78">
        <f>INDEX($D$9:$D$40,MATCH(D137,C118:C149,0),1)</f>
        <v>103</v>
      </c>
      <c r="G137" s="77"/>
      <c r="H137" s="77"/>
      <c r="I137" s="77"/>
      <c r="J137" s="77"/>
      <c r="K137" s="77"/>
      <c r="L137" s="77"/>
      <c r="M137" s="77"/>
      <c r="N137" s="77"/>
    </row>
    <row r="138" spans="1:14" x14ac:dyDescent="0.25">
      <c r="A138" s="77">
        <f>RANK($D$29, $D$9:$D$40,1)</f>
        <v>15</v>
      </c>
      <c r="B138" s="77">
        <f>COUNTIF($A118:$A138, $A138)</f>
        <v>1</v>
      </c>
      <c r="C138" s="77">
        <f t="shared" si="2"/>
        <v>15</v>
      </c>
      <c r="D138" s="77">
        <v>21</v>
      </c>
      <c r="E138" s="77" t="str">
        <f>INDEX($A$9:$A$40,MATCH(D138,C118:C149,0),1)</f>
        <v>West Lothian</v>
      </c>
      <c r="F138" s="78">
        <f>INDEX($D$9:$D$40,MATCH(D138,C118:C149,0),1)</f>
        <v>103.4</v>
      </c>
      <c r="G138" s="77"/>
      <c r="H138" s="77"/>
      <c r="I138" s="77"/>
      <c r="J138" s="77"/>
      <c r="K138" s="77"/>
      <c r="L138" s="77"/>
      <c r="M138" s="77"/>
      <c r="N138" s="77"/>
    </row>
    <row r="139" spans="1:14" x14ac:dyDescent="0.25">
      <c r="A139" s="77">
        <f>RANK($D$30, $D$9:$D$40,1)</f>
        <v>18</v>
      </c>
      <c r="B139" s="77">
        <f>COUNTIF($A118:$A139, $A139)</f>
        <v>1</v>
      </c>
      <c r="C139" s="77">
        <f t="shared" si="2"/>
        <v>18</v>
      </c>
      <c r="D139" s="77">
        <v>22</v>
      </c>
      <c r="E139" s="77" t="str">
        <f>INDEX($A$9:$A$40,MATCH(D139,C118:C149,0),1)</f>
        <v>South Ayrshire</v>
      </c>
      <c r="F139" s="78">
        <f>INDEX($D$9:$D$40,MATCH(D139,C118:C149,0),1)</f>
        <v>104.4</v>
      </c>
      <c r="G139" s="77"/>
      <c r="H139" s="77"/>
      <c r="I139" s="77"/>
      <c r="J139" s="77"/>
      <c r="K139" s="77"/>
      <c r="L139" s="77"/>
      <c r="M139" s="77"/>
      <c r="N139" s="77"/>
    </row>
    <row r="140" spans="1:14" hidden="1" x14ac:dyDescent="0.25">
      <c r="A140" s="77">
        <f>RANK($D$31, $D$9:$D$40,1)</f>
        <v>14</v>
      </c>
      <c r="B140" s="77">
        <f>COUNTIF($A118:$A140, $A140)</f>
        <v>1</v>
      </c>
      <c r="C140" s="77">
        <f t="shared" si="2"/>
        <v>14</v>
      </c>
      <c r="D140" s="77">
        <v>23</v>
      </c>
      <c r="E140" s="77" t="str">
        <f>INDEX($A$9:$A$40,MATCH(D140,C118:C149,0),1)</f>
        <v>Scottish Borders</v>
      </c>
      <c r="F140" s="78">
        <f>INDEX($D$9:$D$40,MATCH(D140,C118:C149,0),1)</f>
        <v>104.5</v>
      </c>
      <c r="G140" s="77"/>
      <c r="H140" s="77"/>
      <c r="I140" s="77"/>
      <c r="J140" s="77"/>
      <c r="K140" s="77"/>
      <c r="L140" s="77"/>
      <c r="M140" s="77"/>
      <c r="N140" s="77"/>
    </row>
    <row r="141" spans="1:14" hidden="1" x14ac:dyDescent="0.25">
      <c r="A141" s="77">
        <f>RANK($D$32, $D$9:$D$40,1)</f>
        <v>8</v>
      </c>
      <c r="B141" s="77">
        <f>COUNTIF($A118:$A141, $A141)</f>
        <v>1</v>
      </c>
      <c r="C141" s="77">
        <f t="shared" si="2"/>
        <v>8</v>
      </c>
      <c r="D141" s="77">
        <v>24</v>
      </c>
      <c r="E141" s="77" t="str">
        <f>INDEX($A$9:$A$40,MATCH(D141,C118:C149,0),1)</f>
        <v>Shetland Islands</v>
      </c>
      <c r="F141" s="78">
        <f>INDEX($D$9:$D$40,MATCH(D141,C118:C149,0),1)</f>
        <v>105.2</v>
      </c>
      <c r="G141" s="77"/>
      <c r="H141" s="77"/>
      <c r="I141" s="77"/>
      <c r="J141" s="77"/>
      <c r="K141" s="77"/>
      <c r="L141" s="77"/>
      <c r="M141" s="77"/>
      <c r="N141" s="77"/>
    </row>
    <row r="142" spans="1:14" hidden="1" x14ac:dyDescent="0.25">
      <c r="A142" s="77">
        <f>RANK($D$33, $D$9:$D$40,1)</f>
        <v>16</v>
      </c>
      <c r="B142" s="77">
        <f>COUNTIF($A118:$A142, $A142)</f>
        <v>1</v>
      </c>
      <c r="C142" s="77">
        <f t="shared" si="2"/>
        <v>16</v>
      </c>
      <c r="D142" s="77">
        <v>25</v>
      </c>
      <c r="E142" s="77" t="str">
        <f>INDEX($A$9:$A$40,MATCH(D142,C118:C149,0),1)</f>
        <v>Edinburgh, City of</v>
      </c>
      <c r="F142" s="78">
        <f>INDEX($D$9:$D$40,MATCH(D142,C118:C149,0),1)</f>
        <v>108.3</v>
      </c>
      <c r="G142" s="77"/>
      <c r="H142" s="77"/>
      <c r="I142" s="77"/>
      <c r="J142" s="77"/>
      <c r="K142" s="77"/>
      <c r="L142" s="77"/>
      <c r="M142" s="77"/>
      <c r="N142" s="77"/>
    </row>
    <row r="143" spans="1:14" hidden="1" x14ac:dyDescent="0.25">
      <c r="A143" s="77">
        <f>RANK($D$34, $D$9:$D$40,1)</f>
        <v>23</v>
      </c>
      <c r="B143" s="77">
        <f>COUNTIF($A118:$A143, $A143)</f>
        <v>1</v>
      </c>
      <c r="C143" s="77">
        <f t="shared" si="2"/>
        <v>23</v>
      </c>
      <c r="D143" s="77">
        <v>26</v>
      </c>
      <c r="E143" s="77" t="str">
        <f>INDEX($A$9:$A$40,MATCH(D143,C118:C149,0),1)</f>
        <v>Aberdeen City</v>
      </c>
      <c r="F143" s="78">
        <f>INDEX($D$9:$D$40,MATCH(D143,C118:C149,0),1)</f>
        <v>109.5</v>
      </c>
      <c r="G143" s="77"/>
      <c r="H143" s="77"/>
      <c r="I143" s="77"/>
      <c r="J143" s="77"/>
      <c r="K143" s="77"/>
      <c r="L143" s="77"/>
      <c r="M143" s="77"/>
      <c r="N143" s="77"/>
    </row>
    <row r="144" spans="1:14" hidden="1" x14ac:dyDescent="0.25">
      <c r="A144" s="77">
        <f>RANK($D$35, $D$9:$D$40,1)</f>
        <v>24</v>
      </c>
      <c r="B144" s="77">
        <f>COUNTIF($A118:$A144, $A144)</f>
        <v>1</v>
      </c>
      <c r="C144" s="77">
        <f t="shared" si="2"/>
        <v>24</v>
      </c>
      <c r="D144" s="77">
        <v>27</v>
      </c>
      <c r="E144" s="77" t="str">
        <f>INDEX($A$9:$A$40,MATCH(D144,C118:C149,0),1)</f>
        <v>Dumfries &amp; Galloway</v>
      </c>
      <c r="F144" s="78">
        <f>INDEX($D$9:$D$40,MATCH(D144,C118:C149,0),1)</f>
        <v>111.8</v>
      </c>
      <c r="G144" s="77"/>
      <c r="H144" s="77"/>
      <c r="I144" s="77"/>
      <c r="J144" s="77"/>
      <c r="K144" s="77"/>
      <c r="L144" s="77"/>
      <c r="M144" s="77"/>
      <c r="N144" s="77"/>
    </row>
    <row r="145" spans="1:14" hidden="1" x14ac:dyDescent="0.25">
      <c r="A145" s="77">
        <f>RANK($D$36, $D$9:$D$40,1)</f>
        <v>22</v>
      </c>
      <c r="B145" s="77">
        <f>COUNTIF($A118:$A145, $A145)</f>
        <v>1</v>
      </c>
      <c r="C145" s="77">
        <f t="shared" si="2"/>
        <v>22</v>
      </c>
      <c r="D145" s="77">
        <v>28</v>
      </c>
      <c r="E145" s="77" t="str">
        <f>INDEX($A$9:$A$40,MATCH(D145,C118:C149,0),1)</f>
        <v>Moray</v>
      </c>
      <c r="F145" s="78">
        <f>INDEX($D$9:$D$40,MATCH(D145,C118:C149,0),1)</f>
        <v>114.1</v>
      </c>
      <c r="G145" s="77"/>
      <c r="H145" s="77"/>
      <c r="I145" s="77"/>
      <c r="J145" s="77"/>
      <c r="K145" s="77"/>
      <c r="L145" s="77"/>
      <c r="M145" s="77"/>
      <c r="N145" s="77"/>
    </row>
    <row r="146" spans="1:14" hidden="1" x14ac:dyDescent="0.25">
      <c r="A146" s="77">
        <f>RANK($D$37, $D$9:$D$40,1)</f>
        <v>12</v>
      </c>
      <c r="B146" s="77">
        <f>COUNTIF($A118:$A146, $A146)</f>
        <v>1</v>
      </c>
      <c r="C146" s="77">
        <f t="shared" si="2"/>
        <v>12</v>
      </c>
      <c r="D146" s="77">
        <v>29</v>
      </c>
      <c r="E146" s="77" t="str">
        <f>INDEX($A$9:$A$40,MATCH(D146,C118:C149,0),1)</f>
        <v>West Dunbartonshire</v>
      </c>
      <c r="F146" s="78">
        <f>INDEX($D$9:$D$40,MATCH(D146,C118:C149,0),1)</f>
        <v>119</v>
      </c>
      <c r="G146" s="77"/>
      <c r="H146" s="77"/>
      <c r="I146" s="77"/>
      <c r="J146" s="77"/>
      <c r="K146" s="77"/>
      <c r="L146" s="77"/>
      <c r="M146" s="77"/>
      <c r="N146" s="77"/>
    </row>
    <row r="147" spans="1:14" hidden="1" x14ac:dyDescent="0.25">
      <c r="A147" s="77">
        <f>RANK($D$38, $D$9:$D$40,1)</f>
        <v>11</v>
      </c>
      <c r="B147" s="77">
        <f>COUNTIF($A118:$A147, $A147)</f>
        <v>1</v>
      </c>
      <c r="C147" s="77">
        <f t="shared" si="2"/>
        <v>11</v>
      </c>
      <c r="D147" s="77">
        <v>30</v>
      </c>
      <c r="E147" s="77" t="str">
        <f>INDEX($A$9:$A$40,MATCH(D147,C118:C149,0),1)</f>
        <v>Dundee City</v>
      </c>
      <c r="F147" s="78">
        <f>INDEX($D$9:$D$40,MATCH(D147,C118:C149,0),1)</f>
        <v>129.1</v>
      </c>
      <c r="G147" s="77"/>
      <c r="H147" s="77"/>
      <c r="I147" s="77"/>
      <c r="J147" s="77"/>
      <c r="K147" s="77"/>
      <c r="L147" s="77"/>
      <c r="M147" s="77"/>
      <c r="N147" s="77"/>
    </row>
    <row r="148" spans="1:14" hidden="1" x14ac:dyDescent="0.25">
      <c r="A148" s="77">
        <f>RANK($D$39, $D$9:$D$40,1)</f>
        <v>29</v>
      </c>
      <c r="B148" s="77">
        <f>COUNTIF($A118:$A148, $A148)</f>
        <v>1</v>
      </c>
      <c r="C148" s="77">
        <f t="shared" si="2"/>
        <v>29</v>
      </c>
      <c r="D148" s="77">
        <v>31</v>
      </c>
      <c r="E148" s="77" t="str">
        <f>INDEX($A$9:$A$40,MATCH(D148,C118:C149,0),1)</f>
        <v>Inverclyde</v>
      </c>
      <c r="F148" s="78">
        <f>INDEX($D$9:$D$40,MATCH(D148,C118:C149,0),1)</f>
        <v>130</v>
      </c>
      <c r="G148" s="77"/>
      <c r="H148" s="77"/>
      <c r="I148" s="77"/>
      <c r="J148" s="77"/>
      <c r="K148" s="77"/>
      <c r="L148" s="77"/>
      <c r="M148" s="77"/>
      <c r="N148" s="77"/>
    </row>
    <row r="149" spans="1:14" hidden="1" x14ac:dyDescent="0.25">
      <c r="A149" s="77">
        <f>RANK($D$40, $D$9:$D$40,1)</f>
        <v>21</v>
      </c>
      <c r="B149" s="77">
        <f>COUNTIF($A118:$A149, $A149)</f>
        <v>1</v>
      </c>
      <c r="C149" s="77">
        <f t="shared" si="2"/>
        <v>21</v>
      </c>
      <c r="D149" s="77">
        <v>32</v>
      </c>
      <c r="E149" s="77" t="str">
        <f>INDEX($A$9:$A$40,MATCH(D149,C118:C149,0),1)</f>
        <v>Glasgow City</v>
      </c>
      <c r="F149" s="78">
        <f>INDEX($D$9:$D$40,MATCH(D149,C118:C149,0),1)</f>
        <v>131.6</v>
      </c>
      <c r="G149" s="77"/>
      <c r="H149" s="77"/>
      <c r="I149" s="77"/>
      <c r="J149" s="77"/>
      <c r="K149" s="77"/>
      <c r="L149" s="77"/>
      <c r="M149" s="77"/>
      <c r="N149" s="77"/>
    </row>
    <row r="152" spans="1:14" x14ac:dyDescent="0.25">
      <c r="A152" s="96" t="str">
        <f>SUBSTITUTE($A$5, "Whole time equivalent(WTE)", "WTE") &amp; " in " &amp; $E$8</f>
        <v>WTE rates for social workers in fieldwork services per 100,000 population in 2011</v>
      </c>
      <c r="B152" s="96"/>
      <c r="C152" s="96"/>
      <c r="D152" s="96"/>
      <c r="E152" s="96"/>
      <c r="F152" s="96"/>
      <c r="G152" s="96"/>
      <c r="H152" s="96"/>
      <c r="I152" s="96"/>
      <c r="J152" s="96"/>
      <c r="K152" s="96"/>
      <c r="L152" s="96"/>
      <c r="M152" s="96"/>
      <c r="N152" s="96"/>
    </row>
    <row r="153" spans="1:14" x14ac:dyDescent="0.25">
      <c r="A153" s="40" t="s">
        <v>88</v>
      </c>
      <c r="B153" s="40" t="s">
        <v>89</v>
      </c>
      <c r="C153" s="40" t="s">
        <v>90</v>
      </c>
      <c r="D153" s="40" t="s">
        <v>85</v>
      </c>
      <c r="E153" s="40" t="s">
        <v>86</v>
      </c>
      <c r="F153" s="40" t="s">
        <v>87</v>
      </c>
      <c r="G153" s="40"/>
      <c r="H153" s="40"/>
      <c r="I153" s="40"/>
      <c r="J153" s="40"/>
      <c r="K153" s="40"/>
      <c r="L153" s="40"/>
      <c r="M153" s="40"/>
      <c r="N153" s="40"/>
    </row>
    <row r="154" spans="1:14" x14ac:dyDescent="0.25">
      <c r="A154" s="40">
        <f>RANK($E$9, $E$9:$E$40,1)</f>
        <v>24</v>
      </c>
      <c r="B154" s="40">
        <f>COUNTIF($A154:$A154, $A154)</f>
        <v>1</v>
      </c>
      <c r="C154" s="40">
        <f>A154+(B154-1)</f>
        <v>24</v>
      </c>
      <c r="D154" s="40">
        <v>1</v>
      </c>
      <c r="E154" s="40" t="str">
        <f>INDEX($A$9:$A$40,MATCH(D154,C154:C185,0),1)</f>
        <v>Angus</v>
      </c>
      <c r="F154" s="76">
        <f>INDEX($E$9:$E$40,MATCH(D154,C154:C185,0),1)</f>
        <v>67.099999999999994</v>
      </c>
      <c r="G154" s="40"/>
      <c r="H154" s="40"/>
      <c r="I154" s="40"/>
      <c r="J154" s="40"/>
      <c r="K154" s="40"/>
      <c r="L154" s="40"/>
      <c r="M154" s="40"/>
      <c r="N154" s="40"/>
    </row>
    <row r="155" spans="1:14" x14ac:dyDescent="0.25">
      <c r="A155" s="40">
        <f>RANK($E$10, $E$9:$E$40,1)</f>
        <v>8</v>
      </c>
      <c r="B155" s="40">
        <f>COUNTIF($A154:$A155, $A155)</f>
        <v>1</v>
      </c>
      <c r="C155" s="40">
        <f t="shared" ref="C155:C185" si="3">A155+(B155-1)</f>
        <v>8</v>
      </c>
      <c r="D155" s="40">
        <v>2</v>
      </c>
      <c r="E155" s="40" t="str">
        <f>INDEX($A$9:$A$40,MATCH(D155,C154:C185,0),1)</f>
        <v>Argyll &amp; Bute</v>
      </c>
      <c r="F155" s="76">
        <f>INDEX($E$9:$E$40,MATCH(D155,C154:C185,0),1)</f>
        <v>68</v>
      </c>
      <c r="G155" s="40"/>
      <c r="H155" s="40"/>
      <c r="I155" s="40"/>
      <c r="J155" s="40"/>
      <c r="K155" s="40"/>
      <c r="L155" s="40"/>
      <c r="M155" s="40"/>
      <c r="N155" s="40"/>
    </row>
    <row r="156" spans="1:14" x14ac:dyDescent="0.25">
      <c r="A156" s="40">
        <f>RANK($E$11, $E$9:$E$40,1)</f>
        <v>1</v>
      </c>
      <c r="B156" s="40">
        <f>COUNTIF($A154:$A156, $A156)</f>
        <v>1</v>
      </c>
      <c r="C156" s="40">
        <f t="shared" si="3"/>
        <v>1</v>
      </c>
      <c r="D156" s="40">
        <v>3</v>
      </c>
      <c r="E156" s="40" t="str">
        <f>INDEX($A$9:$A$40,MATCH(D156,C154:C185,0),1)</f>
        <v>Fife</v>
      </c>
      <c r="F156" s="76">
        <f>INDEX($E$9:$E$40,MATCH(D156,C154:C185,0),1)</f>
        <v>70.8</v>
      </c>
      <c r="G156" s="40"/>
      <c r="H156" s="40"/>
      <c r="I156" s="40"/>
      <c r="J156" s="40"/>
      <c r="K156" s="40"/>
      <c r="L156" s="40"/>
      <c r="M156" s="40"/>
      <c r="N156" s="40"/>
    </row>
    <row r="157" spans="1:14" x14ac:dyDescent="0.25">
      <c r="A157" s="40">
        <f>RANK($E$12, $E$9:$E$40,1)</f>
        <v>2</v>
      </c>
      <c r="B157" s="40">
        <f>COUNTIF($A154:$A157, $A157)</f>
        <v>1</v>
      </c>
      <c r="C157" s="40">
        <f t="shared" si="3"/>
        <v>2</v>
      </c>
      <c r="D157" s="40">
        <v>4</v>
      </c>
      <c r="E157" s="40" t="str">
        <f>INDEX($A$9:$A$40,MATCH(D157,C154:C185,0),1)</f>
        <v>East Dunbartonshire</v>
      </c>
      <c r="F157" s="76">
        <f>INDEX($E$9:$E$40,MATCH(D157,C154:C185,0),1)</f>
        <v>72.900000000000006</v>
      </c>
      <c r="G157" s="40"/>
      <c r="H157" s="40"/>
      <c r="I157" s="40"/>
      <c r="J157" s="40"/>
      <c r="K157" s="40"/>
      <c r="L157" s="40"/>
      <c r="M157" s="40"/>
      <c r="N157" s="40"/>
    </row>
    <row r="158" spans="1:14" x14ac:dyDescent="0.25">
      <c r="A158" s="40">
        <f>RANK($E$13, $E$9:$E$40,1)</f>
        <v>17</v>
      </c>
      <c r="B158" s="40">
        <f>COUNTIF($A154:$A158, $A158)</f>
        <v>1</v>
      </c>
      <c r="C158" s="40">
        <f t="shared" si="3"/>
        <v>17</v>
      </c>
      <c r="D158" s="40">
        <v>5</v>
      </c>
      <c r="E158" s="40" t="str">
        <f>INDEX($A$9:$A$40,MATCH(D158,C154:C185,0),1)</f>
        <v>Na h-Eileanan Siar</v>
      </c>
      <c r="F158" s="76">
        <f>INDEX($E$9:$E$40,MATCH(D158,C154:C185,0),1)</f>
        <v>73.2</v>
      </c>
      <c r="G158" s="40"/>
      <c r="H158" s="40"/>
      <c r="I158" s="40"/>
      <c r="J158" s="40"/>
      <c r="K158" s="40"/>
      <c r="L158" s="40"/>
      <c r="M158" s="40"/>
      <c r="N158" s="40"/>
    </row>
    <row r="159" spans="1:14" x14ac:dyDescent="0.25">
      <c r="A159" s="40">
        <f>RANK($E$14, $E$9:$E$40,1)</f>
        <v>21</v>
      </c>
      <c r="B159" s="40">
        <f>COUNTIF($A154:$A159, $A159)</f>
        <v>1</v>
      </c>
      <c r="C159" s="40">
        <f t="shared" si="3"/>
        <v>21</v>
      </c>
      <c r="D159" s="40">
        <v>6</v>
      </c>
      <c r="E159" s="40" t="str">
        <f>INDEX($A$9:$A$40,MATCH(D159,C154:C185,0),1)</f>
        <v>Stirling</v>
      </c>
      <c r="F159" s="76">
        <f>INDEX($E$9:$E$40,MATCH(D159,C154:C185,0),1)</f>
        <v>80.400000000000006</v>
      </c>
      <c r="G159" s="40"/>
      <c r="H159" s="40"/>
      <c r="I159" s="40"/>
      <c r="J159" s="40"/>
      <c r="K159" s="40"/>
      <c r="L159" s="40"/>
      <c r="M159" s="40"/>
      <c r="N159" s="40"/>
    </row>
    <row r="160" spans="1:14" x14ac:dyDescent="0.25">
      <c r="A160" s="40">
        <f>RANK($E$15, $E$9:$E$40,1)</f>
        <v>30</v>
      </c>
      <c r="B160" s="40">
        <f>COUNTIF($A154:$A160, $A160)</f>
        <v>1</v>
      </c>
      <c r="C160" s="40">
        <f t="shared" si="3"/>
        <v>30</v>
      </c>
      <c r="D160" s="40">
        <v>7</v>
      </c>
      <c r="E160" s="40" t="str">
        <f>INDEX($A$9:$A$40,MATCH(D160,C154:C185,0),1)</f>
        <v>West Lothian</v>
      </c>
      <c r="F160" s="76">
        <f>INDEX($E$9:$E$40,MATCH(D160,C154:C185,0),1)</f>
        <v>80.400000000000006</v>
      </c>
      <c r="G160" s="40"/>
      <c r="H160" s="40"/>
      <c r="I160" s="40"/>
      <c r="J160" s="40"/>
      <c r="K160" s="40"/>
      <c r="L160" s="40"/>
      <c r="M160" s="40"/>
      <c r="N160" s="40"/>
    </row>
    <row r="161" spans="1:14" x14ac:dyDescent="0.25">
      <c r="A161" s="40">
        <f>RANK($E$16, $E$9:$E$40,1)</f>
        <v>27</v>
      </c>
      <c r="B161" s="40">
        <f>COUNTIF($A154:$A161, $A161)</f>
        <v>1</v>
      </c>
      <c r="C161" s="40">
        <f t="shared" si="3"/>
        <v>27</v>
      </c>
      <c r="D161" s="40">
        <v>8</v>
      </c>
      <c r="E161" s="40" t="str">
        <f>INDEX($A$9:$A$40,MATCH(D161,C154:C185,0),1)</f>
        <v>Aberdeenshire</v>
      </c>
      <c r="F161" s="76">
        <f>INDEX($E$9:$E$40,MATCH(D161,C154:C185,0),1)</f>
        <v>84.4</v>
      </c>
      <c r="G161" s="40"/>
      <c r="H161" s="40"/>
      <c r="I161" s="40"/>
      <c r="J161" s="40"/>
      <c r="K161" s="40"/>
      <c r="L161" s="40"/>
      <c r="M161" s="40"/>
      <c r="N161" s="40"/>
    </row>
    <row r="162" spans="1:14" x14ac:dyDescent="0.25">
      <c r="A162" s="40">
        <f>RANK($E$17, $E$9:$E$40,1)</f>
        <v>4</v>
      </c>
      <c r="B162" s="40">
        <f>COUNTIF($A154:$A162, $A162)</f>
        <v>1</v>
      </c>
      <c r="C162" s="40">
        <f t="shared" si="3"/>
        <v>4</v>
      </c>
      <c r="D162" s="40">
        <v>9</v>
      </c>
      <c r="E162" s="40" t="str">
        <f>INDEX($A$9:$A$40,MATCH(D162,C154:C185,0),1)</f>
        <v>Renfrewshire</v>
      </c>
      <c r="F162" s="76">
        <f>INDEX($E$9:$E$40,MATCH(D162,C154:C185,0),1)</f>
        <v>84.7</v>
      </c>
      <c r="G162" s="40"/>
      <c r="H162" s="40"/>
      <c r="I162" s="40"/>
      <c r="J162" s="40"/>
      <c r="K162" s="40"/>
      <c r="L162" s="40"/>
      <c r="M162" s="40"/>
      <c r="N162" s="40"/>
    </row>
    <row r="163" spans="1:14" x14ac:dyDescent="0.25">
      <c r="A163" s="40">
        <f>RANK($E$18, $E$9:$E$40,1)</f>
        <v>11</v>
      </c>
      <c r="B163" s="40">
        <f>COUNTIF($A154:$A163, $A163)</f>
        <v>1</v>
      </c>
      <c r="C163" s="40">
        <f t="shared" si="3"/>
        <v>11</v>
      </c>
      <c r="D163" s="40">
        <v>10</v>
      </c>
      <c r="E163" s="40" t="str">
        <f>INDEX($A$9:$A$40,MATCH(D163,C154:C185,0),1)</f>
        <v>Falkirk</v>
      </c>
      <c r="F163" s="76">
        <f>INDEX($E$9:$E$40,MATCH(D163,C154:C185,0),1)</f>
        <v>85.3</v>
      </c>
      <c r="G163" s="40"/>
      <c r="H163" s="40"/>
      <c r="I163" s="40"/>
      <c r="J163" s="40"/>
      <c r="K163" s="40"/>
      <c r="L163" s="40"/>
      <c r="M163" s="40"/>
      <c r="N163" s="40"/>
    </row>
    <row r="164" spans="1:14" x14ac:dyDescent="0.25">
      <c r="A164" s="40">
        <f>RANK($E$19, $E$9:$E$40,1)</f>
        <v>18</v>
      </c>
      <c r="B164" s="40">
        <f>COUNTIF($A154:$A164, $A164)</f>
        <v>1</v>
      </c>
      <c r="C164" s="40">
        <f t="shared" si="3"/>
        <v>18</v>
      </c>
      <c r="D164" s="40">
        <v>11</v>
      </c>
      <c r="E164" s="40" t="str">
        <f>INDEX($A$9:$A$40,MATCH(D164,C154:C185,0),1)</f>
        <v>East Lothian</v>
      </c>
      <c r="F164" s="76">
        <f>INDEX($E$9:$E$40,MATCH(D164,C154:C185,0),1)</f>
        <v>87.5</v>
      </c>
      <c r="G164" s="40"/>
      <c r="H164" s="40"/>
      <c r="I164" s="40"/>
      <c r="J164" s="40"/>
      <c r="K164" s="40"/>
      <c r="L164" s="40"/>
      <c r="M164" s="40"/>
      <c r="N164" s="40"/>
    </row>
    <row r="165" spans="1:14" x14ac:dyDescent="0.25">
      <c r="A165" s="40">
        <f>RANK($E$20, $E$9:$E$40,1)</f>
        <v>26</v>
      </c>
      <c r="B165" s="40">
        <f>COUNTIF($A154:$A165, $A165)</f>
        <v>1</v>
      </c>
      <c r="C165" s="40">
        <f t="shared" si="3"/>
        <v>26</v>
      </c>
      <c r="D165" s="40">
        <v>12</v>
      </c>
      <c r="E165" s="40" t="str">
        <f>INDEX($A$9:$A$40,MATCH(D165,C154:C185,0),1)</f>
        <v>Perth &amp; Kinross</v>
      </c>
      <c r="F165" s="76">
        <f>INDEX($E$9:$E$40,MATCH(D165,C154:C185,0),1)</f>
        <v>87.8</v>
      </c>
      <c r="G165" s="40"/>
      <c r="H165" s="40"/>
      <c r="I165" s="40"/>
      <c r="J165" s="40"/>
      <c r="K165" s="40"/>
      <c r="L165" s="40"/>
      <c r="M165" s="40"/>
      <c r="N165" s="40"/>
    </row>
    <row r="166" spans="1:14" x14ac:dyDescent="0.25">
      <c r="A166" s="40">
        <f>RANK($E$21, $E$9:$E$40,1)</f>
        <v>10</v>
      </c>
      <c r="B166" s="40">
        <f>COUNTIF($A154:$A166, $A166)</f>
        <v>1</v>
      </c>
      <c r="C166" s="40">
        <f t="shared" si="3"/>
        <v>10</v>
      </c>
      <c r="D166" s="40">
        <v>13</v>
      </c>
      <c r="E166" s="40" t="str">
        <f>INDEX($A$9:$A$40,MATCH(D166,C154:C185,0),1)</f>
        <v>North Lanarkshire</v>
      </c>
      <c r="F166" s="76">
        <f>INDEX($E$9:$E$40,MATCH(D166,C154:C185,0),1)</f>
        <v>89.4</v>
      </c>
      <c r="G166" s="40"/>
      <c r="H166" s="40"/>
      <c r="I166" s="40"/>
      <c r="J166" s="40"/>
      <c r="K166" s="40"/>
      <c r="L166" s="40"/>
      <c r="M166" s="40"/>
      <c r="N166" s="40"/>
    </row>
    <row r="167" spans="1:14" x14ac:dyDescent="0.25">
      <c r="A167" s="40">
        <f>RANK($E$22, $E$9:$E$40,1)</f>
        <v>3</v>
      </c>
      <c r="B167" s="40">
        <f>COUNTIF($A154:$A167, $A167)</f>
        <v>1</v>
      </c>
      <c r="C167" s="40">
        <f t="shared" si="3"/>
        <v>3</v>
      </c>
      <c r="D167" s="40">
        <v>14</v>
      </c>
      <c r="E167" s="40" t="str">
        <f>INDEX($A$9:$A$40,MATCH(D167,C154:C185,0),1)</f>
        <v>South Ayrshire</v>
      </c>
      <c r="F167" s="76">
        <f>INDEX($E$9:$E$40,MATCH(D167,C154:C185,0),1)</f>
        <v>89.4</v>
      </c>
      <c r="G167" s="40"/>
      <c r="H167" s="40"/>
      <c r="I167" s="40"/>
      <c r="J167" s="40"/>
      <c r="K167" s="40"/>
      <c r="L167" s="40"/>
      <c r="M167" s="40"/>
      <c r="N167" s="40"/>
    </row>
    <row r="168" spans="1:14" x14ac:dyDescent="0.25">
      <c r="A168" s="40">
        <f>RANK($E$23, $E$9:$E$40,1)</f>
        <v>32</v>
      </c>
      <c r="B168" s="40">
        <f>COUNTIF($A154:$A168, $A168)</f>
        <v>1</v>
      </c>
      <c r="C168" s="40">
        <f t="shared" si="3"/>
        <v>32</v>
      </c>
      <c r="D168" s="40">
        <v>15</v>
      </c>
      <c r="E168" s="40" t="str">
        <f>INDEX($A$9:$A$40,MATCH(D168,C154:C185,0),1)</f>
        <v>South Lanarkshire</v>
      </c>
      <c r="F168" s="76">
        <f>INDEX($E$9:$E$40,MATCH(D168,C154:C185,0),1)</f>
        <v>89.8</v>
      </c>
      <c r="G168" s="40"/>
      <c r="H168" s="40"/>
      <c r="I168" s="40"/>
      <c r="J168" s="40"/>
      <c r="K168" s="40"/>
      <c r="L168" s="40"/>
      <c r="M168" s="40"/>
      <c r="N168" s="40"/>
    </row>
    <row r="169" spans="1:14" x14ac:dyDescent="0.25">
      <c r="A169" s="40">
        <f>RANK($E$24, $E$9:$E$40,1)</f>
        <v>16</v>
      </c>
      <c r="B169" s="40">
        <f>COUNTIF($A154:$A169, $A169)</f>
        <v>1</v>
      </c>
      <c r="C169" s="40">
        <f t="shared" si="3"/>
        <v>16</v>
      </c>
      <c r="D169" s="40">
        <v>16</v>
      </c>
      <c r="E169" s="40" t="str">
        <f>INDEX($A$9:$A$40,MATCH(D169,C154:C185,0),1)</f>
        <v>Highland</v>
      </c>
      <c r="F169" s="76">
        <f>INDEX($E$9:$E$40,MATCH(D169,C154:C185,0),1)</f>
        <v>90.5</v>
      </c>
      <c r="G169" s="40"/>
      <c r="H169" s="40"/>
      <c r="I169" s="40"/>
      <c r="J169" s="40"/>
      <c r="K169" s="40"/>
      <c r="L169" s="40"/>
      <c r="M169" s="40"/>
      <c r="N169" s="40"/>
    </row>
    <row r="170" spans="1:14" x14ac:dyDescent="0.25">
      <c r="A170" s="40">
        <f>RANK($E$25, $E$9:$E$40,1)</f>
        <v>31</v>
      </c>
      <c r="B170" s="40">
        <f>COUNTIF($A154:$A170, $A170)</f>
        <v>1</v>
      </c>
      <c r="C170" s="40">
        <f t="shared" si="3"/>
        <v>31</v>
      </c>
      <c r="D170" s="40">
        <v>17</v>
      </c>
      <c r="E170" s="40" t="str">
        <f>INDEX($A$9:$A$40,MATCH(D170,C154:C185,0),1)</f>
        <v>Clackmannanshire</v>
      </c>
      <c r="F170" s="76">
        <f>INDEX($E$9:$E$40,MATCH(D170,C154:C185,0),1)</f>
        <v>90.6</v>
      </c>
      <c r="G170" s="40"/>
      <c r="H170" s="40"/>
      <c r="I170" s="40"/>
      <c r="J170" s="40"/>
      <c r="K170" s="40"/>
      <c r="L170" s="40"/>
      <c r="M170" s="40"/>
      <c r="N170" s="40"/>
    </row>
    <row r="171" spans="1:14" x14ac:dyDescent="0.25">
      <c r="A171" s="40">
        <f>RANK($E$26, $E$9:$E$40,1)</f>
        <v>19</v>
      </c>
      <c r="B171" s="40">
        <f>COUNTIF($A154:$A171, $A171)</f>
        <v>1</v>
      </c>
      <c r="C171" s="40">
        <f t="shared" si="3"/>
        <v>19</v>
      </c>
      <c r="D171" s="40">
        <v>18</v>
      </c>
      <c r="E171" s="40" t="str">
        <f>INDEX($A$9:$A$40,MATCH(D171,C154:C185,0),1)</f>
        <v>East Renfrewshire</v>
      </c>
      <c r="F171" s="76">
        <f>INDEX($E$9:$E$40,MATCH(D171,C154:C185,0),1)</f>
        <v>91.4</v>
      </c>
      <c r="G171" s="40"/>
      <c r="H171" s="40"/>
      <c r="I171" s="40"/>
      <c r="J171" s="40"/>
      <c r="K171" s="40"/>
      <c r="L171" s="40"/>
      <c r="M171" s="40"/>
      <c r="N171" s="40"/>
    </row>
    <row r="172" spans="1:14" x14ac:dyDescent="0.25">
      <c r="A172" s="40">
        <f>RANK($E$27, $E$9:$E$40,1)</f>
        <v>28</v>
      </c>
      <c r="B172" s="40">
        <f>COUNTIF($A154:$A172, $A172)</f>
        <v>1</v>
      </c>
      <c r="C172" s="40">
        <f t="shared" si="3"/>
        <v>28</v>
      </c>
      <c r="D172" s="40">
        <v>19</v>
      </c>
      <c r="E172" s="40" t="str">
        <f>INDEX($A$9:$A$40,MATCH(D172,C154:C185,0),1)</f>
        <v>Midlothian</v>
      </c>
      <c r="F172" s="76">
        <f>INDEX($E$9:$E$40,MATCH(D172,C154:C185,0),1)</f>
        <v>94.5</v>
      </c>
      <c r="G172" s="40"/>
      <c r="H172" s="40"/>
      <c r="I172" s="40"/>
      <c r="J172" s="40"/>
      <c r="K172" s="40"/>
      <c r="L172" s="40"/>
      <c r="M172" s="40"/>
      <c r="N172" s="40"/>
    </row>
    <row r="173" spans="1:14" x14ac:dyDescent="0.25">
      <c r="A173" s="40">
        <f>RANK($E$28, $E$9:$E$40,1)</f>
        <v>5</v>
      </c>
      <c r="B173" s="40">
        <f>COUNTIF($A154:$A173, $A173)</f>
        <v>1</v>
      </c>
      <c r="C173" s="40">
        <f t="shared" si="3"/>
        <v>5</v>
      </c>
      <c r="D173" s="40">
        <v>20</v>
      </c>
      <c r="E173" s="40" t="str">
        <f>INDEX($A$9:$A$40,MATCH(D173,C154:C185,0),1)</f>
        <v>Orkney Islands</v>
      </c>
      <c r="F173" s="76">
        <f>INDEX($E$9:$E$40,MATCH(D173,C154:C185,0),1)</f>
        <v>104.6</v>
      </c>
      <c r="G173" s="40"/>
      <c r="H173" s="40"/>
      <c r="I173" s="40"/>
      <c r="J173" s="40"/>
      <c r="K173" s="40"/>
      <c r="L173" s="40"/>
      <c r="M173" s="40"/>
      <c r="N173" s="40"/>
    </row>
    <row r="174" spans="1:14" x14ac:dyDescent="0.25">
      <c r="A174" s="40">
        <f>RANK($E$29, $E$9:$E$40,1)</f>
        <v>25</v>
      </c>
      <c r="B174" s="40">
        <f>COUNTIF($A154:$A174, $A174)</f>
        <v>1</v>
      </c>
      <c r="C174" s="40">
        <f t="shared" si="3"/>
        <v>25</v>
      </c>
      <c r="D174" s="40">
        <v>21</v>
      </c>
      <c r="E174" s="40" t="str">
        <f>INDEX($A$9:$A$40,MATCH(D174,C154:C185,0),1)</f>
        <v>Dumfries &amp; Galloway</v>
      </c>
      <c r="F174" s="76">
        <f>INDEX($E$9:$E$40,MATCH(D174,C154:C185,0),1)</f>
        <v>105.2</v>
      </c>
      <c r="G174" s="40"/>
      <c r="H174" s="40"/>
      <c r="I174" s="40"/>
      <c r="J174" s="40"/>
      <c r="K174" s="40"/>
      <c r="L174" s="40"/>
      <c r="M174" s="40"/>
      <c r="N174" s="40"/>
    </row>
    <row r="175" spans="1:14" x14ac:dyDescent="0.25">
      <c r="A175" s="40">
        <f>RANK($E$30, $E$9:$E$40,1)</f>
        <v>13</v>
      </c>
      <c r="B175" s="40">
        <f>COUNTIF($A154:$A175, $A175)</f>
        <v>1</v>
      </c>
      <c r="C175" s="40">
        <f t="shared" si="3"/>
        <v>13</v>
      </c>
      <c r="D175" s="40">
        <v>22</v>
      </c>
      <c r="E175" s="40" t="str">
        <f>INDEX($A$9:$A$40,MATCH(D175,C154:C185,0),1)</f>
        <v>Scottish Borders</v>
      </c>
      <c r="F175" s="76">
        <f>INDEX($E$9:$E$40,MATCH(D175,C154:C185,0),1)</f>
        <v>106.1</v>
      </c>
      <c r="G175" s="40"/>
      <c r="H175" s="40"/>
      <c r="I175" s="40"/>
      <c r="J175" s="40"/>
      <c r="K175" s="40"/>
      <c r="L175" s="40"/>
      <c r="M175" s="40"/>
      <c r="N175" s="40"/>
    </row>
    <row r="176" spans="1:14" hidden="1" x14ac:dyDescent="0.25">
      <c r="A176" s="40">
        <f>RANK($E$31, $E$9:$E$40,1)</f>
        <v>20</v>
      </c>
      <c r="B176" s="40">
        <f>COUNTIF($A154:$A176, $A176)</f>
        <v>1</v>
      </c>
      <c r="C176" s="40">
        <f t="shared" si="3"/>
        <v>20</v>
      </c>
      <c r="D176" s="40">
        <v>23</v>
      </c>
      <c r="E176" s="40" t="str">
        <f>INDEX($A$9:$A$40,MATCH(D176,C154:C185,0),1)</f>
        <v>Shetland Islands</v>
      </c>
      <c r="F176" s="76">
        <f>INDEX($E$9:$E$40,MATCH(D176,C154:C185,0),1)</f>
        <v>106.4</v>
      </c>
      <c r="G176" s="40"/>
      <c r="H176" s="40"/>
      <c r="I176" s="40"/>
      <c r="J176" s="40"/>
      <c r="K176" s="40"/>
      <c r="L176" s="40"/>
      <c r="M176" s="40"/>
      <c r="N176" s="40"/>
    </row>
    <row r="177" spans="1:14" hidden="1" x14ac:dyDescent="0.25">
      <c r="A177" s="40">
        <f>RANK($E$32, $E$9:$E$40,1)</f>
        <v>12</v>
      </c>
      <c r="B177" s="40">
        <f>COUNTIF($A154:$A177, $A177)</f>
        <v>1</v>
      </c>
      <c r="C177" s="40">
        <f t="shared" si="3"/>
        <v>12</v>
      </c>
      <c r="D177" s="40">
        <v>24</v>
      </c>
      <c r="E177" s="40" t="str">
        <f>INDEX($A$9:$A$40,MATCH(D177,C154:C185,0),1)</f>
        <v>Aberdeen City</v>
      </c>
      <c r="F177" s="76">
        <f>INDEX($E$9:$E$40,MATCH(D177,C154:C185,0),1)</f>
        <v>110.1</v>
      </c>
      <c r="G177" s="40"/>
      <c r="H177" s="40"/>
      <c r="I177" s="40"/>
      <c r="J177" s="40"/>
      <c r="K177" s="40"/>
      <c r="L177" s="40"/>
      <c r="M177" s="40"/>
      <c r="N177" s="40"/>
    </row>
    <row r="178" spans="1:14" hidden="1" x14ac:dyDescent="0.25">
      <c r="A178" s="40">
        <f>RANK($E$33, $E$9:$E$40,1)</f>
        <v>9</v>
      </c>
      <c r="B178" s="40">
        <f>COUNTIF($A154:$A178, $A178)</f>
        <v>1</v>
      </c>
      <c r="C178" s="40">
        <f t="shared" si="3"/>
        <v>9</v>
      </c>
      <c r="D178" s="40">
        <v>25</v>
      </c>
      <c r="E178" s="40" t="str">
        <f>INDEX($A$9:$A$40,MATCH(D178,C154:C185,0),1)</f>
        <v>North Ayrshire</v>
      </c>
      <c r="F178" s="76">
        <f>INDEX($E$9:$E$40,MATCH(D178,C154:C185,0),1)</f>
        <v>111.8</v>
      </c>
      <c r="G178" s="40"/>
      <c r="H178" s="40"/>
      <c r="I178" s="40"/>
      <c r="J178" s="40"/>
      <c r="K178" s="40"/>
      <c r="L178" s="40"/>
      <c r="M178" s="40"/>
      <c r="N178" s="40"/>
    </row>
    <row r="179" spans="1:14" hidden="1" x14ac:dyDescent="0.25">
      <c r="A179" s="40">
        <f>RANK($E$34, $E$9:$E$40,1)</f>
        <v>22</v>
      </c>
      <c r="B179" s="40">
        <f>COUNTIF($A154:$A179, $A179)</f>
        <v>1</v>
      </c>
      <c r="C179" s="40">
        <f t="shared" si="3"/>
        <v>22</v>
      </c>
      <c r="D179" s="40">
        <v>26</v>
      </c>
      <c r="E179" s="40" t="str">
        <f>INDEX($A$9:$A$40,MATCH(D179,C154:C185,0),1)</f>
        <v>Edinburgh, City of</v>
      </c>
      <c r="F179" s="76">
        <f>INDEX($E$9:$E$40,MATCH(D179,C154:C185,0),1)</f>
        <v>112.2</v>
      </c>
      <c r="G179" s="40"/>
      <c r="H179" s="40"/>
      <c r="I179" s="40"/>
      <c r="J179" s="40"/>
      <c r="K179" s="40"/>
      <c r="L179" s="40"/>
      <c r="M179" s="40"/>
      <c r="N179" s="40"/>
    </row>
    <row r="180" spans="1:14" hidden="1" x14ac:dyDescent="0.25">
      <c r="A180" s="40">
        <f>RANK($E$35, $E$9:$E$40,1)</f>
        <v>23</v>
      </c>
      <c r="B180" s="40">
        <f>COUNTIF($A154:$A180, $A180)</f>
        <v>1</v>
      </c>
      <c r="C180" s="40">
        <f t="shared" si="3"/>
        <v>23</v>
      </c>
      <c r="D180" s="40">
        <v>27</v>
      </c>
      <c r="E180" s="40" t="str">
        <f>INDEX($A$9:$A$40,MATCH(D180,C154:C185,0),1)</f>
        <v>East Ayrshire</v>
      </c>
      <c r="F180" s="76">
        <f>INDEX($E$9:$E$40,MATCH(D180,C154:C185,0),1)</f>
        <v>115.5</v>
      </c>
      <c r="G180" s="40"/>
      <c r="H180" s="40"/>
      <c r="I180" s="40"/>
      <c r="J180" s="40"/>
      <c r="K180" s="40"/>
      <c r="L180" s="40"/>
      <c r="M180" s="40"/>
      <c r="N180" s="40"/>
    </row>
    <row r="181" spans="1:14" hidden="1" x14ac:dyDescent="0.25">
      <c r="A181" s="40">
        <f>RANK($E$36, $E$9:$E$40,1)</f>
        <v>13</v>
      </c>
      <c r="B181" s="40">
        <f>COUNTIF($A154:$A181, $A181)</f>
        <v>2</v>
      </c>
      <c r="C181" s="40">
        <f t="shared" si="3"/>
        <v>14</v>
      </c>
      <c r="D181" s="40">
        <v>28</v>
      </c>
      <c r="E181" s="40" t="str">
        <f>INDEX($A$9:$A$40,MATCH(D181,C154:C185,0),1)</f>
        <v>Moray</v>
      </c>
      <c r="F181" s="76">
        <f>INDEX($E$9:$E$40,MATCH(D181,C154:C185,0),1)</f>
        <v>116.3</v>
      </c>
      <c r="G181" s="40"/>
      <c r="H181" s="40"/>
      <c r="I181" s="40"/>
      <c r="J181" s="40"/>
      <c r="K181" s="40"/>
      <c r="L181" s="40"/>
      <c r="M181" s="40"/>
      <c r="N181" s="40"/>
    </row>
    <row r="182" spans="1:14" hidden="1" x14ac:dyDescent="0.25">
      <c r="A182" s="40">
        <f>RANK($E$37, $E$9:$E$40,1)</f>
        <v>15</v>
      </c>
      <c r="B182" s="40">
        <f>COUNTIF($A154:$A182, $A182)</f>
        <v>1</v>
      </c>
      <c r="C182" s="40">
        <f t="shared" si="3"/>
        <v>15</v>
      </c>
      <c r="D182" s="40">
        <v>29</v>
      </c>
      <c r="E182" s="40" t="str">
        <f>INDEX($A$9:$A$40,MATCH(D182,C154:C185,0),1)</f>
        <v>West Dunbartonshire</v>
      </c>
      <c r="F182" s="76">
        <f>INDEX($E$9:$E$40,MATCH(D182,C154:C185,0),1)</f>
        <v>116.9</v>
      </c>
      <c r="G182" s="40"/>
      <c r="H182" s="40"/>
      <c r="I182" s="40"/>
      <c r="J182" s="40"/>
      <c r="K182" s="40"/>
      <c r="L182" s="40"/>
      <c r="M182" s="40"/>
      <c r="N182" s="40"/>
    </row>
    <row r="183" spans="1:14" hidden="1" x14ac:dyDescent="0.25">
      <c r="A183" s="40">
        <f>RANK($E$38, $E$9:$E$40,1)</f>
        <v>6</v>
      </c>
      <c r="B183" s="40">
        <f>COUNTIF($A154:$A183, $A183)</f>
        <v>1</v>
      </c>
      <c r="C183" s="40">
        <f t="shared" si="3"/>
        <v>6</v>
      </c>
      <c r="D183" s="40">
        <v>30</v>
      </c>
      <c r="E183" s="40" t="str">
        <f>INDEX($A$9:$A$40,MATCH(D183,C154:C185,0),1)</f>
        <v>Dundee City</v>
      </c>
      <c r="F183" s="76">
        <f>INDEX($E$9:$E$40,MATCH(D183,C154:C185,0),1)</f>
        <v>122.6</v>
      </c>
      <c r="G183" s="40"/>
      <c r="H183" s="40"/>
      <c r="I183" s="40"/>
      <c r="J183" s="40"/>
      <c r="K183" s="40"/>
      <c r="L183" s="40"/>
      <c r="M183" s="40"/>
      <c r="N183" s="40"/>
    </row>
    <row r="184" spans="1:14" hidden="1" x14ac:dyDescent="0.25">
      <c r="A184" s="40">
        <f>RANK($E$39, $E$9:$E$40,1)</f>
        <v>29</v>
      </c>
      <c r="B184" s="40">
        <f>COUNTIF($A154:$A184, $A184)</f>
        <v>1</v>
      </c>
      <c r="C184" s="40">
        <f t="shared" si="3"/>
        <v>29</v>
      </c>
      <c r="D184" s="40">
        <v>31</v>
      </c>
      <c r="E184" s="40" t="str">
        <f>INDEX($A$9:$A$40,MATCH(D184,C154:C185,0),1)</f>
        <v>Inverclyde</v>
      </c>
      <c r="F184" s="76">
        <f>INDEX($E$9:$E$40,MATCH(D184,C154:C185,0),1)</f>
        <v>127.5</v>
      </c>
      <c r="G184" s="40"/>
      <c r="H184" s="40"/>
      <c r="I184" s="40"/>
      <c r="J184" s="40"/>
      <c r="K184" s="40"/>
      <c r="L184" s="40"/>
      <c r="M184" s="40"/>
      <c r="N184" s="40"/>
    </row>
    <row r="185" spans="1:14" hidden="1" x14ac:dyDescent="0.25">
      <c r="A185" s="40">
        <f>RANK($E$40, $E$9:$E$40,1)</f>
        <v>6</v>
      </c>
      <c r="B185" s="40">
        <f>COUNTIF($A154:$A185, $A185)</f>
        <v>2</v>
      </c>
      <c r="C185" s="40">
        <f t="shared" si="3"/>
        <v>7</v>
      </c>
      <c r="D185" s="40">
        <v>32</v>
      </c>
      <c r="E185" s="40" t="str">
        <f>INDEX($A$9:$A$40,MATCH(D185,C154:C185,0),1)</f>
        <v>Glasgow City</v>
      </c>
      <c r="F185" s="76">
        <f>INDEX($E$9:$E$40,MATCH(D185,C154:C185,0),1)</f>
        <v>133.80000000000001</v>
      </c>
      <c r="G185" s="40"/>
      <c r="H185" s="40"/>
      <c r="I185" s="40"/>
      <c r="J185" s="40"/>
      <c r="K185" s="40"/>
      <c r="L185" s="40"/>
      <c r="M185" s="40"/>
      <c r="N185" s="40"/>
    </row>
    <row r="186" spans="1:14" x14ac:dyDescent="0.25">
      <c r="A186" s="40"/>
      <c r="B186" s="40"/>
      <c r="C186" s="40"/>
      <c r="D186" s="40"/>
      <c r="E186" s="40"/>
      <c r="F186" s="76"/>
      <c r="G186" s="40"/>
      <c r="H186" s="40"/>
      <c r="I186" s="40"/>
      <c r="J186" s="40"/>
      <c r="K186" s="40"/>
      <c r="L186" s="40"/>
      <c r="M186" s="40"/>
      <c r="N186" s="40"/>
    </row>
    <row r="188" spans="1:14" x14ac:dyDescent="0.25">
      <c r="A188" s="96" t="str">
        <f>SUBSTITUTE($A$5, "Whole time equivalent(WTE)", "WTE") &amp; " in " &amp; $F$8</f>
        <v>WTE rates for social workers in fieldwork services per 100,000 population in 2012</v>
      </c>
      <c r="B188" s="96"/>
      <c r="C188" s="96"/>
      <c r="D188" s="96"/>
      <c r="E188" s="96"/>
      <c r="F188" s="96"/>
      <c r="G188" s="96"/>
      <c r="H188" s="96"/>
      <c r="I188" s="96"/>
      <c r="J188" s="96"/>
      <c r="K188" s="96"/>
      <c r="L188" s="96"/>
      <c r="M188" s="96"/>
      <c r="N188" s="96"/>
    </row>
    <row r="189" spans="1:14" x14ac:dyDescent="0.25">
      <c r="A189" s="40" t="s">
        <v>88</v>
      </c>
      <c r="B189" s="40" t="s">
        <v>89</v>
      </c>
      <c r="C189" s="40" t="s">
        <v>90</v>
      </c>
      <c r="D189" s="40" t="s">
        <v>85</v>
      </c>
      <c r="E189" s="40" t="s">
        <v>86</v>
      </c>
      <c r="F189" s="40" t="s">
        <v>87</v>
      </c>
      <c r="G189" s="40"/>
      <c r="H189" s="40"/>
      <c r="I189" s="40"/>
      <c r="J189" s="40"/>
      <c r="K189" s="40"/>
      <c r="L189" s="40"/>
      <c r="M189" s="40"/>
      <c r="N189" s="40"/>
    </row>
    <row r="190" spans="1:14" x14ac:dyDescent="0.25">
      <c r="A190" s="40">
        <f>RANK($F$9, $F$9:$F$40,1)</f>
        <v>26</v>
      </c>
      <c r="B190" s="40">
        <f>COUNTIF($A190:$A190, $A190)</f>
        <v>1</v>
      </c>
      <c r="C190" s="40">
        <f>A190+(B190-1)</f>
        <v>26</v>
      </c>
      <c r="D190" s="40">
        <v>1</v>
      </c>
      <c r="E190" s="40" t="str">
        <f>INDEX($A$9:$A$40,MATCH(D190,C190:C221,0),1)</f>
        <v>Highland</v>
      </c>
      <c r="F190" s="76">
        <f>INDEX($F$9:$F$40,MATCH(D190,C190:C221,0),1)</f>
        <v>49.6</v>
      </c>
      <c r="G190" s="40"/>
      <c r="H190" s="40"/>
      <c r="I190" s="40"/>
      <c r="J190" s="40"/>
      <c r="K190" s="40"/>
      <c r="L190" s="40"/>
      <c r="M190" s="40"/>
      <c r="N190" s="40"/>
    </row>
    <row r="191" spans="1:14" x14ac:dyDescent="0.25">
      <c r="A191" s="40">
        <f>RANK($F$10, $F$9:$F$40,1)</f>
        <v>14</v>
      </c>
      <c r="B191" s="40">
        <f>COUNTIF($A190:$A191, $A191)</f>
        <v>1</v>
      </c>
      <c r="C191" s="40">
        <f t="shared" ref="C191:C221" si="4">A191+(B191-1)</f>
        <v>14</v>
      </c>
      <c r="D191" s="40">
        <v>2</v>
      </c>
      <c r="E191" s="40" t="str">
        <f>INDEX($A$9:$A$40,MATCH(D191,C190:C221,0),1)</f>
        <v>Angus</v>
      </c>
      <c r="F191" s="76">
        <f>INDEX($F$9:$F$40,MATCH(D191,C190:C221,0),1)</f>
        <v>57.4</v>
      </c>
      <c r="G191" s="40"/>
      <c r="H191" s="40"/>
      <c r="I191" s="40"/>
      <c r="J191" s="40"/>
      <c r="K191" s="40"/>
      <c r="L191" s="40"/>
      <c r="M191" s="40"/>
      <c r="N191" s="40"/>
    </row>
    <row r="192" spans="1:14" x14ac:dyDescent="0.25">
      <c r="A192" s="40">
        <f>RANK($F$11, $F$9:$F$40,1)</f>
        <v>2</v>
      </c>
      <c r="B192" s="40">
        <f>COUNTIF($A190:$A192, $A192)</f>
        <v>1</v>
      </c>
      <c r="C192" s="40">
        <f t="shared" si="4"/>
        <v>2</v>
      </c>
      <c r="D192" s="40">
        <v>3</v>
      </c>
      <c r="E192" s="40" t="str">
        <f>INDEX($A$9:$A$40,MATCH(D192,C190:C221,0),1)</f>
        <v>East Dunbartonshire</v>
      </c>
      <c r="F192" s="76">
        <f>INDEX($F$9:$F$40,MATCH(D192,C190:C221,0),1)</f>
        <v>63.6</v>
      </c>
      <c r="G192" s="40"/>
      <c r="H192" s="40"/>
      <c r="I192" s="40"/>
      <c r="J192" s="40"/>
      <c r="K192" s="40"/>
      <c r="L192" s="40"/>
      <c r="M192" s="40"/>
      <c r="N192" s="40"/>
    </row>
    <row r="193" spans="1:14" x14ac:dyDescent="0.25">
      <c r="A193" s="40">
        <f>RANK($F$12, $F$9:$F$40,1)</f>
        <v>6</v>
      </c>
      <c r="B193" s="40">
        <f>COUNTIF($A190:$A193, $A193)</f>
        <v>1</v>
      </c>
      <c r="C193" s="40">
        <f t="shared" si="4"/>
        <v>6</v>
      </c>
      <c r="D193" s="40">
        <v>4</v>
      </c>
      <c r="E193" s="40" t="str">
        <f>INDEX($A$9:$A$40,MATCH(D193,C190:C221,0),1)</f>
        <v>Perth &amp; Kinross</v>
      </c>
      <c r="F193" s="76">
        <f>INDEX($F$9:$F$40,MATCH(D193,C190:C221,0),1)</f>
        <v>71.2</v>
      </c>
      <c r="G193" s="40"/>
      <c r="H193" s="40"/>
      <c r="I193" s="40"/>
      <c r="J193" s="40"/>
      <c r="K193" s="40"/>
      <c r="L193" s="40"/>
      <c r="M193" s="40"/>
      <c r="N193" s="40"/>
    </row>
    <row r="194" spans="1:14" x14ac:dyDescent="0.25">
      <c r="A194" s="40">
        <f>RANK($F$13, $F$9:$F$40,1)</f>
        <v>21</v>
      </c>
      <c r="B194" s="40">
        <f>COUNTIF($A190:$A194, $A194)</f>
        <v>1</v>
      </c>
      <c r="C194" s="40">
        <f t="shared" si="4"/>
        <v>21</v>
      </c>
      <c r="D194" s="40">
        <v>5</v>
      </c>
      <c r="E194" s="40" t="str">
        <f>INDEX($A$9:$A$40,MATCH(D194,C190:C221,0),1)</f>
        <v>Na h-Eileanan Siar</v>
      </c>
      <c r="F194" s="76">
        <f>INDEX($F$9:$F$40,MATCH(D194,C190:C221,0),1)</f>
        <v>71.5</v>
      </c>
      <c r="G194" s="40"/>
      <c r="H194" s="40"/>
      <c r="I194" s="40"/>
      <c r="J194" s="40"/>
      <c r="K194" s="40"/>
      <c r="L194" s="40"/>
      <c r="M194" s="40"/>
      <c r="N194" s="40"/>
    </row>
    <row r="195" spans="1:14" x14ac:dyDescent="0.25">
      <c r="A195" s="40">
        <f>RANK($F$14, $F$9:$F$40,1)</f>
        <v>17</v>
      </c>
      <c r="B195" s="40">
        <f>COUNTIF($A190:$A195, $A195)</f>
        <v>1</v>
      </c>
      <c r="C195" s="40">
        <f t="shared" si="4"/>
        <v>17</v>
      </c>
      <c r="D195" s="40">
        <v>6</v>
      </c>
      <c r="E195" s="40" t="str">
        <f>INDEX($A$9:$A$40,MATCH(D195,C190:C221,0),1)</f>
        <v>Argyll &amp; Bute</v>
      </c>
      <c r="F195" s="76">
        <f>INDEX($F$9:$F$40,MATCH(D195,C190:C221,0),1)</f>
        <v>74.3</v>
      </c>
      <c r="G195" s="40"/>
      <c r="H195" s="40"/>
      <c r="I195" s="40"/>
      <c r="J195" s="40"/>
      <c r="K195" s="40"/>
      <c r="L195" s="40"/>
      <c r="M195" s="40"/>
      <c r="N195" s="40"/>
    </row>
    <row r="196" spans="1:14" x14ac:dyDescent="0.25">
      <c r="A196" s="40">
        <f>RANK($F$15, $F$9:$F$40,1)</f>
        <v>31</v>
      </c>
      <c r="B196" s="40">
        <f>COUNTIF($A190:$A196, $A196)</f>
        <v>1</v>
      </c>
      <c r="C196" s="40">
        <f t="shared" si="4"/>
        <v>31</v>
      </c>
      <c r="D196" s="40">
        <v>7</v>
      </c>
      <c r="E196" s="40" t="str">
        <f>INDEX($A$9:$A$40,MATCH(D196,C190:C221,0),1)</f>
        <v>Fife</v>
      </c>
      <c r="F196" s="76">
        <f>INDEX($F$9:$F$40,MATCH(D196,C190:C221,0),1)</f>
        <v>75</v>
      </c>
      <c r="G196" s="40"/>
      <c r="H196" s="40"/>
      <c r="I196" s="40"/>
      <c r="J196" s="40"/>
      <c r="K196" s="40"/>
      <c r="L196" s="40"/>
      <c r="M196" s="40"/>
      <c r="N196" s="40"/>
    </row>
    <row r="197" spans="1:14" x14ac:dyDescent="0.25">
      <c r="A197" s="40">
        <f>RANK($F$16, $F$9:$F$40,1)</f>
        <v>28</v>
      </c>
      <c r="B197" s="40">
        <f>COUNTIF($A190:$A197, $A197)</f>
        <v>1</v>
      </c>
      <c r="C197" s="40">
        <f t="shared" si="4"/>
        <v>28</v>
      </c>
      <c r="D197" s="40">
        <v>8</v>
      </c>
      <c r="E197" s="40" t="str">
        <f>INDEX($A$9:$A$40,MATCH(D197,C190:C221,0),1)</f>
        <v>Stirling</v>
      </c>
      <c r="F197" s="76">
        <f>INDEX($F$9:$F$40,MATCH(D197,C190:C221,0),1)</f>
        <v>79.400000000000006</v>
      </c>
      <c r="G197" s="40"/>
      <c r="H197" s="40"/>
      <c r="I197" s="40"/>
      <c r="J197" s="40"/>
      <c r="K197" s="40"/>
      <c r="L197" s="40"/>
      <c r="M197" s="40"/>
      <c r="N197" s="40"/>
    </row>
    <row r="198" spans="1:14" x14ac:dyDescent="0.25">
      <c r="A198" s="40">
        <f>RANK($F$17, $F$9:$F$40,1)</f>
        <v>3</v>
      </c>
      <c r="B198" s="40">
        <f>COUNTIF($A190:$A198, $A198)</f>
        <v>1</v>
      </c>
      <c r="C198" s="40">
        <f t="shared" si="4"/>
        <v>3</v>
      </c>
      <c r="D198" s="40">
        <v>9</v>
      </c>
      <c r="E198" s="40" t="str">
        <f>INDEX($A$9:$A$40,MATCH(D198,C190:C221,0),1)</f>
        <v>Falkirk</v>
      </c>
      <c r="F198" s="76">
        <f>INDEX($F$9:$F$40,MATCH(D198,C190:C221,0),1)</f>
        <v>85.8</v>
      </c>
      <c r="G198" s="40"/>
      <c r="H198" s="40"/>
      <c r="I198" s="40"/>
      <c r="J198" s="40"/>
      <c r="K198" s="40"/>
      <c r="L198" s="40"/>
      <c r="M198" s="40"/>
      <c r="N198" s="40"/>
    </row>
    <row r="199" spans="1:14" x14ac:dyDescent="0.25">
      <c r="A199" s="40">
        <f>RANK($F$18, $F$9:$F$40,1)</f>
        <v>14</v>
      </c>
      <c r="B199" s="40">
        <f>COUNTIF($A190:$A199, $A199)</f>
        <v>2</v>
      </c>
      <c r="C199" s="40">
        <f t="shared" si="4"/>
        <v>15</v>
      </c>
      <c r="D199" s="40">
        <v>10</v>
      </c>
      <c r="E199" s="40" t="str">
        <f>INDEX($A$9:$A$40,MATCH(D199,C190:C221,0),1)</f>
        <v>North Lanarkshire</v>
      </c>
      <c r="F199" s="76">
        <f>INDEX($F$9:$F$40,MATCH(D199,C190:C221,0),1)</f>
        <v>86.4</v>
      </c>
      <c r="G199" s="40"/>
      <c r="H199" s="40"/>
      <c r="I199" s="40"/>
      <c r="J199" s="40"/>
      <c r="K199" s="40"/>
      <c r="L199" s="40"/>
      <c r="M199" s="40"/>
      <c r="N199" s="40"/>
    </row>
    <row r="200" spans="1:14" x14ac:dyDescent="0.25">
      <c r="A200" s="40">
        <f>RANK($F$19, $F$9:$F$40,1)</f>
        <v>16</v>
      </c>
      <c r="B200" s="40">
        <f>COUNTIF($A190:$A200, $A200)</f>
        <v>1</v>
      </c>
      <c r="C200" s="40">
        <f t="shared" si="4"/>
        <v>16</v>
      </c>
      <c r="D200" s="40">
        <v>11</v>
      </c>
      <c r="E200" s="40" t="str">
        <f>INDEX($A$9:$A$40,MATCH(D200,C190:C221,0),1)</f>
        <v>Renfrewshire</v>
      </c>
      <c r="F200" s="76">
        <f>INDEX($F$9:$F$40,MATCH(D200,C190:C221,0),1)</f>
        <v>87.3</v>
      </c>
      <c r="G200" s="40"/>
      <c r="H200" s="40"/>
      <c r="I200" s="40"/>
      <c r="J200" s="40"/>
      <c r="K200" s="40"/>
      <c r="L200" s="40"/>
      <c r="M200" s="40"/>
      <c r="N200" s="40"/>
    </row>
    <row r="201" spans="1:14" x14ac:dyDescent="0.25">
      <c r="A201" s="40">
        <f>RANK($F$20, $F$9:$F$40,1)</f>
        <v>22</v>
      </c>
      <c r="B201" s="40">
        <f>COUNTIF($A190:$A201, $A201)</f>
        <v>1</v>
      </c>
      <c r="C201" s="40">
        <f t="shared" si="4"/>
        <v>22</v>
      </c>
      <c r="D201" s="40">
        <v>12</v>
      </c>
      <c r="E201" s="40" t="str">
        <f>INDEX($A$9:$A$40,MATCH(D201,C190:C221,0),1)</f>
        <v>West Lothian</v>
      </c>
      <c r="F201" s="76">
        <f>INDEX($F$9:$F$40,MATCH(D201,C190:C221,0),1)</f>
        <v>87.4</v>
      </c>
      <c r="G201" s="40"/>
      <c r="H201" s="40"/>
      <c r="I201" s="40"/>
      <c r="J201" s="40"/>
      <c r="K201" s="40"/>
      <c r="L201" s="40"/>
      <c r="M201" s="40"/>
      <c r="N201" s="40"/>
    </row>
    <row r="202" spans="1:14" x14ac:dyDescent="0.25">
      <c r="A202" s="40">
        <f>RANK($F$21, $F$9:$F$40,1)</f>
        <v>9</v>
      </c>
      <c r="B202" s="40">
        <f>COUNTIF($A190:$A202, $A202)</f>
        <v>1</v>
      </c>
      <c r="C202" s="40">
        <f t="shared" si="4"/>
        <v>9</v>
      </c>
      <c r="D202" s="40">
        <v>13</v>
      </c>
      <c r="E202" s="40" t="str">
        <f>INDEX($A$9:$A$40,MATCH(D202,C190:C221,0),1)</f>
        <v>South Lanarkshire</v>
      </c>
      <c r="F202" s="76">
        <f>INDEX($F$9:$F$40,MATCH(D202,C190:C221,0),1)</f>
        <v>87.7</v>
      </c>
      <c r="G202" s="40"/>
      <c r="H202" s="40"/>
      <c r="I202" s="40"/>
      <c r="J202" s="40"/>
      <c r="K202" s="40"/>
      <c r="L202" s="40"/>
      <c r="M202" s="40"/>
      <c r="N202" s="40"/>
    </row>
    <row r="203" spans="1:14" x14ac:dyDescent="0.25">
      <c r="A203" s="40">
        <f>RANK($F$22, $F$9:$F$40,1)</f>
        <v>7</v>
      </c>
      <c r="B203" s="40">
        <f>COUNTIF($A190:$A203, $A203)</f>
        <v>1</v>
      </c>
      <c r="C203" s="40">
        <f t="shared" si="4"/>
        <v>7</v>
      </c>
      <c r="D203" s="40">
        <v>14</v>
      </c>
      <c r="E203" s="40" t="str">
        <f>INDEX($A$9:$A$40,MATCH(D203,C190:C221,0),1)</f>
        <v>Aberdeenshire</v>
      </c>
      <c r="F203" s="76">
        <f>INDEX($F$9:$F$40,MATCH(D203,C190:C221,0),1)</f>
        <v>89.2</v>
      </c>
      <c r="G203" s="40"/>
      <c r="H203" s="40"/>
      <c r="I203" s="40"/>
      <c r="J203" s="40"/>
      <c r="K203" s="40"/>
      <c r="L203" s="40"/>
      <c r="M203" s="40"/>
      <c r="N203" s="40"/>
    </row>
    <row r="204" spans="1:14" x14ac:dyDescent="0.25">
      <c r="A204" s="40">
        <f>RANK($F$23, $F$9:$F$40,1)</f>
        <v>32</v>
      </c>
      <c r="B204" s="40">
        <f>COUNTIF($A190:$A204, $A204)</f>
        <v>1</v>
      </c>
      <c r="C204" s="40">
        <f t="shared" si="4"/>
        <v>32</v>
      </c>
      <c r="D204" s="40">
        <v>15</v>
      </c>
      <c r="E204" s="40" t="str">
        <f>INDEX($A$9:$A$40,MATCH(D204,C190:C221,0),1)</f>
        <v>East Lothian</v>
      </c>
      <c r="F204" s="76">
        <f>INDEX($F$9:$F$40,MATCH(D204,C190:C221,0),1)</f>
        <v>89.2</v>
      </c>
      <c r="G204" s="40"/>
      <c r="H204" s="40"/>
      <c r="I204" s="40"/>
      <c r="J204" s="40"/>
      <c r="K204" s="40"/>
      <c r="L204" s="40"/>
      <c r="M204" s="40"/>
      <c r="N204" s="40"/>
    </row>
    <row r="205" spans="1:14" x14ac:dyDescent="0.25">
      <c r="A205" s="40">
        <f>RANK($F$24, $F$9:$F$40,1)</f>
        <v>1</v>
      </c>
      <c r="B205" s="40">
        <f>COUNTIF($A190:$A205, $A205)</f>
        <v>1</v>
      </c>
      <c r="C205" s="40">
        <f t="shared" si="4"/>
        <v>1</v>
      </c>
      <c r="D205" s="40">
        <v>16</v>
      </c>
      <c r="E205" s="40" t="str">
        <f>INDEX($A$9:$A$40,MATCH(D205,C190:C221,0),1)</f>
        <v>East Renfrewshire</v>
      </c>
      <c r="F205" s="76">
        <f>INDEX($F$9:$F$40,MATCH(D205,C190:C221,0),1)</f>
        <v>97.4</v>
      </c>
      <c r="G205" s="40"/>
      <c r="H205" s="40"/>
      <c r="I205" s="40"/>
      <c r="J205" s="40"/>
      <c r="K205" s="40"/>
      <c r="L205" s="40"/>
      <c r="M205" s="40"/>
      <c r="N205" s="40"/>
    </row>
    <row r="206" spans="1:14" x14ac:dyDescent="0.25">
      <c r="A206" s="40">
        <f>RANK($F$25, $F$9:$F$40,1)</f>
        <v>30</v>
      </c>
      <c r="B206" s="40">
        <f>COUNTIF($A190:$A206, $A206)</f>
        <v>1</v>
      </c>
      <c r="C206" s="40">
        <f t="shared" si="4"/>
        <v>30</v>
      </c>
      <c r="D206" s="40">
        <v>17</v>
      </c>
      <c r="E206" s="40" t="str">
        <f>INDEX($A$9:$A$40,MATCH(D206,C190:C221,0),1)</f>
        <v>Dumfries &amp; Galloway</v>
      </c>
      <c r="F206" s="76">
        <f>INDEX($F$9:$F$40,MATCH(D206,C190:C221,0),1)</f>
        <v>100.4</v>
      </c>
      <c r="G206" s="40"/>
      <c r="H206" s="40"/>
      <c r="I206" s="40"/>
      <c r="J206" s="40"/>
      <c r="K206" s="40"/>
      <c r="L206" s="40"/>
      <c r="M206" s="40"/>
      <c r="N206" s="40"/>
    </row>
    <row r="207" spans="1:14" x14ac:dyDescent="0.25">
      <c r="A207" s="40">
        <f>RANK($F$26, $F$9:$F$40,1)</f>
        <v>24</v>
      </c>
      <c r="B207" s="40">
        <f>COUNTIF($A190:$A207, $A207)</f>
        <v>1</v>
      </c>
      <c r="C207" s="40">
        <f t="shared" si="4"/>
        <v>24</v>
      </c>
      <c r="D207" s="40">
        <v>18</v>
      </c>
      <c r="E207" s="40" t="str">
        <f>INDEX($A$9:$A$40,MATCH(D207,C190:C221,0),1)</f>
        <v>South Ayrshire</v>
      </c>
      <c r="F207" s="76">
        <f>INDEX($F$9:$F$40,MATCH(D207,C190:C221,0),1)</f>
        <v>100.7</v>
      </c>
      <c r="G207" s="40"/>
      <c r="H207" s="40"/>
      <c r="I207" s="40"/>
      <c r="J207" s="40"/>
      <c r="K207" s="40"/>
      <c r="L207" s="40"/>
      <c r="M207" s="40"/>
      <c r="N207" s="40"/>
    </row>
    <row r="208" spans="1:14" x14ac:dyDescent="0.25">
      <c r="A208" s="40">
        <f>RANK($F$27, $F$9:$F$40,1)</f>
        <v>29</v>
      </c>
      <c r="B208" s="40">
        <f>COUNTIF($A190:$A208, $A208)</f>
        <v>1</v>
      </c>
      <c r="C208" s="40">
        <f t="shared" si="4"/>
        <v>29</v>
      </c>
      <c r="D208" s="40">
        <v>19</v>
      </c>
      <c r="E208" s="40" t="str">
        <f>INDEX($A$9:$A$40,MATCH(D208,C190:C221,0),1)</f>
        <v>Shetland Islands</v>
      </c>
      <c r="F208" s="76">
        <f>INDEX($F$9:$F$40,MATCH(D208,C190:C221,0),1)</f>
        <v>101.7</v>
      </c>
      <c r="G208" s="40"/>
      <c r="H208" s="40"/>
      <c r="I208" s="40"/>
      <c r="J208" s="40"/>
      <c r="K208" s="40"/>
      <c r="L208" s="40"/>
      <c r="M208" s="40"/>
      <c r="N208" s="40"/>
    </row>
    <row r="209" spans="1:14" x14ac:dyDescent="0.25">
      <c r="A209" s="40">
        <f>RANK($F$28, $F$9:$F$40,1)</f>
        <v>5</v>
      </c>
      <c r="B209" s="40">
        <f>COUNTIF($A190:$A209, $A209)</f>
        <v>1</v>
      </c>
      <c r="C209" s="40">
        <f t="shared" si="4"/>
        <v>5</v>
      </c>
      <c r="D209" s="40">
        <v>20</v>
      </c>
      <c r="E209" s="40" t="str">
        <f>INDEX($A$9:$A$40,MATCH(D209,C190:C221,0),1)</f>
        <v>Scottish Borders</v>
      </c>
      <c r="F209" s="76">
        <f>INDEX($F$9:$F$40,MATCH(D209,C190:C221,0),1)</f>
        <v>102.3</v>
      </c>
      <c r="G209" s="40"/>
      <c r="H209" s="40"/>
      <c r="I209" s="40"/>
      <c r="J209" s="40"/>
      <c r="K209" s="40"/>
      <c r="L209" s="40"/>
      <c r="M209" s="40"/>
      <c r="N209" s="40"/>
    </row>
    <row r="210" spans="1:14" x14ac:dyDescent="0.25">
      <c r="A210" s="40">
        <f>RANK($F$29, $F$9:$F$40,1)</f>
        <v>24</v>
      </c>
      <c r="B210" s="40">
        <f>COUNTIF($A190:$A210, $A210)</f>
        <v>2</v>
      </c>
      <c r="C210" s="40">
        <f t="shared" si="4"/>
        <v>25</v>
      </c>
      <c r="D210" s="40">
        <v>21</v>
      </c>
      <c r="E210" s="40" t="str">
        <f>INDEX($A$9:$A$40,MATCH(D210,C190:C221,0),1)</f>
        <v>Clackmannanshire</v>
      </c>
      <c r="F210" s="76">
        <f>INDEX($F$9:$F$40,MATCH(D210,C190:C221,0),1)</f>
        <v>102.8</v>
      </c>
      <c r="G210" s="40"/>
      <c r="H210" s="40"/>
      <c r="I210" s="40"/>
      <c r="J210" s="40"/>
      <c r="K210" s="40"/>
      <c r="L210" s="40"/>
      <c r="M210" s="40"/>
      <c r="N210" s="40"/>
    </row>
    <row r="211" spans="1:14" x14ac:dyDescent="0.25">
      <c r="A211" s="40">
        <f>RANK($F$30, $F$9:$F$40,1)</f>
        <v>10</v>
      </c>
      <c r="B211" s="40">
        <f>COUNTIF($A190:$A211, $A211)</f>
        <v>1</v>
      </c>
      <c r="C211" s="40">
        <f t="shared" si="4"/>
        <v>10</v>
      </c>
      <c r="D211" s="40">
        <v>22</v>
      </c>
      <c r="E211" s="40" t="str">
        <f>INDEX($A$9:$A$40,MATCH(D211,C190:C221,0),1)</f>
        <v>Edinburgh, City of</v>
      </c>
      <c r="F211" s="76">
        <f>INDEX($F$9:$F$40,MATCH(D211,C190:C221,0),1)</f>
        <v>105.3</v>
      </c>
      <c r="G211" s="40"/>
      <c r="H211" s="40"/>
      <c r="I211" s="40"/>
      <c r="J211" s="40"/>
      <c r="K211" s="40"/>
      <c r="L211" s="40"/>
      <c r="M211" s="40"/>
      <c r="N211" s="40"/>
    </row>
    <row r="212" spans="1:14" hidden="1" x14ac:dyDescent="0.25">
      <c r="A212" s="40">
        <f>RANK($F$31, $F$9:$F$40,1)</f>
        <v>23</v>
      </c>
      <c r="B212" s="40">
        <f>COUNTIF($A190:$A212, $A212)</f>
        <v>1</v>
      </c>
      <c r="C212" s="40">
        <f t="shared" si="4"/>
        <v>23</v>
      </c>
      <c r="D212" s="40">
        <v>23</v>
      </c>
      <c r="E212" s="40" t="str">
        <f>INDEX($A$9:$A$40,MATCH(D212,C190:C221,0),1)</f>
        <v>Orkney Islands</v>
      </c>
      <c r="F212" s="76">
        <f>INDEX($F$9:$F$40,MATCH(D212,C190:C221,0),1)</f>
        <v>108.7</v>
      </c>
      <c r="G212" s="40"/>
      <c r="H212" s="40"/>
      <c r="I212" s="40"/>
      <c r="J212" s="40"/>
      <c r="K212" s="40"/>
      <c r="L212" s="40"/>
      <c r="M212" s="40"/>
      <c r="N212" s="40"/>
    </row>
    <row r="213" spans="1:14" hidden="1" x14ac:dyDescent="0.25">
      <c r="A213" s="40">
        <f>RANK($F$32, $F$9:$F$40,1)</f>
        <v>4</v>
      </c>
      <c r="B213" s="40">
        <f>COUNTIF($A190:$A213, $A213)</f>
        <v>1</v>
      </c>
      <c r="C213" s="40">
        <f t="shared" si="4"/>
        <v>4</v>
      </c>
      <c r="D213" s="40">
        <v>24</v>
      </c>
      <c r="E213" s="40" t="str">
        <f>INDEX($A$9:$A$40,MATCH(D213,C190:C221,0),1)</f>
        <v>Midlothian</v>
      </c>
      <c r="F213" s="76">
        <f>INDEX($F$9:$F$40,MATCH(D213,C190:C221,0),1)</f>
        <v>109.1</v>
      </c>
      <c r="G213" s="40"/>
      <c r="H213" s="40"/>
      <c r="I213" s="40"/>
      <c r="J213" s="40"/>
      <c r="K213" s="40"/>
      <c r="L213" s="40"/>
      <c r="M213" s="40"/>
      <c r="N213" s="40"/>
    </row>
    <row r="214" spans="1:14" hidden="1" x14ac:dyDescent="0.25">
      <c r="A214" s="40">
        <f>RANK($F$33, $F$9:$F$40,1)</f>
        <v>11</v>
      </c>
      <c r="B214" s="40">
        <f>COUNTIF($A190:$A214, $A214)</f>
        <v>1</v>
      </c>
      <c r="C214" s="40">
        <f t="shared" si="4"/>
        <v>11</v>
      </c>
      <c r="D214" s="40">
        <v>25</v>
      </c>
      <c r="E214" s="40" t="str">
        <f>INDEX($A$9:$A$40,MATCH(D214,C190:C221,0),1)</f>
        <v>North Ayrshire</v>
      </c>
      <c r="F214" s="76">
        <f>INDEX($F$9:$F$40,MATCH(D214,C190:C221,0),1)</f>
        <v>109.1</v>
      </c>
      <c r="G214" s="40"/>
      <c r="H214" s="40"/>
      <c r="I214" s="40"/>
      <c r="J214" s="40"/>
      <c r="K214" s="40"/>
      <c r="L214" s="40"/>
      <c r="M214" s="40"/>
      <c r="N214" s="40"/>
    </row>
    <row r="215" spans="1:14" hidden="1" x14ac:dyDescent="0.25">
      <c r="A215" s="40">
        <f>RANK($F$34, $F$9:$F$40,1)</f>
        <v>20</v>
      </c>
      <c r="B215" s="40">
        <f>COUNTIF($A190:$A215, $A215)</f>
        <v>1</v>
      </c>
      <c r="C215" s="40">
        <f t="shared" si="4"/>
        <v>20</v>
      </c>
      <c r="D215" s="40">
        <v>26</v>
      </c>
      <c r="E215" s="40" t="str">
        <f>INDEX($A$9:$A$40,MATCH(D215,C190:C221,0),1)</f>
        <v>Aberdeen City</v>
      </c>
      <c r="F215" s="76">
        <f>INDEX($F$9:$F$40,MATCH(D215,C190:C221,0),1)</f>
        <v>118.9</v>
      </c>
      <c r="G215" s="40"/>
      <c r="H215" s="40"/>
      <c r="I215" s="40"/>
      <c r="J215" s="40"/>
      <c r="K215" s="40"/>
      <c r="L215" s="40"/>
      <c r="M215" s="40"/>
      <c r="N215" s="40"/>
    </row>
    <row r="216" spans="1:14" hidden="1" x14ac:dyDescent="0.25">
      <c r="A216" s="40">
        <f>RANK($F$35, $F$9:$F$40,1)</f>
        <v>19</v>
      </c>
      <c r="B216" s="40">
        <f>COUNTIF($A190:$A216, $A216)</f>
        <v>1</v>
      </c>
      <c r="C216" s="40">
        <f t="shared" si="4"/>
        <v>19</v>
      </c>
      <c r="D216" s="40">
        <v>27</v>
      </c>
      <c r="E216" s="40" t="str">
        <f>INDEX($A$9:$A$40,MATCH(D216,C190:C221,0),1)</f>
        <v>West Dunbartonshire</v>
      </c>
      <c r="F216" s="76">
        <f>INDEX($F$9:$F$40,MATCH(D216,C190:C221,0),1)</f>
        <v>125.3</v>
      </c>
      <c r="G216" s="40"/>
      <c r="H216" s="40"/>
      <c r="I216" s="40"/>
      <c r="J216" s="40"/>
      <c r="K216" s="40"/>
      <c r="L216" s="40"/>
      <c r="M216" s="40"/>
      <c r="N216" s="40"/>
    </row>
    <row r="217" spans="1:14" hidden="1" x14ac:dyDescent="0.25">
      <c r="A217" s="40">
        <f>RANK($F$36, $F$9:$F$40,1)</f>
        <v>18</v>
      </c>
      <c r="B217" s="40">
        <f>COUNTIF($A190:$A217, $A217)</f>
        <v>1</v>
      </c>
      <c r="C217" s="40">
        <f t="shared" si="4"/>
        <v>18</v>
      </c>
      <c r="D217" s="40">
        <v>28</v>
      </c>
      <c r="E217" s="40" t="str">
        <f>INDEX($A$9:$A$40,MATCH(D217,C190:C221,0),1)</f>
        <v>East Ayrshire</v>
      </c>
      <c r="F217" s="76">
        <f>INDEX($F$9:$F$40,MATCH(D217,C190:C221,0),1)</f>
        <v>128.4</v>
      </c>
      <c r="G217" s="40"/>
      <c r="H217" s="40"/>
      <c r="I217" s="40"/>
      <c r="J217" s="40"/>
      <c r="K217" s="40"/>
      <c r="L217" s="40"/>
      <c r="M217" s="40"/>
      <c r="N217" s="40"/>
    </row>
    <row r="218" spans="1:14" hidden="1" x14ac:dyDescent="0.25">
      <c r="A218" s="40">
        <f>RANK($F$37, $F$9:$F$40,1)</f>
        <v>13</v>
      </c>
      <c r="B218" s="40">
        <f>COUNTIF($A190:$A218, $A218)</f>
        <v>1</v>
      </c>
      <c r="C218" s="40">
        <f t="shared" si="4"/>
        <v>13</v>
      </c>
      <c r="D218" s="40">
        <v>29</v>
      </c>
      <c r="E218" s="40" t="str">
        <f>INDEX($A$9:$A$40,MATCH(D218,C190:C221,0),1)</f>
        <v>Moray</v>
      </c>
      <c r="F218" s="76">
        <f>INDEX($F$9:$F$40,MATCH(D218,C190:C221,0),1)</f>
        <v>129.1</v>
      </c>
      <c r="G218" s="40"/>
      <c r="H218" s="40"/>
      <c r="I218" s="40"/>
      <c r="J218" s="40"/>
      <c r="K218" s="40"/>
      <c r="L218" s="40"/>
      <c r="M218" s="40"/>
      <c r="N218" s="40"/>
    </row>
    <row r="219" spans="1:14" hidden="1" x14ac:dyDescent="0.25">
      <c r="A219" s="40">
        <f>RANK($F$38, $F$9:$F$40,1)</f>
        <v>8</v>
      </c>
      <c r="B219" s="40">
        <f>COUNTIF($A190:$A219, $A219)</f>
        <v>1</v>
      </c>
      <c r="C219" s="40">
        <f t="shared" si="4"/>
        <v>8</v>
      </c>
      <c r="D219" s="40">
        <v>30</v>
      </c>
      <c r="E219" s="40" t="str">
        <f>INDEX($A$9:$A$40,MATCH(D219,C190:C221,0),1)</f>
        <v>Inverclyde</v>
      </c>
      <c r="F219" s="76">
        <f>INDEX($F$9:$F$40,MATCH(D219,C190:C221,0),1)</f>
        <v>130.19999999999999</v>
      </c>
      <c r="G219" s="40"/>
      <c r="H219" s="40"/>
      <c r="I219" s="40"/>
      <c r="J219" s="40"/>
      <c r="K219" s="40"/>
      <c r="L219" s="40"/>
      <c r="M219" s="40"/>
      <c r="N219" s="40"/>
    </row>
    <row r="220" spans="1:14" hidden="1" x14ac:dyDescent="0.25">
      <c r="A220" s="40">
        <f>RANK($F$39, $F$9:$F$40,1)</f>
        <v>27</v>
      </c>
      <c r="B220" s="40">
        <f>COUNTIF($A190:$A220, $A220)</f>
        <v>1</v>
      </c>
      <c r="C220" s="40">
        <f t="shared" si="4"/>
        <v>27</v>
      </c>
      <c r="D220" s="40">
        <v>31</v>
      </c>
      <c r="E220" s="40" t="str">
        <f>INDEX($A$9:$A$40,MATCH(D220,C190:C221,0),1)</f>
        <v>Dundee City</v>
      </c>
      <c r="F220" s="76">
        <f>INDEX($F$9:$F$40,MATCH(D220,C190:C221,0),1)</f>
        <v>130.30000000000001</v>
      </c>
      <c r="G220" s="40"/>
      <c r="H220" s="40"/>
      <c r="I220" s="40"/>
      <c r="J220" s="40"/>
      <c r="K220" s="40"/>
      <c r="L220" s="40"/>
      <c r="M220" s="40"/>
      <c r="N220" s="40"/>
    </row>
    <row r="221" spans="1:14" hidden="1" x14ac:dyDescent="0.25">
      <c r="A221" s="40">
        <f>RANK($F$40, $F$9:$F$40,1)</f>
        <v>12</v>
      </c>
      <c r="B221" s="40">
        <f>COUNTIF($A190:$A221, $A221)</f>
        <v>1</v>
      </c>
      <c r="C221" s="40">
        <f t="shared" si="4"/>
        <v>12</v>
      </c>
      <c r="D221" s="40">
        <v>32</v>
      </c>
      <c r="E221" s="40" t="str">
        <f>INDEX($A$9:$A$40,MATCH(D221,C190:C221,0),1)</f>
        <v>Glasgow City</v>
      </c>
      <c r="F221" s="76">
        <f>INDEX($F$9:$F$40,MATCH(D221,C190:C221,0),1)</f>
        <v>133.6</v>
      </c>
      <c r="G221" s="40"/>
      <c r="H221" s="40"/>
      <c r="I221" s="40"/>
      <c r="J221" s="40"/>
      <c r="K221" s="40"/>
      <c r="L221" s="40"/>
      <c r="M221" s="40"/>
      <c r="N221" s="40"/>
    </row>
    <row r="222" spans="1:14" x14ac:dyDescent="0.25">
      <c r="F222" s="75"/>
    </row>
    <row r="224" spans="1:14" x14ac:dyDescent="0.25">
      <c r="A224" s="96" t="str">
        <f>SUBSTITUTE($A$5, "Whole time equivalent(WTE)", "WTE") &amp; " in " &amp; $G$8</f>
        <v>WTE rates for social workers in fieldwork services per 100,000 population in 2013</v>
      </c>
      <c r="B224" s="96"/>
      <c r="C224" s="96"/>
      <c r="D224" s="96"/>
      <c r="E224" s="96"/>
      <c r="F224" s="96"/>
      <c r="G224" s="96"/>
      <c r="H224" s="96"/>
      <c r="I224" s="96"/>
      <c r="J224" s="96"/>
      <c r="K224" s="96"/>
      <c r="L224" s="96"/>
      <c r="M224" s="96"/>
      <c r="N224" s="96"/>
    </row>
    <row r="225" spans="1:14" x14ac:dyDescent="0.25">
      <c r="A225" s="40" t="s">
        <v>88</v>
      </c>
      <c r="B225" s="40" t="s">
        <v>89</v>
      </c>
      <c r="C225" s="40" t="s">
        <v>90</v>
      </c>
      <c r="D225" s="40" t="s">
        <v>85</v>
      </c>
      <c r="E225" s="40" t="s">
        <v>86</v>
      </c>
      <c r="F225" s="40" t="s">
        <v>87</v>
      </c>
      <c r="G225" s="40"/>
      <c r="H225" s="40"/>
      <c r="I225" s="40"/>
      <c r="J225" s="40"/>
      <c r="K225" s="40"/>
      <c r="L225" s="40"/>
      <c r="M225" s="40"/>
      <c r="N225" s="40"/>
    </row>
    <row r="226" spans="1:14" x14ac:dyDescent="0.25">
      <c r="A226" s="40">
        <f>RANK($G$9, $G$9:$G$40,1)</f>
        <v>19</v>
      </c>
      <c r="B226" s="40">
        <f>COUNTIF($A226:$A226, $A226)</f>
        <v>1</v>
      </c>
      <c r="C226" s="40">
        <f>A226+(B226-1)</f>
        <v>19</v>
      </c>
      <c r="D226" s="40">
        <v>1</v>
      </c>
      <c r="E226" s="40" t="str">
        <f>INDEX($A$9:$A$40,MATCH(D226,C226:C257,0),1)</f>
        <v>Angus</v>
      </c>
      <c r="F226" s="76">
        <f>INDEX($G$9:$G$40,MATCH(D226,C226:C257,0),1)</f>
        <v>56.2</v>
      </c>
      <c r="G226" s="40"/>
      <c r="H226" s="40"/>
      <c r="I226" s="40"/>
      <c r="J226" s="40"/>
      <c r="K226" s="40"/>
      <c r="L226" s="40"/>
      <c r="M226" s="40"/>
      <c r="N226" s="40"/>
    </row>
    <row r="227" spans="1:14" x14ac:dyDescent="0.25">
      <c r="A227" s="40">
        <f>RANK($G$10, $G$9:$G$40,1)</f>
        <v>13</v>
      </c>
      <c r="B227" s="40">
        <f>COUNTIF($A226:$A227, $A227)</f>
        <v>1</v>
      </c>
      <c r="C227" s="40">
        <f t="shared" ref="C227:C257" si="5">A227+(B227-1)</f>
        <v>13</v>
      </c>
      <c r="D227" s="40">
        <v>2</v>
      </c>
      <c r="E227" s="40" t="str">
        <f>INDEX($A$9:$A$40,MATCH(D227,C226:C257,0),1)</f>
        <v>Highland</v>
      </c>
      <c r="F227" s="76">
        <f>INDEX($G$9:$G$40,MATCH(D227,C226:C257,0),1)</f>
        <v>58.2</v>
      </c>
      <c r="G227" s="40"/>
      <c r="H227" s="40"/>
      <c r="I227" s="40"/>
      <c r="J227" s="40"/>
      <c r="K227" s="40"/>
      <c r="L227" s="40"/>
      <c r="M227" s="40"/>
      <c r="N227" s="40"/>
    </row>
    <row r="228" spans="1:14" x14ac:dyDescent="0.25">
      <c r="A228" s="40">
        <f>RANK($G$11, $G$9:$G$40,1)</f>
        <v>1</v>
      </c>
      <c r="B228" s="40">
        <f>COUNTIF($A226:$A228, $A228)</f>
        <v>1</v>
      </c>
      <c r="C228" s="40">
        <f t="shared" si="5"/>
        <v>1</v>
      </c>
      <c r="D228" s="40">
        <v>3</v>
      </c>
      <c r="E228" s="40" t="str">
        <f>INDEX($A$9:$A$40,MATCH(D228,C226:C257,0),1)</f>
        <v>Na h-Eileanan Siar</v>
      </c>
      <c r="F228" s="76">
        <f>INDEX($G$9:$G$40,MATCH(D228,C226:C257,0),1)</f>
        <v>66.5</v>
      </c>
      <c r="G228" s="40"/>
      <c r="H228" s="40"/>
      <c r="I228" s="40"/>
      <c r="J228" s="40"/>
      <c r="K228" s="40"/>
      <c r="L228" s="40"/>
      <c r="M228" s="40"/>
      <c r="N228" s="40"/>
    </row>
    <row r="229" spans="1:14" x14ac:dyDescent="0.25">
      <c r="A229" s="40">
        <f>RANK($G$12, $G$9:$G$40,1)</f>
        <v>8</v>
      </c>
      <c r="B229" s="40">
        <f>COUNTIF($A226:$A229, $A229)</f>
        <v>1</v>
      </c>
      <c r="C229" s="40">
        <f t="shared" si="5"/>
        <v>8</v>
      </c>
      <c r="D229" s="40">
        <v>4</v>
      </c>
      <c r="E229" s="40" t="str">
        <f>INDEX($A$9:$A$40,MATCH(D229,C226:C257,0),1)</f>
        <v>Stirling</v>
      </c>
      <c r="F229" s="76">
        <f>INDEX($G$9:$G$40,MATCH(D229,C226:C257,0),1)</f>
        <v>67.7</v>
      </c>
      <c r="G229" s="40"/>
      <c r="H229" s="40"/>
      <c r="I229" s="40"/>
      <c r="J229" s="40"/>
      <c r="K229" s="40"/>
      <c r="L229" s="40"/>
      <c r="M229" s="40"/>
      <c r="N229" s="40"/>
    </row>
    <row r="230" spans="1:14" x14ac:dyDescent="0.25">
      <c r="A230" s="40">
        <f>RANK($G$13, $G$9:$G$40,1)</f>
        <v>20</v>
      </c>
      <c r="B230" s="40">
        <f>COUNTIF($A226:$A230, $A230)</f>
        <v>1</v>
      </c>
      <c r="C230" s="40">
        <f t="shared" si="5"/>
        <v>20</v>
      </c>
      <c r="D230" s="40">
        <v>5</v>
      </c>
      <c r="E230" s="40" t="str">
        <f>INDEX($A$9:$A$40,MATCH(D230,C226:C257,0),1)</f>
        <v>Perth &amp; Kinross</v>
      </c>
      <c r="F230" s="76">
        <f>INDEX($G$9:$G$40,MATCH(D230,C226:C257,0),1)</f>
        <v>74.400000000000006</v>
      </c>
      <c r="G230" s="40"/>
      <c r="H230" s="40"/>
      <c r="I230" s="40"/>
      <c r="J230" s="40"/>
      <c r="K230" s="40"/>
      <c r="L230" s="40"/>
      <c r="M230" s="40"/>
      <c r="N230" s="40"/>
    </row>
    <row r="231" spans="1:14" x14ac:dyDescent="0.25">
      <c r="A231" s="40">
        <f>RANK($G$14, $G$9:$G$40,1)</f>
        <v>22</v>
      </c>
      <c r="B231" s="40">
        <f>COUNTIF($A226:$A231, $A231)</f>
        <v>1</v>
      </c>
      <c r="C231" s="40">
        <f t="shared" si="5"/>
        <v>22</v>
      </c>
      <c r="D231" s="40">
        <v>6</v>
      </c>
      <c r="E231" s="40" t="str">
        <f>INDEX($A$9:$A$40,MATCH(D231,C226:C257,0),1)</f>
        <v>East Lothian</v>
      </c>
      <c r="F231" s="76">
        <f>INDEX($G$9:$G$40,MATCH(D231,C226:C257,0),1)</f>
        <v>75</v>
      </c>
      <c r="G231" s="40"/>
      <c r="H231" s="40"/>
      <c r="I231" s="40"/>
      <c r="J231" s="40"/>
      <c r="K231" s="40"/>
      <c r="L231" s="40"/>
      <c r="M231" s="40"/>
      <c r="N231" s="40"/>
    </row>
    <row r="232" spans="1:14" x14ac:dyDescent="0.25">
      <c r="A232" s="40">
        <f>RANK($G$15, $G$9:$G$40,1)</f>
        <v>29</v>
      </c>
      <c r="B232" s="40">
        <f>COUNTIF($A226:$A232, $A232)</f>
        <v>1</v>
      </c>
      <c r="C232" s="40">
        <f t="shared" si="5"/>
        <v>29</v>
      </c>
      <c r="D232" s="40">
        <v>7</v>
      </c>
      <c r="E232" s="40" t="str">
        <f>INDEX($A$9:$A$40,MATCH(D232,C226:C257,0),1)</f>
        <v>Fife</v>
      </c>
      <c r="F232" s="76">
        <f>INDEX($G$9:$G$40,MATCH(D232,C226:C257,0),1)</f>
        <v>80.599999999999994</v>
      </c>
      <c r="G232" s="40"/>
      <c r="H232" s="40"/>
      <c r="I232" s="40"/>
      <c r="J232" s="40"/>
      <c r="K232" s="40"/>
      <c r="L232" s="40"/>
      <c r="M232" s="40"/>
      <c r="N232" s="40"/>
    </row>
    <row r="233" spans="1:14" x14ac:dyDescent="0.25">
      <c r="A233" s="40">
        <f>RANK($G$16, $G$9:$G$40,1)</f>
        <v>27</v>
      </c>
      <c r="B233" s="40">
        <f>COUNTIF($A226:$A233, $A233)</f>
        <v>1</v>
      </c>
      <c r="C233" s="40">
        <f t="shared" si="5"/>
        <v>27</v>
      </c>
      <c r="D233" s="40">
        <v>8</v>
      </c>
      <c r="E233" s="40" t="str">
        <f>INDEX($A$9:$A$40,MATCH(D233,C226:C257,0),1)</f>
        <v>Argyll &amp; Bute</v>
      </c>
      <c r="F233" s="76">
        <f>INDEX($G$9:$G$40,MATCH(D233,C226:C257,0),1)</f>
        <v>85.4</v>
      </c>
      <c r="G233" s="40"/>
      <c r="H233" s="40"/>
      <c r="I233" s="40"/>
      <c r="J233" s="40"/>
      <c r="K233" s="40"/>
      <c r="L233" s="40"/>
      <c r="M233" s="40"/>
      <c r="N233" s="40"/>
    </row>
    <row r="234" spans="1:14" x14ac:dyDescent="0.25">
      <c r="A234" s="40">
        <f>RANK($G$17, $G$9:$G$40,1)</f>
        <v>21</v>
      </c>
      <c r="B234" s="40">
        <f>COUNTIF($A226:$A234, $A234)</f>
        <v>1</v>
      </c>
      <c r="C234" s="40">
        <f t="shared" si="5"/>
        <v>21</v>
      </c>
      <c r="D234" s="40">
        <v>9</v>
      </c>
      <c r="E234" s="40" t="str">
        <f>INDEX($A$9:$A$40,MATCH(D234,C226:C257,0),1)</f>
        <v>Shetland Islands</v>
      </c>
      <c r="F234" s="76">
        <f>INDEX($G$9:$G$40,MATCH(D234,C226:C257,0),1)</f>
        <v>87</v>
      </c>
      <c r="G234" s="40"/>
      <c r="H234" s="40"/>
      <c r="I234" s="40"/>
      <c r="J234" s="40"/>
      <c r="K234" s="40"/>
      <c r="L234" s="40"/>
      <c r="M234" s="40"/>
      <c r="N234" s="40"/>
    </row>
    <row r="235" spans="1:14" x14ac:dyDescent="0.25">
      <c r="A235" s="40">
        <f>RANK($G$18, $G$9:$G$40,1)</f>
        <v>6</v>
      </c>
      <c r="B235" s="40">
        <f>COUNTIF($A226:$A235, $A235)</f>
        <v>1</v>
      </c>
      <c r="C235" s="40">
        <f t="shared" si="5"/>
        <v>6</v>
      </c>
      <c r="D235" s="40">
        <v>10</v>
      </c>
      <c r="E235" s="40" t="str">
        <f>INDEX($A$9:$A$40,MATCH(D235,C226:C257,0),1)</f>
        <v>North Lanarkshire</v>
      </c>
      <c r="F235" s="76">
        <f>INDEX($G$9:$G$40,MATCH(D235,C226:C257,0),1)</f>
        <v>88.6</v>
      </c>
      <c r="G235" s="40"/>
      <c r="H235" s="40"/>
      <c r="I235" s="40"/>
      <c r="J235" s="40"/>
      <c r="K235" s="40"/>
      <c r="L235" s="40"/>
      <c r="M235" s="40"/>
      <c r="N235" s="40"/>
    </row>
    <row r="236" spans="1:14" x14ac:dyDescent="0.25">
      <c r="A236" s="40">
        <f>RANK($G$19, $G$9:$G$40,1)</f>
        <v>15</v>
      </c>
      <c r="B236" s="40">
        <f>COUNTIF($A226:$A236, $A236)</f>
        <v>1</v>
      </c>
      <c r="C236" s="40">
        <f t="shared" si="5"/>
        <v>15</v>
      </c>
      <c r="D236" s="40">
        <v>11</v>
      </c>
      <c r="E236" s="40" t="str">
        <f>INDEX($A$9:$A$40,MATCH(D236,C226:C257,0),1)</f>
        <v>South Lanarkshire</v>
      </c>
      <c r="F236" s="76">
        <f>INDEX($G$9:$G$40,MATCH(D236,C226:C257,0),1)</f>
        <v>88.9</v>
      </c>
      <c r="G236" s="40"/>
      <c r="H236" s="40"/>
      <c r="I236" s="40"/>
      <c r="J236" s="40"/>
      <c r="K236" s="40"/>
      <c r="L236" s="40"/>
      <c r="M236" s="40"/>
      <c r="N236" s="40"/>
    </row>
    <row r="237" spans="1:14" x14ac:dyDescent="0.25">
      <c r="A237" s="40">
        <f>RANK($G$20, $G$9:$G$40,1)</f>
        <v>23</v>
      </c>
      <c r="B237" s="40">
        <f>COUNTIF($A226:$A237, $A237)</f>
        <v>1</v>
      </c>
      <c r="C237" s="40">
        <f t="shared" si="5"/>
        <v>23</v>
      </c>
      <c r="D237" s="40">
        <v>12</v>
      </c>
      <c r="E237" s="40" t="str">
        <f>INDEX($A$9:$A$40,MATCH(D237,C226:C257,0),1)</f>
        <v>Falkirk</v>
      </c>
      <c r="F237" s="76">
        <f>INDEX($G$9:$G$40,MATCH(D237,C226:C257,0),1)</f>
        <v>89.8</v>
      </c>
      <c r="G237" s="40"/>
      <c r="H237" s="40"/>
      <c r="I237" s="40"/>
      <c r="J237" s="40"/>
      <c r="K237" s="40"/>
      <c r="L237" s="40"/>
      <c r="M237" s="40"/>
      <c r="N237" s="40"/>
    </row>
    <row r="238" spans="1:14" x14ac:dyDescent="0.25">
      <c r="A238" s="40">
        <f>RANK($G$21, $G$9:$G$40,1)</f>
        <v>12</v>
      </c>
      <c r="B238" s="40">
        <f>COUNTIF($A226:$A238, $A238)</f>
        <v>1</v>
      </c>
      <c r="C238" s="40">
        <f t="shared" si="5"/>
        <v>12</v>
      </c>
      <c r="D238" s="40">
        <v>13</v>
      </c>
      <c r="E238" s="40" t="str">
        <f>INDEX($A$9:$A$40,MATCH(D238,C226:C257,0),1)</f>
        <v>Aberdeenshire</v>
      </c>
      <c r="F238" s="76">
        <f>INDEX($G$9:$G$40,MATCH(D238,C226:C257,0),1)</f>
        <v>93.1</v>
      </c>
      <c r="G238" s="40"/>
      <c r="H238" s="40"/>
      <c r="I238" s="40"/>
      <c r="J238" s="40"/>
      <c r="K238" s="40"/>
      <c r="L238" s="40"/>
      <c r="M238" s="40"/>
      <c r="N238" s="40"/>
    </row>
    <row r="239" spans="1:14" x14ac:dyDescent="0.25">
      <c r="A239" s="40">
        <f>RANK($G$22, $G$9:$G$40,1)</f>
        <v>7</v>
      </c>
      <c r="B239" s="40">
        <f>COUNTIF($A226:$A239, $A239)</f>
        <v>1</v>
      </c>
      <c r="C239" s="40">
        <f t="shared" si="5"/>
        <v>7</v>
      </c>
      <c r="D239" s="40">
        <v>14</v>
      </c>
      <c r="E239" s="40" t="str">
        <f>INDEX($A$9:$A$40,MATCH(D239,C226:C257,0),1)</f>
        <v>West Lothian</v>
      </c>
      <c r="F239" s="76">
        <f>INDEX($G$9:$G$40,MATCH(D239,C226:C257,0),1)</f>
        <v>94.1</v>
      </c>
      <c r="G239" s="40"/>
      <c r="H239" s="40"/>
      <c r="I239" s="40"/>
      <c r="J239" s="40"/>
      <c r="K239" s="40"/>
      <c r="L239" s="40"/>
      <c r="M239" s="40"/>
      <c r="N239" s="40"/>
    </row>
    <row r="240" spans="1:14" x14ac:dyDescent="0.25">
      <c r="A240" s="40">
        <f>RANK($G$23, $G$9:$G$40,1)</f>
        <v>31</v>
      </c>
      <c r="B240" s="40">
        <f>COUNTIF($A226:$A240, $A240)</f>
        <v>1</v>
      </c>
      <c r="C240" s="40">
        <f t="shared" si="5"/>
        <v>31</v>
      </c>
      <c r="D240" s="40">
        <v>15</v>
      </c>
      <c r="E240" s="40" t="str">
        <f>INDEX($A$9:$A$40,MATCH(D240,C226:C257,0),1)</f>
        <v>East Renfrewshire</v>
      </c>
      <c r="F240" s="76">
        <f>INDEX($G$9:$G$40,MATCH(D240,C226:C257,0),1)</f>
        <v>97.1</v>
      </c>
      <c r="G240" s="40"/>
      <c r="H240" s="40"/>
      <c r="I240" s="40"/>
      <c r="J240" s="40"/>
      <c r="K240" s="40"/>
      <c r="L240" s="40"/>
      <c r="M240" s="40"/>
      <c r="N240" s="40"/>
    </row>
    <row r="241" spans="1:14" x14ac:dyDescent="0.25">
      <c r="A241" s="40">
        <f>RANK($G$24, $G$9:$G$40,1)</f>
        <v>2</v>
      </c>
      <c r="B241" s="40">
        <f>COUNTIF($A226:$A241, $A241)</f>
        <v>1</v>
      </c>
      <c r="C241" s="40">
        <f t="shared" si="5"/>
        <v>2</v>
      </c>
      <c r="D241" s="40">
        <v>16</v>
      </c>
      <c r="E241" s="40" t="str">
        <f>INDEX($A$9:$A$40,MATCH(D241,C226:C257,0),1)</f>
        <v>Renfrewshire</v>
      </c>
      <c r="F241" s="76">
        <f>INDEX($G$9:$G$40,MATCH(D241,C226:C257,0),1)</f>
        <v>101.8</v>
      </c>
      <c r="G241" s="40"/>
      <c r="H241" s="40"/>
      <c r="I241" s="40"/>
      <c r="J241" s="40"/>
      <c r="K241" s="40"/>
      <c r="L241" s="40"/>
      <c r="M241" s="40"/>
      <c r="N241" s="40"/>
    </row>
    <row r="242" spans="1:14" x14ac:dyDescent="0.25">
      <c r="A242" s="40">
        <f>RANK($G$25, $G$9:$G$40,1)</f>
        <v>32</v>
      </c>
      <c r="B242" s="40">
        <f>COUNTIF($A226:$A242, $A242)</f>
        <v>1</v>
      </c>
      <c r="C242" s="40">
        <f t="shared" si="5"/>
        <v>32</v>
      </c>
      <c r="D242" s="40">
        <v>17</v>
      </c>
      <c r="E242" s="40" t="str">
        <f>INDEX($A$9:$A$40,MATCH(D242,C226:C257,0),1)</f>
        <v>South Ayrshire</v>
      </c>
      <c r="F242" s="76">
        <f>INDEX($G$9:$G$40,MATCH(D242,C226:C257,0),1)</f>
        <v>102.1</v>
      </c>
      <c r="G242" s="40"/>
      <c r="H242" s="40"/>
      <c r="I242" s="40"/>
      <c r="J242" s="40"/>
      <c r="K242" s="40"/>
      <c r="L242" s="40"/>
      <c r="M242" s="40"/>
      <c r="N242" s="40"/>
    </row>
    <row r="243" spans="1:14" x14ac:dyDescent="0.25">
      <c r="A243" s="40">
        <f>RANK($G$26, $G$9:$G$40,1)</f>
        <v>25</v>
      </c>
      <c r="B243" s="40">
        <f>COUNTIF($A226:$A243, $A243)</f>
        <v>1</v>
      </c>
      <c r="C243" s="40">
        <f t="shared" si="5"/>
        <v>25</v>
      </c>
      <c r="D243" s="40">
        <v>18</v>
      </c>
      <c r="E243" s="40" t="str">
        <f>INDEX($A$9:$A$40,MATCH(D243,C226:C257,0),1)</f>
        <v>Scottish Borders</v>
      </c>
      <c r="F243" s="76">
        <f>INDEX($G$9:$G$40,MATCH(D243,C226:C257,0),1)</f>
        <v>102.9</v>
      </c>
      <c r="G243" s="40"/>
      <c r="H243" s="40"/>
      <c r="I243" s="40"/>
      <c r="J243" s="40"/>
      <c r="K243" s="40"/>
      <c r="L243" s="40"/>
      <c r="M243" s="40"/>
      <c r="N243" s="40"/>
    </row>
    <row r="244" spans="1:14" x14ac:dyDescent="0.25">
      <c r="A244" s="40">
        <f>RANK($G$27, $G$9:$G$40,1)</f>
        <v>26</v>
      </c>
      <c r="B244" s="40">
        <f>COUNTIF($A226:$A244, $A244)</f>
        <v>1</v>
      </c>
      <c r="C244" s="40">
        <f t="shared" si="5"/>
        <v>26</v>
      </c>
      <c r="D244" s="40">
        <v>19</v>
      </c>
      <c r="E244" s="40" t="str">
        <f>INDEX($A$9:$A$40,MATCH(D244,C226:C257,0),1)</f>
        <v>Aberdeen City</v>
      </c>
      <c r="F244" s="76">
        <f>INDEX($G$9:$G$40,MATCH(D244,C226:C257,0),1)</f>
        <v>103.7</v>
      </c>
      <c r="G244" s="40"/>
      <c r="H244" s="40"/>
      <c r="I244" s="40"/>
      <c r="J244" s="40"/>
      <c r="K244" s="40"/>
      <c r="L244" s="40"/>
      <c r="M244" s="40"/>
      <c r="N244" s="40"/>
    </row>
    <row r="245" spans="1:14" x14ac:dyDescent="0.25">
      <c r="A245" s="40">
        <f>RANK($G$28, $G$9:$G$40,1)</f>
        <v>3</v>
      </c>
      <c r="B245" s="40">
        <f>COUNTIF($A226:$A245, $A245)</f>
        <v>1</v>
      </c>
      <c r="C245" s="40">
        <f t="shared" si="5"/>
        <v>3</v>
      </c>
      <c r="D245" s="40">
        <v>20</v>
      </c>
      <c r="E245" s="40" t="str">
        <f>INDEX($A$9:$A$40,MATCH(D245,C226:C257,0),1)</f>
        <v>Clackmannanshire</v>
      </c>
      <c r="F245" s="76">
        <f>INDEX($G$9:$G$40,MATCH(D245,C226:C257,0),1)</f>
        <v>104.8</v>
      </c>
      <c r="G245" s="40"/>
      <c r="H245" s="40"/>
      <c r="I245" s="40"/>
      <c r="J245" s="40"/>
      <c r="K245" s="40"/>
      <c r="L245" s="40"/>
      <c r="M245" s="40"/>
      <c r="N245" s="40"/>
    </row>
    <row r="246" spans="1:14" x14ac:dyDescent="0.25">
      <c r="A246" s="40">
        <f>RANK($G$29, $G$9:$G$40,1)</f>
        <v>24</v>
      </c>
      <c r="B246" s="40">
        <f>COUNTIF($A226:$A246, $A246)</f>
        <v>1</v>
      </c>
      <c r="C246" s="40">
        <f t="shared" si="5"/>
        <v>24</v>
      </c>
      <c r="D246" s="40">
        <v>21</v>
      </c>
      <c r="E246" s="40" t="str">
        <f>INDEX($A$9:$A$40,MATCH(D246,C226:C257,0),1)</f>
        <v>East Dunbartonshire</v>
      </c>
      <c r="F246" s="76">
        <f>INDEX($G$9:$G$40,MATCH(D246,C226:C257,0),1)</f>
        <v>105.3</v>
      </c>
      <c r="G246" s="40"/>
      <c r="H246" s="40"/>
      <c r="I246" s="40"/>
      <c r="J246" s="40"/>
      <c r="K246" s="40"/>
      <c r="L246" s="40"/>
      <c r="M246" s="40"/>
      <c r="N246" s="40"/>
    </row>
    <row r="247" spans="1:14" x14ac:dyDescent="0.25">
      <c r="A247" s="40">
        <f>RANK($G$30, $G$9:$G$40,1)</f>
        <v>10</v>
      </c>
      <c r="B247" s="40">
        <f>COUNTIF($A226:$A247, $A247)</f>
        <v>1</v>
      </c>
      <c r="C247" s="40">
        <f t="shared" si="5"/>
        <v>10</v>
      </c>
      <c r="D247" s="40">
        <v>22</v>
      </c>
      <c r="E247" s="40" t="str">
        <f>INDEX($A$9:$A$40,MATCH(D247,C226:C257,0),1)</f>
        <v>Dumfries &amp; Galloway</v>
      </c>
      <c r="F247" s="76">
        <f>INDEX($G$9:$G$40,MATCH(D247,C226:C257,0),1)</f>
        <v>105.4</v>
      </c>
      <c r="G247" s="40"/>
      <c r="H247" s="40"/>
      <c r="I247" s="40"/>
      <c r="J247" s="40"/>
      <c r="K247" s="40"/>
      <c r="L247" s="40"/>
      <c r="M247" s="40"/>
      <c r="N247" s="40"/>
    </row>
    <row r="248" spans="1:14" hidden="1" x14ac:dyDescent="0.25">
      <c r="A248" s="40">
        <f>RANK($G$31, $G$9:$G$40,1)</f>
        <v>30</v>
      </c>
      <c r="B248" s="40">
        <f>COUNTIF($A226:$A248, $A248)</f>
        <v>1</v>
      </c>
      <c r="C248" s="40">
        <f t="shared" si="5"/>
        <v>30</v>
      </c>
      <c r="D248" s="40">
        <v>23</v>
      </c>
      <c r="E248" s="40" t="str">
        <f>INDEX($A$9:$A$40,MATCH(D248,C226:C257,0),1)</f>
        <v>Edinburgh, City of</v>
      </c>
      <c r="F248" s="76">
        <f>INDEX($G$9:$G$40,MATCH(D248,C226:C257,0),1)</f>
        <v>112.2</v>
      </c>
      <c r="G248" s="40"/>
      <c r="H248" s="40"/>
      <c r="I248" s="40"/>
      <c r="J248" s="40"/>
      <c r="K248" s="40"/>
      <c r="L248" s="40"/>
      <c r="M248" s="40"/>
      <c r="N248" s="40"/>
    </row>
    <row r="249" spans="1:14" hidden="1" x14ac:dyDescent="0.25">
      <c r="A249" s="40">
        <f>RANK($G$32, $G$9:$G$40,1)</f>
        <v>5</v>
      </c>
      <c r="B249" s="40">
        <f>COUNTIF($A226:$A249, $A249)</f>
        <v>1</v>
      </c>
      <c r="C249" s="40">
        <f t="shared" si="5"/>
        <v>5</v>
      </c>
      <c r="D249" s="40">
        <v>24</v>
      </c>
      <c r="E249" s="40" t="str">
        <f>INDEX($A$9:$A$40,MATCH(D249,C226:C257,0),1)</f>
        <v>North Ayrshire</v>
      </c>
      <c r="F249" s="76">
        <f>INDEX($G$9:$G$40,MATCH(D249,C226:C257,0),1)</f>
        <v>113.7</v>
      </c>
      <c r="G249" s="40"/>
      <c r="H249" s="40"/>
      <c r="I249" s="40"/>
      <c r="J249" s="40"/>
      <c r="K249" s="40"/>
      <c r="L249" s="40"/>
      <c r="M249" s="40"/>
      <c r="N249" s="40"/>
    </row>
    <row r="250" spans="1:14" hidden="1" x14ac:dyDescent="0.25">
      <c r="A250" s="40">
        <f>RANK($G$33, $G$9:$G$40,1)</f>
        <v>16</v>
      </c>
      <c r="B250" s="40">
        <f>COUNTIF($A226:$A250, $A250)</f>
        <v>1</v>
      </c>
      <c r="C250" s="40">
        <f t="shared" si="5"/>
        <v>16</v>
      </c>
      <c r="D250" s="40">
        <v>25</v>
      </c>
      <c r="E250" s="40" t="str">
        <f>INDEX($A$9:$A$40,MATCH(D250,C226:C257,0),1)</f>
        <v>Midlothian</v>
      </c>
      <c r="F250" s="76">
        <f>INDEX($G$9:$G$40,MATCH(D250,C226:C257,0),1)</f>
        <v>116.6</v>
      </c>
      <c r="G250" s="40"/>
      <c r="H250" s="40"/>
      <c r="I250" s="40"/>
      <c r="J250" s="40"/>
      <c r="K250" s="40"/>
      <c r="L250" s="40"/>
      <c r="M250" s="40"/>
      <c r="N250" s="40"/>
    </row>
    <row r="251" spans="1:14" hidden="1" x14ac:dyDescent="0.25">
      <c r="A251" s="40">
        <f>RANK($G$34, $G$9:$G$40,1)</f>
        <v>18</v>
      </c>
      <c r="B251" s="40">
        <f>COUNTIF($A226:$A251, $A251)</f>
        <v>1</v>
      </c>
      <c r="C251" s="40">
        <f t="shared" si="5"/>
        <v>18</v>
      </c>
      <c r="D251" s="40">
        <v>26</v>
      </c>
      <c r="E251" s="40" t="str">
        <f>INDEX($A$9:$A$40,MATCH(D251,C226:C257,0),1)</f>
        <v>Moray</v>
      </c>
      <c r="F251" s="76">
        <f>INDEX($G$9:$G$40,MATCH(D251,C226:C257,0),1)</f>
        <v>123.2</v>
      </c>
      <c r="G251" s="40"/>
      <c r="H251" s="40"/>
      <c r="I251" s="40"/>
      <c r="J251" s="40"/>
      <c r="K251" s="40"/>
      <c r="L251" s="40"/>
      <c r="M251" s="40"/>
      <c r="N251" s="40"/>
    </row>
    <row r="252" spans="1:14" hidden="1" x14ac:dyDescent="0.25">
      <c r="A252" s="40">
        <f>RANK($G$35, $G$9:$G$40,1)</f>
        <v>9</v>
      </c>
      <c r="B252" s="40">
        <f>COUNTIF($A226:$A252, $A252)</f>
        <v>1</v>
      </c>
      <c r="C252" s="40">
        <f t="shared" si="5"/>
        <v>9</v>
      </c>
      <c r="D252" s="40">
        <v>27</v>
      </c>
      <c r="E252" s="40" t="str">
        <f>INDEX($A$9:$A$40,MATCH(D252,C226:C257,0),1)</f>
        <v>East Ayrshire</v>
      </c>
      <c r="F252" s="76">
        <f>INDEX($G$9:$G$40,MATCH(D252,C226:C257,0),1)</f>
        <v>126.9</v>
      </c>
      <c r="G252" s="40"/>
      <c r="H252" s="40"/>
      <c r="I252" s="40"/>
      <c r="J252" s="40"/>
      <c r="K252" s="40"/>
      <c r="L252" s="40"/>
      <c r="M252" s="40"/>
      <c r="N252" s="40"/>
    </row>
    <row r="253" spans="1:14" hidden="1" x14ac:dyDescent="0.25">
      <c r="A253" s="40">
        <f>RANK($G$36, $G$9:$G$40,1)</f>
        <v>17</v>
      </c>
      <c r="B253" s="40">
        <f>COUNTIF($A226:$A253, $A253)</f>
        <v>1</v>
      </c>
      <c r="C253" s="40">
        <f t="shared" si="5"/>
        <v>17</v>
      </c>
      <c r="D253" s="40">
        <v>28</v>
      </c>
      <c r="E253" s="40" t="str">
        <f>INDEX($A$9:$A$40,MATCH(D253,C226:C257,0),1)</f>
        <v>West Dunbartonshire</v>
      </c>
      <c r="F253" s="76">
        <f>INDEX($G$9:$G$40,MATCH(D253,C226:C257,0),1)</f>
        <v>128.30000000000001</v>
      </c>
      <c r="G253" s="40"/>
      <c r="H253" s="40"/>
      <c r="I253" s="40"/>
      <c r="J253" s="40"/>
      <c r="K253" s="40"/>
      <c r="L253" s="40"/>
      <c r="M253" s="40"/>
      <c r="N253" s="40"/>
    </row>
    <row r="254" spans="1:14" hidden="1" x14ac:dyDescent="0.25">
      <c r="A254" s="40">
        <f>RANK($G$37, $G$9:$G$40,1)</f>
        <v>11</v>
      </c>
      <c r="B254" s="40">
        <f>COUNTIF($A226:$A254, $A254)</f>
        <v>1</v>
      </c>
      <c r="C254" s="40">
        <f t="shared" si="5"/>
        <v>11</v>
      </c>
      <c r="D254" s="40">
        <v>29</v>
      </c>
      <c r="E254" s="40" t="str">
        <f>INDEX($A$9:$A$40,MATCH(D254,C226:C257,0),1)</f>
        <v>Dundee City</v>
      </c>
      <c r="F254" s="76">
        <f>INDEX($G$9:$G$40,MATCH(D254,C226:C257,0),1)</f>
        <v>129.69999999999999</v>
      </c>
      <c r="G254" s="40"/>
      <c r="H254" s="40"/>
      <c r="I254" s="40"/>
      <c r="J254" s="40"/>
      <c r="K254" s="40"/>
      <c r="L254" s="40"/>
      <c r="M254" s="40"/>
      <c r="N254" s="40"/>
    </row>
    <row r="255" spans="1:14" hidden="1" x14ac:dyDescent="0.25">
      <c r="A255" s="40">
        <f>RANK($G$38, $G$9:$G$40,1)</f>
        <v>4</v>
      </c>
      <c r="B255" s="40">
        <f>COUNTIF($A226:$A255, $A255)</f>
        <v>1</v>
      </c>
      <c r="C255" s="40">
        <f t="shared" si="5"/>
        <v>4</v>
      </c>
      <c r="D255" s="40">
        <v>30</v>
      </c>
      <c r="E255" s="40" t="str">
        <f>INDEX($A$9:$A$40,MATCH(D255,C226:C257,0),1)</f>
        <v>Orkney Islands</v>
      </c>
      <c r="F255" s="76">
        <f>INDEX($G$9:$G$40,MATCH(D255,C226:C257,0),1)</f>
        <v>131.69999999999999</v>
      </c>
      <c r="G255" s="40"/>
      <c r="H255" s="40"/>
      <c r="I255" s="40"/>
      <c r="J255" s="40"/>
      <c r="K255" s="40"/>
      <c r="L255" s="40"/>
      <c r="M255" s="40"/>
      <c r="N255" s="40"/>
    </row>
    <row r="256" spans="1:14" hidden="1" x14ac:dyDescent="0.25">
      <c r="A256" s="40">
        <f>RANK($G$39, $G$9:$G$40,1)</f>
        <v>28</v>
      </c>
      <c r="B256" s="40">
        <f>COUNTIF($A226:$A256, $A256)</f>
        <v>1</v>
      </c>
      <c r="C256" s="40">
        <f t="shared" si="5"/>
        <v>28</v>
      </c>
      <c r="D256" s="40">
        <v>31</v>
      </c>
      <c r="E256" s="40" t="str">
        <f>INDEX($A$9:$A$40,MATCH(D256,C226:C257,0),1)</f>
        <v>Glasgow City</v>
      </c>
      <c r="F256" s="76">
        <f>INDEX($G$9:$G$40,MATCH(D256,C226:C257,0),1)</f>
        <v>134.69999999999999</v>
      </c>
      <c r="G256" s="40"/>
      <c r="H256" s="40"/>
      <c r="I256" s="40"/>
      <c r="J256" s="40"/>
      <c r="K256" s="40"/>
      <c r="L256" s="40"/>
      <c r="M256" s="40"/>
      <c r="N256" s="40"/>
    </row>
    <row r="257" spans="1:14" hidden="1" x14ac:dyDescent="0.25">
      <c r="A257" s="40">
        <f>RANK($G$40, $G$9:$G$40,1)</f>
        <v>14</v>
      </c>
      <c r="B257" s="40">
        <f>COUNTIF($A226:$A257, $A257)</f>
        <v>1</v>
      </c>
      <c r="C257" s="40">
        <f t="shared" si="5"/>
        <v>14</v>
      </c>
      <c r="D257" s="40">
        <v>32</v>
      </c>
      <c r="E257" s="40" t="str">
        <f>INDEX($A$9:$A$40,MATCH(D257,C226:C257,0),1)</f>
        <v>Inverclyde</v>
      </c>
      <c r="F257" s="76">
        <f>INDEX($G$9:$G$40,MATCH(D257,C226:C257,0),1)</f>
        <v>139.9</v>
      </c>
      <c r="G257" s="40"/>
      <c r="H257" s="40"/>
      <c r="I257" s="40"/>
      <c r="J257" s="40"/>
      <c r="K257" s="40"/>
      <c r="L257" s="40"/>
      <c r="M257" s="40"/>
      <c r="N257" s="40"/>
    </row>
    <row r="258" spans="1:14" x14ac:dyDescent="0.25">
      <c r="F258" s="75"/>
    </row>
    <row r="260" spans="1:14" x14ac:dyDescent="0.25">
      <c r="A260" s="96" t="str">
        <f>SUBSTITUTE($A$5, "Whole time equivalent(WTE)", "WTE") &amp; " in " &amp; $H$8</f>
        <v>WTE rates for social workers in fieldwork services per 100,000 population in 2014</v>
      </c>
      <c r="B260" s="96"/>
      <c r="C260" s="96"/>
      <c r="D260" s="96"/>
      <c r="E260" s="96"/>
      <c r="F260" s="96"/>
      <c r="G260" s="96"/>
      <c r="H260" s="96"/>
      <c r="I260" s="96"/>
      <c r="J260" s="96"/>
      <c r="K260" s="96"/>
      <c r="L260" s="96"/>
      <c r="M260" s="96"/>
      <c r="N260" s="96"/>
    </row>
    <row r="261" spans="1:14" x14ac:dyDescent="0.25">
      <c r="A261" s="40" t="s">
        <v>88</v>
      </c>
      <c r="B261" s="40" t="s">
        <v>89</v>
      </c>
      <c r="C261" s="40" t="s">
        <v>90</v>
      </c>
      <c r="D261" s="40" t="s">
        <v>85</v>
      </c>
      <c r="E261" s="40" t="s">
        <v>86</v>
      </c>
      <c r="F261" s="40" t="s">
        <v>87</v>
      </c>
      <c r="G261" s="40"/>
      <c r="H261" s="40"/>
      <c r="I261" s="40"/>
      <c r="J261" s="40"/>
      <c r="K261" s="40"/>
      <c r="L261" s="40"/>
      <c r="M261" s="40"/>
      <c r="N261" s="40"/>
    </row>
    <row r="262" spans="1:14" x14ac:dyDescent="0.25">
      <c r="A262" s="40">
        <f>RANK($H$9, $H$9:$H$40,1)</f>
        <v>21</v>
      </c>
      <c r="B262" s="40">
        <f>COUNTIF($A262:$A262, $A262)</f>
        <v>1</v>
      </c>
      <c r="C262" s="40">
        <f>A262+(B262-1)</f>
        <v>21</v>
      </c>
      <c r="D262" s="40">
        <v>1</v>
      </c>
      <c r="E262" s="40" t="str">
        <f>INDEX($A$9:$A$40,MATCH(D262,C262:C293,0),1)</f>
        <v>Highland</v>
      </c>
      <c r="F262" s="76">
        <f>INDEX($H$9:$H$40,MATCH(D262,C262:C293,0),1)</f>
        <v>53.4</v>
      </c>
      <c r="G262" s="40"/>
      <c r="H262" s="40"/>
      <c r="I262" s="40"/>
      <c r="J262" s="40"/>
      <c r="K262" s="40"/>
      <c r="L262" s="40"/>
      <c r="M262" s="40"/>
      <c r="N262" s="40"/>
    </row>
    <row r="263" spans="1:14" x14ac:dyDescent="0.25">
      <c r="A263" s="40">
        <f>RANK($H$10, $H$9:$H$40,1)</f>
        <v>16</v>
      </c>
      <c r="B263" s="40">
        <f>COUNTIF($A262:$A263, $A263)</f>
        <v>1</v>
      </c>
      <c r="C263" s="40">
        <f t="shared" ref="C263:C293" si="6">A263+(B263-1)</f>
        <v>16</v>
      </c>
      <c r="D263" s="40">
        <v>2</v>
      </c>
      <c r="E263" s="40" t="str">
        <f>INDEX($A$9:$A$40,MATCH(D263,C262:C293,0),1)</f>
        <v>Angus</v>
      </c>
      <c r="F263" s="76">
        <f>INDEX($H$9:$H$40,MATCH(D263,C262:C293,0),1)</f>
        <v>58.8</v>
      </c>
      <c r="G263" s="40"/>
      <c r="H263" s="40"/>
      <c r="I263" s="40"/>
      <c r="J263" s="40"/>
      <c r="K263" s="40"/>
      <c r="L263" s="40"/>
      <c r="M263" s="40"/>
      <c r="N263" s="40"/>
    </row>
    <row r="264" spans="1:14" x14ac:dyDescent="0.25">
      <c r="A264" s="40">
        <f>RANK($H$11, $H$9:$H$40,1)</f>
        <v>2</v>
      </c>
      <c r="B264" s="40">
        <f>COUNTIF($A262:$A264, $A264)</f>
        <v>1</v>
      </c>
      <c r="C264" s="40">
        <f t="shared" si="6"/>
        <v>2</v>
      </c>
      <c r="D264" s="40">
        <v>3</v>
      </c>
      <c r="E264" s="40" t="str">
        <f>INDEX($A$9:$A$40,MATCH(D264,C262:C293,0),1)</f>
        <v>Stirling</v>
      </c>
      <c r="F264" s="76">
        <f>INDEX($H$9:$H$40,MATCH(D264,C262:C293,0),1)</f>
        <v>68</v>
      </c>
      <c r="G264" s="40"/>
      <c r="H264" s="40"/>
      <c r="I264" s="40"/>
      <c r="J264" s="40"/>
      <c r="K264" s="40"/>
      <c r="L264" s="40"/>
      <c r="M264" s="40"/>
      <c r="N264" s="40"/>
    </row>
    <row r="265" spans="1:14" x14ac:dyDescent="0.25">
      <c r="A265" s="40">
        <f>RANK($H$12, $H$9:$H$40,1)</f>
        <v>11</v>
      </c>
      <c r="B265" s="40">
        <f>COUNTIF($A262:$A265, $A265)</f>
        <v>1</v>
      </c>
      <c r="C265" s="40">
        <f t="shared" si="6"/>
        <v>11</v>
      </c>
      <c r="D265" s="40">
        <v>4</v>
      </c>
      <c r="E265" s="40" t="str">
        <f>INDEX($A$9:$A$40,MATCH(D265,C262:C293,0),1)</f>
        <v>Na h-Eileanan Siar</v>
      </c>
      <c r="F265" s="76">
        <f>INDEX($H$9:$H$40,MATCH(D265,C262:C293,0),1)</f>
        <v>72.400000000000006</v>
      </c>
      <c r="G265" s="40"/>
      <c r="H265" s="40"/>
      <c r="I265" s="40"/>
      <c r="J265" s="40"/>
      <c r="K265" s="40"/>
      <c r="L265" s="40"/>
      <c r="M265" s="40"/>
      <c r="N265" s="40"/>
    </row>
    <row r="266" spans="1:14" x14ac:dyDescent="0.25">
      <c r="A266" s="40">
        <f>RANK($H$13, $H$9:$H$40,1)</f>
        <v>26</v>
      </c>
      <c r="B266" s="40">
        <f>COUNTIF($A262:$A266, $A266)</f>
        <v>1</v>
      </c>
      <c r="C266" s="40">
        <f t="shared" si="6"/>
        <v>26</v>
      </c>
      <c r="D266" s="40">
        <v>5</v>
      </c>
      <c r="E266" s="40" t="str">
        <f>INDEX($A$9:$A$40,MATCH(D266,C262:C293,0),1)</f>
        <v>Perth &amp; Kinross</v>
      </c>
      <c r="F266" s="76">
        <f>INDEX($H$9:$H$40,MATCH(D266,C262:C293,0),1)</f>
        <v>76.3</v>
      </c>
      <c r="G266" s="40"/>
      <c r="H266" s="40"/>
      <c r="I266" s="40"/>
      <c r="J266" s="40"/>
      <c r="K266" s="40"/>
      <c r="L266" s="40"/>
      <c r="M266" s="40"/>
      <c r="N266" s="40"/>
    </row>
    <row r="267" spans="1:14" x14ac:dyDescent="0.25">
      <c r="A267" s="40">
        <f>RANK($H$14, $H$9:$H$40,1)</f>
        <v>19</v>
      </c>
      <c r="B267" s="40">
        <f>COUNTIF($A262:$A267, $A267)</f>
        <v>1</v>
      </c>
      <c r="C267" s="40">
        <f t="shared" si="6"/>
        <v>19</v>
      </c>
      <c r="D267" s="40">
        <v>6</v>
      </c>
      <c r="E267" s="40" t="str">
        <f>INDEX($A$9:$A$40,MATCH(D267,C262:C293,0),1)</f>
        <v>Fife</v>
      </c>
      <c r="F267" s="76">
        <f>INDEX($H$9:$H$40,MATCH(D267,C262:C293,0),1)</f>
        <v>81.7</v>
      </c>
      <c r="G267" s="40"/>
      <c r="H267" s="40"/>
      <c r="I267" s="40"/>
      <c r="J267" s="40"/>
      <c r="K267" s="40"/>
      <c r="L267" s="40"/>
      <c r="M267" s="40"/>
      <c r="N267" s="40"/>
    </row>
    <row r="268" spans="1:14" x14ac:dyDescent="0.25">
      <c r="A268" s="40">
        <f>RANK($H$15, $H$9:$H$40,1)</f>
        <v>29</v>
      </c>
      <c r="B268" s="40">
        <f>COUNTIF($A262:$A268, $A268)</f>
        <v>1</v>
      </c>
      <c r="C268" s="40">
        <f t="shared" si="6"/>
        <v>29</v>
      </c>
      <c r="D268" s="40">
        <v>7</v>
      </c>
      <c r="E268" s="40" t="str">
        <f>INDEX($A$9:$A$40,MATCH(D268,C262:C293,0),1)</f>
        <v>East Renfrewshire</v>
      </c>
      <c r="F268" s="76">
        <f>INDEX($H$9:$H$40,MATCH(D268,C262:C293,0),1)</f>
        <v>85.1</v>
      </c>
      <c r="G268" s="40"/>
      <c r="H268" s="40"/>
      <c r="I268" s="40"/>
      <c r="J268" s="40"/>
      <c r="K268" s="40"/>
      <c r="L268" s="40"/>
      <c r="M268" s="40"/>
      <c r="N268" s="40"/>
    </row>
    <row r="269" spans="1:14" x14ac:dyDescent="0.25">
      <c r="A269" s="40">
        <f>RANK($H$16, $H$9:$H$40,1)</f>
        <v>28</v>
      </c>
      <c r="B269" s="40">
        <f>COUNTIF($A262:$A269, $A269)</f>
        <v>1</v>
      </c>
      <c r="C269" s="40">
        <f t="shared" si="6"/>
        <v>28</v>
      </c>
      <c r="D269" s="40">
        <v>8</v>
      </c>
      <c r="E269" s="40" t="str">
        <f>INDEX($A$9:$A$40,MATCH(D269,C262:C293,0),1)</f>
        <v>Falkirk</v>
      </c>
      <c r="F269" s="76">
        <f>INDEX($H$9:$H$40,MATCH(D269,C262:C293,0),1)</f>
        <v>88.1</v>
      </c>
      <c r="G269" s="40"/>
      <c r="H269" s="40"/>
      <c r="I269" s="40"/>
      <c r="J269" s="40"/>
      <c r="K269" s="40"/>
      <c r="L269" s="40"/>
      <c r="M269" s="40"/>
      <c r="N269" s="40"/>
    </row>
    <row r="270" spans="1:14" x14ac:dyDescent="0.25">
      <c r="A270" s="40">
        <f>RANK($H$17, $H$9:$H$40,1)</f>
        <v>17</v>
      </c>
      <c r="B270" s="40">
        <f>COUNTIF($A262:$A270, $A270)</f>
        <v>1</v>
      </c>
      <c r="C270" s="40">
        <f t="shared" si="6"/>
        <v>17</v>
      </c>
      <c r="D270" s="40">
        <v>9</v>
      </c>
      <c r="E270" s="40" t="str">
        <f>INDEX($A$9:$A$40,MATCH(D270,C262:C293,0),1)</f>
        <v>South Lanarkshire</v>
      </c>
      <c r="F270" s="76">
        <f>INDEX($H$9:$H$40,MATCH(D270,C262:C293,0),1)</f>
        <v>88.2</v>
      </c>
      <c r="G270" s="40"/>
      <c r="H270" s="40"/>
      <c r="I270" s="40"/>
      <c r="J270" s="40"/>
      <c r="K270" s="40"/>
      <c r="L270" s="40"/>
      <c r="M270" s="40"/>
      <c r="N270" s="40"/>
    </row>
    <row r="271" spans="1:14" x14ac:dyDescent="0.25">
      <c r="A271" s="40">
        <f>RANK($H$18, $H$9:$H$40,1)</f>
        <v>10</v>
      </c>
      <c r="B271" s="40">
        <f>COUNTIF($A262:$A271, $A271)</f>
        <v>1</v>
      </c>
      <c r="C271" s="40">
        <f t="shared" si="6"/>
        <v>10</v>
      </c>
      <c r="D271" s="40">
        <v>10</v>
      </c>
      <c r="E271" s="40" t="str">
        <f>INDEX($A$9:$A$40,MATCH(D271,C262:C293,0),1)</f>
        <v>East Lothian</v>
      </c>
      <c r="F271" s="76">
        <f>INDEX($H$9:$H$40,MATCH(D271,C262:C293,0),1)</f>
        <v>88.6</v>
      </c>
      <c r="G271" s="40"/>
      <c r="H271" s="40"/>
      <c r="I271" s="40"/>
      <c r="J271" s="40"/>
      <c r="K271" s="40"/>
      <c r="L271" s="40"/>
      <c r="M271" s="40"/>
      <c r="N271" s="40"/>
    </row>
    <row r="272" spans="1:14" x14ac:dyDescent="0.25">
      <c r="A272" s="40">
        <f>RANK($H$19, $H$9:$H$40,1)</f>
        <v>7</v>
      </c>
      <c r="B272" s="40">
        <f>COUNTIF($A262:$A272, $A272)</f>
        <v>1</v>
      </c>
      <c r="C272" s="40">
        <f t="shared" si="6"/>
        <v>7</v>
      </c>
      <c r="D272" s="40">
        <v>11</v>
      </c>
      <c r="E272" s="40" t="str">
        <f>INDEX($A$9:$A$40,MATCH(D272,C262:C293,0),1)</f>
        <v>Argyll &amp; Bute</v>
      </c>
      <c r="F272" s="76">
        <f>INDEX($H$9:$H$40,MATCH(D272,C262:C293,0),1)</f>
        <v>89.7</v>
      </c>
      <c r="G272" s="40"/>
      <c r="H272" s="40"/>
      <c r="I272" s="40"/>
      <c r="J272" s="40"/>
      <c r="K272" s="40"/>
      <c r="L272" s="40"/>
      <c r="M272" s="40"/>
      <c r="N272" s="40"/>
    </row>
    <row r="273" spans="1:14" x14ac:dyDescent="0.25">
      <c r="A273" s="40">
        <f>RANK($H$20, $H$9:$H$40,1)</f>
        <v>22</v>
      </c>
      <c r="B273" s="40">
        <f>COUNTIF($A262:$A273, $A273)</f>
        <v>1</v>
      </c>
      <c r="C273" s="40">
        <f t="shared" si="6"/>
        <v>22</v>
      </c>
      <c r="D273" s="40">
        <v>12</v>
      </c>
      <c r="E273" s="40" t="str">
        <f>INDEX($A$9:$A$40,MATCH(D273,C262:C293,0),1)</f>
        <v>Shetland Islands</v>
      </c>
      <c r="F273" s="76">
        <f>INDEX($H$9:$H$40,MATCH(D273,C262:C293,0),1)</f>
        <v>93.5</v>
      </c>
      <c r="G273" s="40"/>
      <c r="H273" s="40"/>
      <c r="I273" s="40"/>
      <c r="J273" s="40"/>
      <c r="K273" s="40"/>
      <c r="L273" s="40"/>
      <c r="M273" s="40"/>
      <c r="N273" s="40"/>
    </row>
    <row r="274" spans="1:14" x14ac:dyDescent="0.25">
      <c r="A274" s="40">
        <f>RANK($H$21, $H$9:$H$40,1)</f>
        <v>8</v>
      </c>
      <c r="B274" s="40">
        <f>COUNTIF($A262:$A274, $A274)</f>
        <v>1</v>
      </c>
      <c r="C274" s="40">
        <f t="shared" si="6"/>
        <v>8</v>
      </c>
      <c r="D274" s="40">
        <v>13</v>
      </c>
      <c r="E274" s="40" t="str">
        <f>INDEX($A$9:$A$40,MATCH(D274,C262:C293,0),1)</f>
        <v>North Lanarkshire</v>
      </c>
      <c r="F274" s="76">
        <f>INDEX($H$9:$H$40,MATCH(D274,C262:C293,0),1)</f>
        <v>93.8</v>
      </c>
      <c r="G274" s="40"/>
      <c r="H274" s="40"/>
      <c r="I274" s="40"/>
      <c r="J274" s="40"/>
      <c r="K274" s="40"/>
      <c r="L274" s="40"/>
      <c r="M274" s="40"/>
      <c r="N274" s="40"/>
    </row>
    <row r="275" spans="1:14" x14ac:dyDescent="0.25">
      <c r="A275" s="40">
        <f>RANK($H$22, $H$9:$H$40,1)</f>
        <v>6</v>
      </c>
      <c r="B275" s="40">
        <f>COUNTIF($A262:$A275, $A275)</f>
        <v>1</v>
      </c>
      <c r="C275" s="40">
        <f t="shared" si="6"/>
        <v>6</v>
      </c>
      <c r="D275" s="40">
        <v>14</v>
      </c>
      <c r="E275" s="40" t="str">
        <f>INDEX($A$9:$A$40,MATCH(D275,C262:C293,0),1)</f>
        <v>West Lothian</v>
      </c>
      <c r="F275" s="76">
        <f>INDEX($H$9:$H$40,MATCH(D275,C262:C293,0),1)</f>
        <v>94</v>
      </c>
      <c r="G275" s="40"/>
      <c r="H275" s="40"/>
      <c r="I275" s="40"/>
      <c r="J275" s="40"/>
      <c r="K275" s="40"/>
      <c r="L275" s="40"/>
      <c r="M275" s="40"/>
      <c r="N275" s="40"/>
    </row>
    <row r="276" spans="1:14" x14ac:dyDescent="0.25">
      <c r="A276" s="40">
        <f>RANK($H$23, $H$9:$H$40,1)</f>
        <v>30</v>
      </c>
      <c r="B276" s="40">
        <f>COUNTIF($A262:$A276, $A276)</f>
        <v>1</v>
      </c>
      <c r="C276" s="40">
        <f t="shared" si="6"/>
        <v>30</v>
      </c>
      <c r="D276" s="40">
        <v>15</v>
      </c>
      <c r="E276" s="40" t="str">
        <f>INDEX($A$9:$A$40,MATCH(D276,C262:C293,0),1)</f>
        <v>South Ayrshire</v>
      </c>
      <c r="F276" s="76">
        <f>INDEX($H$9:$H$40,MATCH(D276,C262:C293,0),1)</f>
        <v>94.6</v>
      </c>
      <c r="G276" s="40"/>
      <c r="H276" s="40"/>
      <c r="I276" s="40"/>
      <c r="J276" s="40"/>
      <c r="K276" s="40"/>
      <c r="L276" s="40"/>
      <c r="M276" s="40"/>
      <c r="N276" s="40"/>
    </row>
    <row r="277" spans="1:14" x14ac:dyDescent="0.25">
      <c r="A277" s="40">
        <f>RANK($H$24, $H$9:$H$40,1)</f>
        <v>1</v>
      </c>
      <c r="B277" s="40">
        <f>COUNTIF($A262:$A277, $A277)</f>
        <v>1</v>
      </c>
      <c r="C277" s="40">
        <f t="shared" si="6"/>
        <v>1</v>
      </c>
      <c r="D277" s="40">
        <v>16</v>
      </c>
      <c r="E277" s="40" t="str">
        <f>INDEX($A$9:$A$40,MATCH(D277,C262:C293,0),1)</f>
        <v>Aberdeenshire</v>
      </c>
      <c r="F277" s="76">
        <f>INDEX($H$9:$H$40,MATCH(D277,C262:C293,0),1)</f>
        <v>95.9</v>
      </c>
      <c r="G277" s="40"/>
      <c r="H277" s="40"/>
      <c r="I277" s="40"/>
      <c r="J277" s="40"/>
      <c r="K277" s="40"/>
      <c r="L277" s="40"/>
      <c r="M277" s="40"/>
      <c r="N277" s="40"/>
    </row>
    <row r="278" spans="1:14" x14ac:dyDescent="0.25">
      <c r="A278" s="40">
        <f>RANK($H$25, $H$9:$H$40,1)</f>
        <v>27</v>
      </c>
      <c r="B278" s="40">
        <f>COUNTIF($A262:$A278, $A278)</f>
        <v>1</v>
      </c>
      <c r="C278" s="40">
        <f t="shared" si="6"/>
        <v>27</v>
      </c>
      <c r="D278" s="40">
        <v>17</v>
      </c>
      <c r="E278" s="40" t="str">
        <f>INDEX($A$9:$A$40,MATCH(D278,C262:C293,0),1)</f>
        <v>East Dunbartonshire</v>
      </c>
      <c r="F278" s="76">
        <f>INDEX($H$9:$H$40,MATCH(D278,C262:C293,0),1)</f>
        <v>99.7</v>
      </c>
      <c r="G278" s="40"/>
      <c r="H278" s="40"/>
      <c r="I278" s="40"/>
      <c r="J278" s="40"/>
      <c r="K278" s="40"/>
      <c r="L278" s="40"/>
      <c r="M278" s="40"/>
      <c r="N278" s="40"/>
    </row>
    <row r="279" spans="1:14" x14ac:dyDescent="0.25">
      <c r="A279" s="40">
        <f>RANK($H$26, $H$9:$H$40,1)</f>
        <v>23</v>
      </c>
      <c r="B279" s="40">
        <f>COUNTIF($A262:$A279, $A279)</f>
        <v>1</v>
      </c>
      <c r="C279" s="40">
        <f t="shared" si="6"/>
        <v>23</v>
      </c>
      <c r="D279" s="40">
        <v>18</v>
      </c>
      <c r="E279" s="40" t="str">
        <f>INDEX($A$9:$A$40,MATCH(D279,C262:C293,0),1)</f>
        <v>Scottish Borders</v>
      </c>
      <c r="F279" s="76">
        <f>INDEX($H$9:$H$40,MATCH(D279,C262:C293,0),1)</f>
        <v>101.1</v>
      </c>
      <c r="G279" s="40"/>
      <c r="H279" s="40"/>
      <c r="I279" s="40"/>
      <c r="J279" s="40"/>
      <c r="K279" s="40"/>
      <c r="L279" s="40"/>
      <c r="M279" s="40"/>
      <c r="N279" s="40"/>
    </row>
    <row r="280" spans="1:14" x14ac:dyDescent="0.25">
      <c r="A280" s="40">
        <f>RANK($H$27, $H$9:$H$40,1)</f>
        <v>25</v>
      </c>
      <c r="B280" s="40">
        <f>COUNTIF($A262:$A280, $A280)</f>
        <v>1</v>
      </c>
      <c r="C280" s="40">
        <f t="shared" si="6"/>
        <v>25</v>
      </c>
      <c r="D280" s="40">
        <v>19</v>
      </c>
      <c r="E280" s="40" t="str">
        <f>INDEX($A$9:$A$40,MATCH(D280,C262:C293,0),1)</f>
        <v>Dumfries &amp; Galloway</v>
      </c>
      <c r="F280" s="76">
        <f>INDEX($H$9:$H$40,MATCH(D280,C262:C293,0),1)</f>
        <v>102.4</v>
      </c>
      <c r="G280" s="40"/>
      <c r="H280" s="40"/>
      <c r="I280" s="40"/>
      <c r="J280" s="40"/>
      <c r="K280" s="40"/>
      <c r="L280" s="40"/>
      <c r="M280" s="40"/>
      <c r="N280" s="40"/>
    </row>
    <row r="281" spans="1:14" x14ac:dyDescent="0.25">
      <c r="A281" s="40">
        <f>RANK($H$28, $H$9:$H$40,1)</f>
        <v>4</v>
      </c>
      <c r="B281" s="40">
        <f>COUNTIF($A262:$A281, $A281)</f>
        <v>1</v>
      </c>
      <c r="C281" s="40">
        <f t="shared" si="6"/>
        <v>4</v>
      </c>
      <c r="D281" s="40">
        <v>20</v>
      </c>
      <c r="E281" s="40" t="str">
        <f>INDEX($A$9:$A$40,MATCH(D281,C262:C293,0),1)</f>
        <v>Renfrewshire</v>
      </c>
      <c r="F281" s="76">
        <f>INDEX($H$9:$H$40,MATCH(D281,C262:C293,0),1)</f>
        <v>104.4</v>
      </c>
      <c r="G281" s="40"/>
      <c r="H281" s="40"/>
      <c r="I281" s="40"/>
      <c r="J281" s="40"/>
      <c r="K281" s="40"/>
      <c r="L281" s="40"/>
      <c r="M281" s="40"/>
      <c r="N281" s="40"/>
    </row>
    <row r="282" spans="1:14" x14ac:dyDescent="0.25">
      <c r="A282" s="40">
        <f>RANK($H$29, $H$9:$H$40,1)</f>
        <v>24</v>
      </c>
      <c r="B282" s="40">
        <f>COUNTIF($A262:$A282, $A282)</f>
        <v>1</v>
      </c>
      <c r="C282" s="40">
        <f t="shared" si="6"/>
        <v>24</v>
      </c>
      <c r="D282" s="40">
        <v>21</v>
      </c>
      <c r="E282" s="40" t="str">
        <f>INDEX($A$9:$A$40,MATCH(D282,C262:C293,0),1)</f>
        <v>Aberdeen City</v>
      </c>
      <c r="F282" s="76">
        <f>INDEX($H$9:$H$40,MATCH(D282,C262:C293,0),1)</f>
        <v>105.7</v>
      </c>
      <c r="G282" s="40"/>
      <c r="H282" s="40"/>
      <c r="I282" s="40"/>
      <c r="J282" s="40"/>
      <c r="K282" s="40"/>
      <c r="L282" s="40"/>
      <c r="M282" s="40"/>
      <c r="N282" s="40"/>
    </row>
    <row r="283" spans="1:14" x14ac:dyDescent="0.25">
      <c r="A283" s="40">
        <f>RANK($H$30, $H$9:$H$40,1)</f>
        <v>13</v>
      </c>
      <c r="B283" s="40">
        <f>COUNTIF($A262:$A283, $A283)</f>
        <v>1</v>
      </c>
      <c r="C283" s="40">
        <f t="shared" si="6"/>
        <v>13</v>
      </c>
      <c r="D283" s="40">
        <v>22</v>
      </c>
      <c r="E283" s="40" t="str">
        <f>INDEX($A$9:$A$40,MATCH(D283,C262:C293,0),1)</f>
        <v>Edinburgh, City of</v>
      </c>
      <c r="F283" s="76">
        <f>INDEX($H$9:$H$40,MATCH(D283,C262:C293,0),1)</f>
        <v>107.2</v>
      </c>
      <c r="G283" s="40"/>
      <c r="H283" s="40"/>
      <c r="I283" s="40"/>
      <c r="J283" s="40"/>
      <c r="K283" s="40"/>
      <c r="L283" s="40"/>
      <c r="M283" s="40"/>
      <c r="N283" s="40"/>
    </row>
    <row r="284" spans="1:14" hidden="1" x14ac:dyDescent="0.25">
      <c r="A284" s="40">
        <f>RANK($H$31, $H$9:$H$40,1)</f>
        <v>32</v>
      </c>
      <c r="B284" s="40">
        <f>COUNTIF($A262:$A284, $A284)</f>
        <v>1</v>
      </c>
      <c r="C284" s="40">
        <f t="shared" si="6"/>
        <v>32</v>
      </c>
      <c r="D284" s="40">
        <v>23</v>
      </c>
      <c r="E284" s="40" t="str">
        <f>INDEX($A$9:$A$40,MATCH(D284,C262:C293,0),1)</f>
        <v>Midlothian</v>
      </c>
      <c r="F284" s="76">
        <f>INDEX($H$9:$H$40,MATCH(D284,C262:C293,0),1)</f>
        <v>114</v>
      </c>
      <c r="G284" s="40"/>
      <c r="H284" s="40"/>
      <c r="I284" s="40"/>
      <c r="J284" s="40"/>
      <c r="K284" s="40"/>
      <c r="L284" s="40"/>
      <c r="M284" s="40"/>
      <c r="N284" s="40"/>
    </row>
    <row r="285" spans="1:14" hidden="1" x14ac:dyDescent="0.25">
      <c r="A285" s="40">
        <f>RANK($H$32, $H$9:$H$40,1)</f>
        <v>5</v>
      </c>
      <c r="B285" s="40">
        <f>COUNTIF($A262:$A285, $A285)</f>
        <v>1</v>
      </c>
      <c r="C285" s="40">
        <f t="shared" si="6"/>
        <v>5</v>
      </c>
      <c r="D285" s="40">
        <v>24</v>
      </c>
      <c r="E285" s="40" t="str">
        <f>INDEX($A$9:$A$40,MATCH(D285,C262:C293,0),1)</f>
        <v>North Ayrshire</v>
      </c>
      <c r="F285" s="76">
        <f>INDEX($H$9:$H$40,MATCH(D285,C262:C293,0),1)</f>
        <v>119.6</v>
      </c>
      <c r="G285" s="40"/>
      <c r="H285" s="40"/>
      <c r="I285" s="40"/>
      <c r="J285" s="40"/>
      <c r="K285" s="40"/>
      <c r="L285" s="40"/>
      <c r="M285" s="40"/>
      <c r="N285" s="40"/>
    </row>
    <row r="286" spans="1:14" hidden="1" x14ac:dyDescent="0.25">
      <c r="A286" s="40">
        <f>RANK($H$33, $H$9:$H$40,1)</f>
        <v>20</v>
      </c>
      <c r="B286" s="40">
        <f>COUNTIF($A262:$A286, $A286)</f>
        <v>1</v>
      </c>
      <c r="C286" s="40">
        <f t="shared" si="6"/>
        <v>20</v>
      </c>
      <c r="D286" s="40">
        <v>25</v>
      </c>
      <c r="E286" s="40" t="str">
        <f>INDEX($A$9:$A$40,MATCH(D286,C262:C293,0),1)</f>
        <v>Moray</v>
      </c>
      <c r="F286" s="76">
        <f>INDEX($H$9:$H$40,MATCH(D286,C262:C293,0),1)</f>
        <v>120.8</v>
      </c>
      <c r="G286" s="40"/>
      <c r="H286" s="40"/>
      <c r="I286" s="40"/>
      <c r="J286" s="40"/>
      <c r="K286" s="40"/>
      <c r="L286" s="40"/>
      <c r="M286" s="40"/>
      <c r="N286" s="40"/>
    </row>
    <row r="287" spans="1:14" hidden="1" x14ac:dyDescent="0.25">
      <c r="A287" s="40">
        <f>RANK($H$34, $H$9:$H$40,1)</f>
        <v>18</v>
      </c>
      <c r="B287" s="40">
        <f>COUNTIF($A262:$A287, $A287)</f>
        <v>1</v>
      </c>
      <c r="C287" s="40">
        <f t="shared" si="6"/>
        <v>18</v>
      </c>
      <c r="D287" s="40">
        <v>26</v>
      </c>
      <c r="E287" s="40" t="str">
        <f>INDEX($A$9:$A$40,MATCH(D287,C262:C293,0),1)</f>
        <v>Clackmannanshire</v>
      </c>
      <c r="F287" s="76">
        <f>INDEX($H$9:$H$40,MATCH(D287,C262:C293,0),1)</f>
        <v>122.6</v>
      </c>
      <c r="G287" s="40"/>
      <c r="H287" s="40"/>
      <c r="I287" s="40"/>
      <c r="J287" s="40"/>
      <c r="K287" s="40"/>
      <c r="L287" s="40"/>
      <c r="M287" s="40"/>
      <c r="N287" s="40"/>
    </row>
    <row r="288" spans="1:14" hidden="1" x14ac:dyDescent="0.25">
      <c r="A288" s="40">
        <f>RANK($H$35, $H$9:$H$40,1)</f>
        <v>12</v>
      </c>
      <c r="B288" s="40">
        <f>COUNTIF($A262:$A288, $A288)</f>
        <v>1</v>
      </c>
      <c r="C288" s="40">
        <f t="shared" si="6"/>
        <v>12</v>
      </c>
      <c r="D288" s="40">
        <v>27</v>
      </c>
      <c r="E288" s="40" t="str">
        <f>INDEX($A$9:$A$40,MATCH(D288,C262:C293,0),1)</f>
        <v>Inverclyde</v>
      </c>
      <c r="F288" s="76">
        <f>INDEX($H$9:$H$40,MATCH(D288,C262:C293,0),1)</f>
        <v>128.1</v>
      </c>
      <c r="G288" s="40"/>
      <c r="H288" s="40"/>
      <c r="I288" s="40"/>
      <c r="J288" s="40"/>
      <c r="K288" s="40"/>
      <c r="L288" s="40"/>
      <c r="M288" s="40"/>
      <c r="N288" s="40"/>
    </row>
    <row r="289" spans="1:14" hidden="1" x14ac:dyDescent="0.25">
      <c r="A289" s="40">
        <f>RANK($H$36, $H$9:$H$40,1)</f>
        <v>15</v>
      </c>
      <c r="B289" s="40">
        <f>COUNTIF($A262:$A289, $A289)</f>
        <v>1</v>
      </c>
      <c r="C289" s="40">
        <f t="shared" si="6"/>
        <v>15</v>
      </c>
      <c r="D289" s="40">
        <v>28</v>
      </c>
      <c r="E289" s="40" t="str">
        <f>INDEX($A$9:$A$40,MATCH(D289,C262:C293,0),1)</f>
        <v>East Ayrshire</v>
      </c>
      <c r="F289" s="76">
        <f>INDEX($H$9:$H$40,MATCH(D289,C262:C293,0),1)</f>
        <v>128.6</v>
      </c>
      <c r="G289" s="40"/>
      <c r="H289" s="40"/>
      <c r="I289" s="40"/>
      <c r="J289" s="40"/>
      <c r="K289" s="40"/>
      <c r="L289" s="40"/>
      <c r="M289" s="40"/>
      <c r="N289" s="40"/>
    </row>
    <row r="290" spans="1:14" hidden="1" x14ac:dyDescent="0.25">
      <c r="A290" s="40">
        <f>RANK($H$37, $H$9:$H$40,1)</f>
        <v>9</v>
      </c>
      <c r="B290" s="40">
        <f>COUNTIF($A262:$A290, $A290)</f>
        <v>1</v>
      </c>
      <c r="C290" s="40">
        <f t="shared" si="6"/>
        <v>9</v>
      </c>
      <c r="D290" s="40">
        <v>29</v>
      </c>
      <c r="E290" s="40" t="str">
        <f>INDEX($A$9:$A$40,MATCH(D290,C262:C293,0),1)</f>
        <v>Dundee City</v>
      </c>
      <c r="F290" s="76">
        <f>INDEX($H$9:$H$40,MATCH(D290,C262:C293,0),1)</f>
        <v>129.1</v>
      </c>
      <c r="G290" s="40"/>
      <c r="H290" s="40"/>
      <c r="I290" s="40"/>
      <c r="J290" s="40"/>
      <c r="K290" s="40"/>
      <c r="L290" s="40"/>
      <c r="M290" s="40"/>
      <c r="N290" s="40"/>
    </row>
    <row r="291" spans="1:14" hidden="1" x14ac:dyDescent="0.25">
      <c r="A291" s="40">
        <f>RANK($H$38, $H$9:$H$40,1)</f>
        <v>3</v>
      </c>
      <c r="B291" s="40">
        <f>COUNTIF($A262:$A291, $A291)</f>
        <v>1</v>
      </c>
      <c r="C291" s="40">
        <f t="shared" si="6"/>
        <v>3</v>
      </c>
      <c r="D291" s="40">
        <v>30</v>
      </c>
      <c r="E291" s="40" t="str">
        <f>INDEX($A$9:$A$40,MATCH(D291,C262:C293,0),1)</f>
        <v>Glasgow City</v>
      </c>
      <c r="F291" s="76">
        <f>INDEX($H$9:$H$40,MATCH(D291,C262:C293,0),1)</f>
        <v>131.69999999999999</v>
      </c>
      <c r="G291" s="40"/>
      <c r="H291" s="40"/>
      <c r="I291" s="40"/>
      <c r="J291" s="40"/>
      <c r="K291" s="40"/>
      <c r="L291" s="40"/>
      <c r="M291" s="40"/>
      <c r="N291" s="40"/>
    </row>
    <row r="292" spans="1:14" hidden="1" x14ac:dyDescent="0.25">
      <c r="A292" s="40">
        <f>RANK($H$39, $H$9:$H$40,1)</f>
        <v>31</v>
      </c>
      <c r="B292" s="40">
        <f>COUNTIF($A262:$A292, $A292)</f>
        <v>1</v>
      </c>
      <c r="C292" s="40">
        <f t="shared" si="6"/>
        <v>31</v>
      </c>
      <c r="D292" s="40">
        <v>31</v>
      </c>
      <c r="E292" s="40" t="str">
        <f>INDEX($A$9:$A$40,MATCH(D292,C262:C293,0),1)</f>
        <v>West Dunbartonshire</v>
      </c>
      <c r="F292" s="76">
        <f>INDEX($H$9:$H$40,MATCH(D292,C262:C293,0),1)</f>
        <v>132</v>
      </c>
      <c r="G292" s="40"/>
      <c r="H292" s="40"/>
      <c r="I292" s="40"/>
      <c r="J292" s="40"/>
      <c r="K292" s="40"/>
      <c r="L292" s="40"/>
      <c r="M292" s="40"/>
      <c r="N292" s="40"/>
    </row>
    <row r="293" spans="1:14" hidden="1" x14ac:dyDescent="0.25">
      <c r="A293" s="40">
        <f>RANK($H$40, $H$9:$H$40,1)</f>
        <v>14</v>
      </c>
      <c r="B293" s="40">
        <f>COUNTIF($A262:$A293, $A293)</f>
        <v>1</v>
      </c>
      <c r="C293" s="40">
        <f t="shared" si="6"/>
        <v>14</v>
      </c>
      <c r="D293" s="40">
        <v>32</v>
      </c>
      <c r="E293" s="40" t="str">
        <f>INDEX($A$9:$A$40,MATCH(D293,C262:C293,0),1)</f>
        <v>Orkney Islands</v>
      </c>
      <c r="F293" s="76">
        <f>INDEX($H$9:$H$40,MATCH(D293,C262:C293,0),1)</f>
        <v>134.4</v>
      </c>
      <c r="G293" s="40"/>
      <c r="H293" s="40"/>
      <c r="I293" s="40"/>
      <c r="J293" s="40"/>
      <c r="K293" s="40"/>
      <c r="L293" s="40"/>
      <c r="M293" s="40"/>
      <c r="N293" s="40"/>
    </row>
    <row r="296" spans="1:14" x14ac:dyDescent="0.25">
      <c r="A296" s="95" t="str">
        <f>SUBSTITUTE($A$5, "Whole time equivalent(WTE)", "WTE") &amp; " in " &amp; $I$8</f>
        <v>WTE rates for social workers in fieldwork services per 100,000 population in 2015</v>
      </c>
      <c r="B296" s="95"/>
      <c r="C296" s="95"/>
      <c r="D296" s="95"/>
      <c r="E296" s="95"/>
      <c r="F296" s="95"/>
      <c r="G296" s="97"/>
      <c r="H296" s="95"/>
      <c r="I296" s="95"/>
      <c r="J296" s="95"/>
      <c r="K296" s="95"/>
      <c r="L296" s="95"/>
      <c r="M296" s="95"/>
      <c r="N296" s="95"/>
    </row>
    <row r="297" spans="1:14" x14ac:dyDescent="0.25">
      <c r="A297" s="77" t="s">
        <v>88</v>
      </c>
      <c r="B297" s="77" t="s">
        <v>89</v>
      </c>
      <c r="C297" s="77" t="s">
        <v>90</v>
      </c>
      <c r="D297" s="77" t="s">
        <v>85</v>
      </c>
      <c r="E297" s="77" t="s">
        <v>86</v>
      </c>
      <c r="F297" s="77" t="s">
        <v>87</v>
      </c>
      <c r="G297" s="90"/>
      <c r="H297" s="77"/>
      <c r="I297" s="77"/>
      <c r="J297" s="77"/>
      <c r="K297" s="77"/>
      <c r="L297" s="77"/>
      <c r="M297" s="77"/>
      <c r="N297" s="77"/>
    </row>
    <row r="298" spans="1:14" x14ac:dyDescent="0.25">
      <c r="A298" s="77">
        <f>RANK($I$9, $I$9:$I$40,1)</f>
        <v>15</v>
      </c>
      <c r="B298" s="77">
        <f>COUNTIF($A298:$A298, $A298)</f>
        <v>1</v>
      </c>
      <c r="C298" s="77">
        <f>A298+(B298-1)</f>
        <v>15</v>
      </c>
      <c r="D298" s="77">
        <v>1</v>
      </c>
      <c r="E298" s="77" t="str">
        <f>INDEX($A$9:$A$40,MATCH(D298,C298:C329,0),1)</f>
        <v>Highland</v>
      </c>
      <c r="F298" s="78">
        <f>INDEX($I$9:$I$40,MATCH(D298,C298:C329,0),1)</f>
        <v>48.1</v>
      </c>
      <c r="G298" s="90"/>
      <c r="H298" s="77"/>
      <c r="I298" s="77"/>
      <c r="J298" s="77"/>
      <c r="K298" s="77"/>
      <c r="L298" s="77"/>
      <c r="M298" s="77"/>
      <c r="N298" s="77"/>
    </row>
    <row r="299" spans="1:14" x14ac:dyDescent="0.25">
      <c r="A299" s="77">
        <f>RANK($I$10, $I$9:$I$40,1)</f>
        <v>16</v>
      </c>
      <c r="B299" s="77">
        <f>COUNTIF($A298:$A299, $A299)</f>
        <v>1</v>
      </c>
      <c r="C299" s="77">
        <f t="shared" ref="C299:C329" si="7">A299+(B299-1)</f>
        <v>16</v>
      </c>
      <c r="D299" s="77">
        <v>2</v>
      </c>
      <c r="E299" s="77" t="str">
        <f>INDEX($A$9:$A$40,MATCH(D299,C298:C329,0),1)</f>
        <v>Angus</v>
      </c>
      <c r="F299" s="78">
        <f>INDEX($I$9:$I$40,MATCH(D299,C298:C329,0),1)</f>
        <v>57</v>
      </c>
      <c r="G299" s="90"/>
      <c r="H299" s="77"/>
      <c r="I299" s="77"/>
      <c r="J299" s="77"/>
      <c r="K299" s="77"/>
      <c r="L299" s="77"/>
      <c r="M299" s="77"/>
      <c r="N299" s="77"/>
    </row>
    <row r="300" spans="1:14" x14ac:dyDescent="0.25">
      <c r="A300" s="77">
        <f>RANK($I$11, $I$9:$I$40,1)</f>
        <v>2</v>
      </c>
      <c r="B300" s="77">
        <f>COUNTIF($A298:$A300, $A300)</f>
        <v>1</v>
      </c>
      <c r="C300" s="77">
        <f t="shared" si="7"/>
        <v>2</v>
      </c>
      <c r="D300" s="77">
        <v>3</v>
      </c>
      <c r="E300" s="77" t="str">
        <f>INDEX($A$9:$A$40,MATCH(D300,C298:C329,0),1)</f>
        <v>Stirling</v>
      </c>
      <c r="F300" s="78">
        <f>INDEX($I$9:$I$40,MATCH(D300,C298:C329,0),1)</f>
        <v>66.8</v>
      </c>
      <c r="G300" s="90"/>
      <c r="H300" s="77"/>
      <c r="I300" s="77"/>
      <c r="J300" s="77"/>
      <c r="K300" s="77"/>
      <c r="L300" s="77"/>
      <c r="M300" s="77"/>
      <c r="N300" s="77"/>
    </row>
    <row r="301" spans="1:14" x14ac:dyDescent="0.25">
      <c r="A301" s="77">
        <f>RANK($I$12, $I$9:$I$40,1)</f>
        <v>23</v>
      </c>
      <c r="B301" s="77">
        <f>COUNTIF($A298:$A301, $A301)</f>
        <v>1</v>
      </c>
      <c r="C301" s="77">
        <f t="shared" si="7"/>
        <v>23</v>
      </c>
      <c r="D301" s="77">
        <v>4</v>
      </c>
      <c r="E301" s="77" t="str">
        <f>INDEX($A$9:$A$40,MATCH(D301,C298:C329,0),1)</f>
        <v>Na h-Eileanan Siar</v>
      </c>
      <c r="F301" s="78">
        <f>INDEX($I$9:$I$40,MATCH(D301,C298:C329,0),1)</f>
        <v>67.599999999999994</v>
      </c>
      <c r="G301" s="90"/>
      <c r="H301" s="77"/>
      <c r="I301" s="77"/>
      <c r="J301" s="77"/>
      <c r="K301" s="77"/>
      <c r="L301" s="77"/>
      <c r="M301" s="77"/>
      <c r="N301" s="77"/>
    </row>
    <row r="302" spans="1:14" x14ac:dyDescent="0.25">
      <c r="A302" s="77">
        <f>RANK($I$13, $I$9:$I$40,1)</f>
        <v>28</v>
      </c>
      <c r="B302" s="77">
        <f>COUNTIF($A298:$A302, $A302)</f>
        <v>1</v>
      </c>
      <c r="C302" s="77">
        <f t="shared" si="7"/>
        <v>28</v>
      </c>
      <c r="D302" s="77">
        <v>5</v>
      </c>
      <c r="E302" s="77" t="str">
        <f>INDEX($A$9:$A$40,MATCH(D302,C298:C329,0),1)</f>
        <v>East Dunbartonshire</v>
      </c>
      <c r="F302" s="78">
        <f>INDEX($I$9:$I$40,MATCH(D302,C298:C329,0),1)</f>
        <v>80.7</v>
      </c>
      <c r="G302" s="90"/>
      <c r="H302" s="77"/>
      <c r="I302" s="77"/>
      <c r="J302" s="77"/>
      <c r="K302" s="77"/>
      <c r="L302" s="77"/>
      <c r="M302" s="77"/>
      <c r="N302" s="77"/>
    </row>
    <row r="303" spans="1:14" x14ac:dyDescent="0.25">
      <c r="A303" s="77">
        <f>RANK($I$14, $I$9:$I$40,1)</f>
        <v>20</v>
      </c>
      <c r="B303" s="77">
        <f>COUNTIF($A298:$A303, $A303)</f>
        <v>1</v>
      </c>
      <c r="C303" s="77">
        <f t="shared" si="7"/>
        <v>20</v>
      </c>
      <c r="D303" s="77">
        <v>6</v>
      </c>
      <c r="E303" s="77" t="str">
        <f>INDEX($A$9:$A$40,MATCH(D303,C298:C329,0),1)</f>
        <v>Perth &amp; Kinross</v>
      </c>
      <c r="F303" s="78">
        <f>INDEX($I$9:$I$40,MATCH(D303,C298:C329,0),1)</f>
        <v>84.2</v>
      </c>
      <c r="G303" s="90"/>
      <c r="H303" s="77"/>
      <c r="I303" s="77"/>
      <c r="J303" s="77"/>
      <c r="K303" s="77"/>
      <c r="L303" s="77"/>
      <c r="M303" s="77"/>
      <c r="N303" s="77"/>
    </row>
    <row r="304" spans="1:14" x14ac:dyDescent="0.25">
      <c r="A304" s="77">
        <f>RANK($I$15, $I$9:$I$40,1)</f>
        <v>30</v>
      </c>
      <c r="B304" s="77">
        <f>COUNTIF($A298:$A304, $A304)</f>
        <v>1</v>
      </c>
      <c r="C304" s="77">
        <f t="shared" si="7"/>
        <v>30</v>
      </c>
      <c r="D304" s="77">
        <v>7</v>
      </c>
      <c r="E304" s="77" t="str">
        <f>INDEX($A$9:$A$40,MATCH(D304,C298:C329,0),1)</f>
        <v>East Renfrewshire</v>
      </c>
      <c r="F304" s="78">
        <f>INDEX($I$9:$I$40,MATCH(D304,C298:C329,0),1)</f>
        <v>85.1</v>
      </c>
      <c r="G304" s="90"/>
      <c r="H304" s="77"/>
      <c r="I304" s="77"/>
      <c r="J304" s="77"/>
      <c r="K304" s="77"/>
      <c r="L304" s="77"/>
      <c r="M304" s="77"/>
      <c r="N304" s="77"/>
    </row>
    <row r="305" spans="1:14" x14ac:dyDescent="0.25">
      <c r="A305" s="77">
        <f>RANK($I$16, $I$9:$I$40,1)</f>
        <v>32</v>
      </c>
      <c r="B305" s="77">
        <f>COUNTIF($A298:$A305, $A305)</f>
        <v>1</v>
      </c>
      <c r="C305" s="77">
        <f t="shared" si="7"/>
        <v>32</v>
      </c>
      <c r="D305" s="77">
        <v>8</v>
      </c>
      <c r="E305" s="77" t="str">
        <f>INDEX($A$9:$A$40,MATCH(D305,C298:C329,0),1)</f>
        <v>Falkirk</v>
      </c>
      <c r="F305" s="78">
        <f>INDEX($I$9:$I$40,MATCH(D305,C298:C329,0),1)</f>
        <v>88.3</v>
      </c>
      <c r="G305" s="90"/>
      <c r="H305" s="77"/>
      <c r="I305" s="77"/>
      <c r="J305" s="77"/>
      <c r="K305" s="77"/>
      <c r="L305" s="77"/>
      <c r="M305" s="77"/>
      <c r="N305" s="77"/>
    </row>
    <row r="306" spans="1:14" x14ac:dyDescent="0.25">
      <c r="A306" s="77">
        <f>RANK($I$17, $I$9:$I$40,1)</f>
        <v>5</v>
      </c>
      <c r="B306" s="77">
        <f>COUNTIF($A298:$A306, $A306)</f>
        <v>1</v>
      </c>
      <c r="C306" s="77">
        <f t="shared" si="7"/>
        <v>5</v>
      </c>
      <c r="D306" s="77">
        <v>9</v>
      </c>
      <c r="E306" s="77" t="str">
        <f>INDEX($A$9:$A$40,MATCH(D306,C298:C329,0),1)</f>
        <v>North Lanarkshire</v>
      </c>
      <c r="F306" s="78">
        <f>INDEX($I$9:$I$40,MATCH(D306,C298:C329,0),1)</f>
        <v>89.5</v>
      </c>
      <c r="G306" s="90"/>
      <c r="H306" s="77"/>
      <c r="I306" s="77"/>
      <c r="J306" s="77"/>
      <c r="K306" s="77"/>
      <c r="L306" s="77"/>
      <c r="M306" s="77"/>
      <c r="N306" s="77"/>
    </row>
    <row r="307" spans="1:14" x14ac:dyDescent="0.25">
      <c r="A307" s="77">
        <f>RANK($I$18, $I$9:$I$40,1)</f>
        <v>14</v>
      </c>
      <c r="B307" s="77">
        <f>COUNTIF($A298:$A307, $A307)</f>
        <v>1</v>
      </c>
      <c r="C307" s="77">
        <f t="shared" si="7"/>
        <v>14</v>
      </c>
      <c r="D307" s="77">
        <v>10</v>
      </c>
      <c r="E307" s="77" t="str">
        <f>INDEX($A$9:$A$40,MATCH(D307,C298:C329,0),1)</f>
        <v>Fife</v>
      </c>
      <c r="F307" s="78">
        <f>INDEX($I$9:$I$40,MATCH(D307,C298:C329,0),1)</f>
        <v>93</v>
      </c>
      <c r="G307" s="90"/>
      <c r="H307" s="77"/>
      <c r="I307" s="77"/>
      <c r="J307" s="77"/>
      <c r="K307" s="77"/>
      <c r="L307" s="77"/>
      <c r="M307" s="77"/>
      <c r="N307" s="77"/>
    </row>
    <row r="308" spans="1:14" x14ac:dyDescent="0.25">
      <c r="A308" s="77">
        <f>RANK($I$19, $I$9:$I$40,1)</f>
        <v>7</v>
      </c>
      <c r="B308" s="77">
        <f>COUNTIF($A298:$A308, $A308)</f>
        <v>1</v>
      </c>
      <c r="C308" s="77">
        <f t="shared" si="7"/>
        <v>7</v>
      </c>
      <c r="D308" s="77">
        <v>11</v>
      </c>
      <c r="E308" s="77" t="str">
        <f>INDEX($A$9:$A$40,MATCH(D308,C298:C329,0),1)</f>
        <v>Scottish Borders</v>
      </c>
      <c r="F308" s="78">
        <f>INDEX($I$9:$I$40,MATCH(D308,C298:C329,0),1)</f>
        <v>93.6</v>
      </c>
      <c r="G308" s="90"/>
      <c r="H308" s="77"/>
      <c r="I308" s="77"/>
      <c r="J308" s="77"/>
      <c r="K308" s="77"/>
      <c r="L308" s="77"/>
      <c r="M308" s="77"/>
      <c r="N308" s="77"/>
    </row>
    <row r="309" spans="1:14" x14ac:dyDescent="0.25">
      <c r="A309" s="77">
        <f>RANK($I$20, $I$9:$I$40,1)</f>
        <v>18</v>
      </c>
      <c r="B309" s="77">
        <f>COUNTIF($A298:$A309, $A309)</f>
        <v>1</v>
      </c>
      <c r="C309" s="77">
        <f t="shared" si="7"/>
        <v>18</v>
      </c>
      <c r="D309" s="77">
        <v>12</v>
      </c>
      <c r="E309" s="77" t="str">
        <f>INDEX($A$9:$A$40,MATCH(D309,C298:C329,0),1)</f>
        <v>West Lothian</v>
      </c>
      <c r="F309" s="78">
        <f>INDEX($I$9:$I$40,MATCH(D309,C298:C329,0),1)</f>
        <v>94</v>
      </c>
      <c r="G309" s="90"/>
      <c r="H309" s="77"/>
      <c r="I309" s="77"/>
      <c r="J309" s="77"/>
      <c r="K309" s="77"/>
      <c r="L309" s="77"/>
      <c r="M309" s="77"/>
      <c r="N309" s="77"/>
    </row>
    <row r="310" spans="1:14" x14ac:dyDescent="0.25">
      <c r="A310" s="77">
        <f>RANK($I$21, $I$9:$I$40,1)</f>
        <v>8</v>
      </c>
      <c r="B310" s="77">
        <f>COUNTIF($A298:$A310, $A310)</f>
        <v>1</v>
      </c>
      <c r="C310" s="77">
        <f t="shared" si="7"/>
        <v>8</v>
      </c>
      <c r="D310" s="77">
        <v>13</v>
      </c>
      <c r="E310" s="77" t="str">
        <f>INDEX($A$9:$A$40,MATCH(D310,C298:C329,0),1)</f>
        <v>South Lanarkshire</v>
      </c>
      <c r="F310" s="78">
        <f>INDEX($I$9:$I$40,MATCH(D310,C298:C329,0),1)</f>
        <v>95.8</v>
      </c>
      <c r="G310" s="90"/>
      <c r="H310" s="77"/>
      <c r="I310" s="77"/>
      <c r="J310" s="77"/>
      <c r="K310" s="77"/>
      <c r="L310" s="77"/>
      <c r="M310" s="77"/>
      <c r="N310" s="77"/>
    </row>
    <row r="311" spans="1:14" x14ac:dyDescent="0.25">
      <c r="A311" s="77">
        <f>RANK($I$22, $I$9:$I$40,1)</f>
        <v>10</v>
      </c>
      <c r="B311" s="77">
        <f>COUNTIF($A298:$A311, $A311)</f>
        <v>1</v>
      </c>
      <c r="C311" s="77">
        <f t="shared" si="7"/>
        <v>10</v>
      </c>
      <c r="D311" s="77">
        <v>14</v>
      </c>
      <c r="E311" s="77" t="str">
        <f>INDEX($A$9:$A$40,MATCH(D311,C298:C329,0),1)</f>
        <v>East Lothian</v>
      </c>
      <c r="F311" s="78">
        <f>INDEX($I$9:$I$40,MATCH(D311,C298:C329,0),1)</f>
        <v>98.3</v>
      </c>
      <c r="G311" s="90"/>
      <c r="H311" s="77"/>
      <c r="I311" s="77"/>
      <c r="J311" s="77"/>
      <c r="K311" s="77"/>
      <c r="L311" s="77"/>
      <c r="M311" s="77"/>
      <c r="N311" s="77"/>
    </row>
    <row r="312" spans="1:14" x14ac:dyDescent="0.25">
      <c r="A312" s="77">
        <f>RANK($I$23, $I$9:$I$40,1)</f>
        <v>27</v>
      </c>
      <c r="B312" s="77">
        <f>COUNTIF($A298:$A312, $A312)</f>
        <v>1</v>
      </c>
      <c r="C312" s="77">
        <f t="shared" si="7"/>
        <v>27</v>
      </c>
      <c r="D312" s="77">
        <v>15</v>
      </c>
      <c r="E312" s="77" t="str">
        <f>INDEX($A$9:$A$40,MATCH(D312,C298:C329,0),1)</f>
        <v>Aberdeen City</v>
      </c>
      <c r="F312" s="78">
        <f>INDEX($I$9:$I$40,MATCH(D312,C298:C329,0),1)</f>
        <v>100.4</v>
      </c>
      <c r="G312" s="90"/>
      <c r="H312" s="77"/>
      <c r="I312" s="77"/>
      <c r="J312" s="77"/>
      <c r="K312" s="77"/>
      <c r="L312" s="77"/>
      <c r="M312" s="77"/>
      <c r="N312" s="77"/>
    </row>
    <row r="313" spans="1:14" x14ac:dyDescent="0.25">
      <c r="A313" s="77">
        <f>RANK($I$24, $I$9:$I$40,1)</f>
        <v>1</v>
      </c>
      <c r="B313" s="77">
        <f>COUNTIF($A298:$A313, $A313)</f>
        <v>1</v>
      </c>
      <c r="C313" s="77">
        <f t="shared" si="7"/>
        <v>1</v>
      </c>
      <c r="D313" s="77">
        <v>16</v>
      </c>
      <c r="E313" s="77" t="str">
        <f>INDEX($A$9:$A$40,MATCH(D313,C298:C329,0),1)</f>
        <v>Aberdeenshire</v>
      </c>
      <c r="F313" s="78">
        <f>INDEX($I$9:$I$40,MATCH(D313,C298:C329,0),1)</f>
        <v>100.7</v>
      </c>
      <c r="G313" s="90"/>
      <c r="H313" s="77"/>
      <c r="I313" s="77"/>
      <c r="J313" s="77"/>
      <c r="K313" s="77"/>
      <c r="L313" s="77"/>
      <c r="M313" s="77"/>
      <c r="N313" s="77"/>
    </row>
    <row r="314" spans="1:14" x14ac:dyDescent="0.25">
      <c r="A314" s="77">
        <f>RANK($I$25, $I$9:$I$40,1)</f>
        <v>24</v>
      </c>
      <c r="B314" s="77">
        <f>COUNTIF($A298:$A314, $A314)</f>
        <v>1</v>
      </c>
      <c r="C314" s="77">
        <f t="shared" si="7"/>
        <v>24</v>
      </c>
      <c r="D314" s="77">
        <v>17</v>
      </c>
      <c r="E314" s="77" t="str">
        <f>INDEX($A$9:$A$40,MATCH(D314,C298:C329,0),1)</f>
        <v>Renfrewshire</v>
      </c>
      <c r="F314" s="78">
        <f>INDEX($I$9:$I$40,MATCH(D314,C298:C329,0),1)</f>
        <v>103.3</v>
      </c>
      <c r="G314" s="90"/>
      <c r="H314" s="77"/>
      <c r="I314" s="77"/>
      <c r="J314" s="77"/>
      <c r="K314" s="77"/>
      <c r="L314" s="77"/>
      <c r="M314" s="77"/>
      <c r="N314" s="77"/>
    </row>
    <row r="315" spans="1:14" x14ac:dyDescent="0.25">
      <c r="A315" s="77">
        <f>RANK($I$26, $I$9:$I$40,1)</f>
        <v>22</v>
      </c>
      <c r="B315" s="77">
        <f>COUNTIF($A298:$A315, $A315)</f>
        <v>1</v>
      </c>
      <c r="C315" s="77">
        <f t="shared" si="7"/>
        <v>22</v>
      </c>
      <c r="D315" s="77">
        <v>18</v>
      </c>
      <c r="E315" s="77" t="str">
        <f>INDEX($A$9:$A$40,MATCH(D315,C298:C329,0),1)</f>
        <v>Edinburgh, City of</v>
      </c>
      <c r="F315" s="78">
        <f>INDEX($I$9:$I$40,MATCH(D315,C298:C329,0),1)</f>
        <v>104.1</v>
      </c>
      <c r="G315" s="90"/>
      <c r="H315" s="77"/>
      <c r="I315" s="77"/>
      <c r="J315" s="77"/>
      <c r="K315" s="77"/>
      <c r="L315" s="77"/>
      <c r="M315" s="77"/>
      <c r="N315" s="77"/>
    </row>
    <row r="316" spans="1:14" x14ac:dyDescent="0.25">
      <c r="A316" s="77">
        <f>RANK($I$27, $I$9:$I$40,1)</f>
        <v>26</v>
      </c>
      <c r="B316" s="77">
        <f>COUNTIF($A298:$A316, $A316)</f>
        <v>1</v>
      </c>
      <c r="C316" s="77">
        <f t="shared" si="7"/>
        <v>26</v>
      </c>
      <c r="D316" s="77">
        <v>19</v>
      </c>
      <c r="E316" s="77" t="str">
        <f>INDEX($A$9:$A$40,MATCH(D316,C298:C329,0),1)</f>
        <v>South Ayrshire</v>
      </c>
      <c r="F316" s="78">
        <f>INDEX($I$9:$I$40,MATCH(D316,C298:C329,0),1)</f>
        <v>106.5</v>
      </c>
      <c r="G316" s="90"/>
      <c r="H316" s="77"/>
      <c r="I316" s="77"/>
      <c r="J316" s="77"/>
      <c r="K316" s="77"/>
      <c r="L316" s="77"/>
      <c r="M316" s="77"/>
      <c r="N316" s="77"/>
    </row>
    <row r="317" spans="1:14" x14ac:dyDescent="0.25">
      <c r="A317" s="77">
        <f>RANK($I$28, $I$9:$I$40,1)</f>
        <v>4</v>
      </c>
      <c r="B317" s="77">
        <f>COUNTIF($A298:$A317, $A317)</f>
        <v>1</v>
      </c>
      <c r="C317" s="77">
        <f t="shared" si="7"/>
        <v>4</v>
      </c>
      <c r="D317" s="77">
        <v>20</v>
      </c>
      <c r="E317" s="77" t="str">
        <f>INDEX($A$9:$A$40,MATCH(D317,C298:C329,0),1)</f>
        <v>Dumfries &amp; Galloway</v>
      </c>
      <c r="F317" s="78">
        <f>INDEX($I$9:$I$40,MATCH(D317,C298:C329,0),1)</f>
        <v>109.6</v>
      </c>
      <c r="G317" s="90"/>
      <c r="H317" s="77"/>
      <c r="I317" s="77"/>
      <c r="J317" s="77"/>
      <c r="K317" s="77"/>
      <c r="L317" s="77"/>
      <c r="M317" s="77"/>
      <c r="N317" s="77"/>
    </row>
    <row r="318" spans="1:14" x14ac:dyDescent="0.25">
      <c r="A318" s="77">
        <f>RANK($I$29, $I$9:$I$40,1)</f>
        <v>25</v>
      </c>
      <c r="B318" s="77">
        <f>COUNTIF($A298:$A318, $A318)</f>
        <v>1</v>
      </c>
      <c r="C318" s="77">
        <f t="shared" si="7"/>
        <v>25</v>
      </c>
      <c r="D318" s="77">
        <v>21</v>
      </c>
      <c r="E318" s="77" t="str">
        <f>INDEX($A$9:$A$40,MATCH(D318,C298:C329,0),1)</f>
        <v>Shetland Islands</v>
      </c>
      <c r="F318" s="78">
        <f>INDEX($I$9:$I$40,MATCH(D318,C298:C329,0),1)</f>
        <v>112.4</v>
      </c>
      <c r="G318" s="90"/>
      <c r="H318" s="77"/>
      <c r="I318" s="77"/>
      <c r="J318" s="77"/>
      <c r="K318" s="77"/>
      <c r="L318" s="77"/>
      <c r="M318" s="77"/>
      <c r="N318" s="77"/>
    </row>
    <row r="319" spans="1:14" x14ac:dyDescent="0.25">
      <c r="A319" s="77">
        <f>RANK($I$30, $I$9:$I$40,1)</f>
        <v>9</v>
      </c>
      <c r="B319" s="77">
        <f>COUNTIF($A298:$A319, $A319)</f>
        <v>1</v>
      </c>
      <c r="C319" s="77">
        <f t="shared" si="7"/>
        <v>9</v>
      </c>
      <c r="D319" s="77">
        <v>22</v>
      </c>
      <c r="E319" s="77" t="str">
        <f>INDEX($A$9:$A$40,MATCH(D319,C298:C329,0),1)</f>
        <v>Midlothian</v>
      </c>
      <c r="F319" s="78">
        <f>INDEX($I$9:$I$40,MATCH(D319,C298:C329,0),1)</f>
        <v>113.7</v>
      </c>
      <c r="G319" s="90"/>
      <c r="H319" s="77"/>
      <c r="I319" s="77"/>
      <c r="J319" s="77"/>
      <c r="K319" s="77"/>
      <c r="L319" s="77"/>
      <c r="M319" s="77"/>
      <c r="N319" s="77"/>
    </row>
    <row r="320" spans="1:14" hidden="1" x14ac:dyDescent="0.25">
      <c r="A320" s="77">
        <f>RANK($I$31, $I$9:$I$40,1)</f>
        <v>31</v>
      </c>
      <c r="B320" s="77">
        <f>COUNTIF($A298:$A320, $A320)</f>
        <v>1</v>
      </c>
      <c r="C320" s="77">
        <f t="shared" si="7"/>
        <v>31</v>
      </c>
      <c r="D320" s="77">
        <v>23</v>
      </c>
      <c r="E320" s="77" t="str">
        <f>INDEX($A$9:$A$40,MATCH(D320,C298:C329,0),1)</f>
        <v>Argyll &amp; Bute</v>
      </c>
      <c r="F320" s="78">
        <f>INDEX($I$9:$I$40,MATCH(D320,C298:C329,0),1)</f>
        <v>114.6</v>
      </c>
      <c r="G320" s="90"/>
      <c r="H320" s="77"/>
      <c r="I320" s="77"/>
      <c r="J320" s="77"/>
      <c r="K320" s="77"/>
      <c r="L320" s="77"/>
      <c r="M320" s="77"/>
      <c r="N320" s="77"/>
    </row>
    <row r="321" spans="1:14" hidden="1" x14ac:dyDescent="0.25">
      <c r="A321" s="77">
        <f>RANK($I$32, $I$9:$I$40,1)</f>
        <v>6</v>
      </c>
      <c r="B321" s="77">
        <f>COUNTIF($A298:$A321, $A321)</f>
        <v>1</v>
      </c>
      <c r="C321" s="77">
        <f t="shared" si="7"/>
        <v>6</v>
      </c>
      <c r="D321" s="77">
        <v>24</v>
      </c>
      <c r="E321" s="77" t="str">
        <f>INDEX($A$9:$A$40,MATCH(D321,C298:C329,0),1)</f>
        <v>Inverclyde</v>
      </c>
      <c r="F321" s="78">
        <f>INDEX($I$9:$I$40,MATCH(D321,C298:C329,0),1)</f>
        <v>120.4</v>
      </c>
      <c r="G321" s="90"/>
      <c r="H321" s="77"/>
      <c r="I321" s="77"/>
      <c r="J321" s="77"/>
      <c r="K321" s="77"/>
      <c r="L321" s="77"/>
      <c r="M321" s="77"/>
      <c r="N321" s="77"/>
    </row>
    <row r="322" spans="1:14" hidden="1" x14ac:dyDescent="0.25">
      <c r="A322" s="77">
        <f>RANK($I$33, $I$9:$I$40,1)</f>
        <v>17</v>
      </c>
      <c r="B322" s="77">
        <f>COUNTIF($A298:$A322, $A322)</f>
        <v>1</v>
      </c>
      <c r="C322" s="77">
        <f t="shared" si="7"/>
        <v>17</v>
      </c>
      <c r="D322" s="77">
        <v>25</v>
      </c>
      <c r="E322" s="77" t="str">
        <f>INDEX($A$9:$A$40,MATCH(D322,C298:C329,0),1)</f>
        <v>North Ayrshire</v>
      </c>
      <c r="F322" s="78">
        <f>INDEX($I$9:$I$40,MATCH(D322,C298:C329,0),1)</f>
        <v>120.8</v>
      </c>
      <c r="G322" s="90"/>
      <c r="H322" s="77"/>
      <c r="I322" s="77"/>
      <c r="J322" s="77"/>
      <c r="K322" s="77"/>
      <c r="L322" s="77"/>
      <c r="M322" s="77"/>
      <c r="N322" s="77"/>
    </row>
    <row r="323" spans="1:14" hidden="1" x14ac:dyDescent="0.25">
      <c r="A323" s="77">
        <f>RANK($I$34, $I$9:$I$40,1)</f>
        <v>11</v>
      </c>
      <c r="B323" s="77">
        <f>COUNTIF($A298:$A323, $A323)</f>
        <v>1</v>
      </c>
      <c r="C323" s="77">
        <f t="shared" si="7"/>
        <v>11</v>
      </c>
      <c r="D323" s="77">
        <v>26</v>
      </c>
      <c r="E323" s="77" t="str">
        <f>INDEX($A$9:$A$40,MATCH(D323,C298:C329,0),1)</f>
        <v>Moray</v>
      </c>
      <c r="F323" s="78">
        <f>INDEX($I$9:$I$40,MATCH(D323,C298:C329,0),1)</f>
        <v>121.2</v>
      </c>
      <c r="G323" s="90"/>
      <c r="H323" s="77"/>
      <c r="I323" s="77"/>
      <c r="J323" s="77"/>
      <c r="K323" s="77"/>
      <c r="L323" s="77"/>
      <c r="M323" s="77"/>
      <c r="N323" s="77"/>
    </row>
    <row r="324" spans="1:14" hidden="1" x14ac:dyDescent="0.25">
      <c r="A324" s="77">
        <f>RANK($I$35, $I$9:$I$40,1)</f>
        <v>21</v>
      </c>
      <c r="B324" s="77">
        <f>COUNTIF($A298:$A324, $A324)</f>
        <v>1</v>
      </c>
      <c r="C324" s="77">
        <f t="shared" si="7"/>
        <v>21</v>
      </c>
      <c r="D324" s="77">
        <v>27</v>
      </c>
      <c r="E324" s="77" t="str">
        <f>INDEX($A$9:$A$40,MATCH(D324,C298:C329,0),1)</f>
        <v>Glasgow City</v>
      </c>
      <c r="F324" s="78">
        <f>INDEX($I$9:$I$40,MATCH(D324,C298:C329,0),1)</f>
        <v>123.9</v>
      </c>
      <c r="G324" s="90"/>
      <c r="H324" s="77"/>
      <c r="I324" s="77"/>
      <c r="J324" s="77"/>
      <c r="K324" s="77"/>
      <c r="L324" s="77"/>
      <c r="M324" s="77"/>
      <c r="N324" s="77"/>
    </row>
    <row r="325" spans="1:14" hidden="1" x14ac:dyDescent="0.25">
      <c r="A325" s="77">
        <f>RANK($I$36, $I$9:$I$40,1)</f>
        <v>19</v>
      </c>
      <c r="B325" s="77">
        <f>COUNTIF($A298:$A325, $A325)</f>
        <v>1</v>
      </c>
      <c r="C325" s="77">
        <f t="shared" si="7"/>
        <v>19</v>
      </c>
      <c r="D325" s="77">
        <v>28</v>
      </c>
      <c r="E325" s="77" t="str">
        <f>INDEX($A$9:$A$40,MATCH(D325,C298:C329,0),1)</f>
        <v>Clackmannanshire</v>
      </c>
      <c r="F325" s="78">
        <f>INDEX($I$9:$I$40,MATCH(D325,C298:C329,0),1)</f>
        <v>128</v>
      </c>
      <c r="G325" s="90"/>
      <c r="H325" s="77"/>
      <c r="I325" s="77"/>
      <c r="J325" s="77"/>
      <c r="K325" s="77"/>
      <c r="L325" s="77"/>
      <c r="M325" s="77"/>
      <c r="N325" s="77"/>
    </row>
    <row r="326" spans="1:14" hidden="1" x14ac:dyDescent="0.25">
      <c r="A326" s="77">
        <f>RANK($I$37, $I$9:$I$40,1)</f>
        <v>13</v>
      </c>
      <c r="B326" s="77">
        <f>COUNTIF($A298:$A326, $A326)</f>
        <v>1</v>
      </c>
      <c r="C326" s="77">
        <f t="shared" si="7"/>
        <v>13</v>
      </c>
      <c r="D326" s="77">
        <v>29</v>
      </c>
      <c r="E326" s="77" t="str">
        <f>INDEX($A$9:$A$40,MATCH(D326,C298:C329,0),1)</f>
        <v>West Dunbartonshire</v>
      </c>
      <c r="F326" s="78">
        <f>INDEX($I$9:$I$40,MATCH(D326,C298:C329,0),1)</f>
        <v>132.80000000000001</v>
      </c>
      <c r="G326" s="90"/>
      <c r="H326" s="77"/>
      <c r="I326" s="77"/>
      <c r="J326" s="77"/>
      <c r="K326" s="77"/>
      <c r="L326" s="77"/>
      <c r="M326" s="77"/>
      <c r="N326" s="77"/>
    </row>
    <row r="327" spans="1:14" hidden="1" x14ac:dyDescent="0.25">
      <c r="A327" s="77">
        <f>RANK($I$38, $I$9:$I$40,1)</f>
        <v>3</v>
      </c>
      <c r="B327" s="77">
        <f>COUNTIF($A298:$A327, $A327)</f>
        <v>1</v>
      </c>
      <c r="C327" s="77">
        <f t="shared" si="7"/>
        <v>3</v>
      </c>
      <c r="D327" s="77">
        <v>30</v>
      </c>
      <c r="E327" s="77" t="str">
        <f>INDEX($A$9:$A$40,MATCH(D327,C298:C329,0),1)</f>
        <v>Dundee City</v>
      </c>
      <c r="F327" s="78">
        <f>INDEX($I$9:$I$40,MATCH(D327,C298:C329,0),1)</f>
        <v>134.5</v>
      </c>
      <c r="G327" s="90"/>
      <c r="H327" s="77"/>
      <c r="I327" s="77"/>
      <c r="J327" s="77"/>
      <c r="K327" s="77"/>
      <c r="L327" s="77"/>
      <c r="M327" s="77"/>
      <c r="N327" s="77"/>
    </row>
    <row r="328" spans="1:14" hidden="1" x14ac:dyDescent="0.25">
      <c r="A328" s="77">
        <f>RANK($I$39, $I$9:$I$40,1)</f>
        <v>29</v>
      </c>
      <c r="B328" s="77">
        <f>COUNTIF($A298:$A328, $A328)</f>
        <v>1</v>
      </c>
      <c r="C328" s="77">
        <f t="shared" si="7"/>
        <v>29</v>
      </c>
      <c r="D328" s="77">
        <v>31</v>
      </c>
      <c r="E328" s="77" t="str">
        <f>INDEX($A$9:$A$40,MATCH(D328,C298:C329,0),1)</f>
        <v>Orkney Islands</v>
      </c>
      <c r="F328" s="78">
        <f>INDEX($I$9:$I$40,MATCH(D328,C298:C329,0),1)</f>
        <v>136.6</v>
      </c>
      <c r="G328" s="90"/>
      <c r="H328" s="77"/>
      <c r="I328" s="77"/>
      <c r="J328" s="77"/>
      <c r="K328" s="77"/>
      <c r="L328" s="77"/>
      <c r="M328" s="77"/>
      <c r="N328" s="77"/>
    </row>
    <row r="329" spans="1:14" hidden="1" x14ac:dyDescent="0.25">
      <c r="A329" s="77">
        <f>RANK($I$40, $I$9:$I$40,1)</f>
        <v>12</v>
      </c>
      <c r="B329" s="77">
        <f>COUNTIF($A298:$A329, $A329)</f>
        <v>1</v>
      </c>
      <c r="C329" s="77">
        <f t="shared" si="7"/>
        <v>12</v>
      </c>
      <c r="D329" s="77">
        <v>32</v>
      </c>
      <c r="E329" s="77" t="str">
        <f>INDEX($A$9:$A$40,MATCH(D329,C298:C329,0),1)</f>
        <v>East Ayrshire</v>
      </c>
      <c r="F329" s="78">
        <f>INDEX($I$9:$I$40,MATCH(D329,C298:C329,0),1)</f>
        <v>139.30000000000001</v>
      </c>
      <c r="G329" s="90"/>
      <c r="H329" s="77"/>
      <c r="I329" s="77"/>
      <c r="J329" s="77"/>
      <c r="K329" s="77"/>
      <c r="L329" s="77"/>
      <c r="M329" s="77"/>
      <c r="N329" s="77"/>
    </row>
    <row r="330" spans="1:14" x14ac:dyDescent="0.25">
      <c r="A330" s="91"/>
      <c r="B330" s="91"/>
      <c r="C330" s="91"/>
      <c r="D330" s="91"/>
      <c r="E330" s="91"/>
      <c r="F330" s="91"/>
      <c r="G330" s="91"/>
    </row>
    <row r="332" spans="1:14" s="40" customFormat="1" x14ac:dyDescent="0.25">
      <c r="A332" s="95" t="str">
        <f>SUBSTITUTE($A$5, "Whole time equivalent(WTE)", "WTE") &amp; " in " &amp; $J$8</f>
        <v>WTE rates for social workers in fieldwork services per 100,000 population in 2016</v>
      </c>
      <c r="B332" s="95"/>
      <c r="C332" s="95"/>
      <c r="D332" s="95"/>
      <c r="E332" s="95"/>
      <c r="F332" s="95"/>
    </row>
    <row r="333" spans="1:14" s="40" customFormat="1" x14ac:dyDescent="0.25">
      <c r="A333" s="77" t="s">
        <v>88</v>
      </c>
      <c r="B333" s="77" t="s">
        <v>89</v>
      </c>
      <c r="C333" s="77" t="s">
        <v>90</v>
      </c>
      <c r="D333" s="77" t="s">
        <v>85</v>
      </c>
      <c r="E333" s="77" t="s">
        <v>86</v>
      </c>
      <c r="F333" s="77" t="s">
        <v>87</v>
      </c>
    </row>
    <row r="334" spans="1:14" s="40" customFormat="1" x14ac:dyDescent="0.25">
      <c r="A334" s="77">
        <f>RANK($J$9, $J$9:$J$40,1)</f>
        <v>19</v>
      </c>
      <c r="B334" s="77">
        <f>COUNTIF($A334:$A334, $A334)</f>
        <v>1</v>
      </c>
      <c r="C334" s="77">
        <f>A334+(B334-1)</f>
        <v>19</v>
      </c>
      <c r="D334" s="77">
        <v>1</v>
      </c>
      <c r="E334" s="77" t="str">
        <f>INDEX($A$9:$A$40,MATCH(D334,C334:C365,0),1)</f>
        <v>Highland</v>
      </c>
      <c r="F334" s="78">
        <f>INDEX($J$9:$J$40,MATCH(D334,C334:C365,0),1)</f>
        <v>46.9</v>
      </c>
    </row>
    <row r="335" spans="1:14" s="40" customFormat="1" x14ac:dyDescent="0.25">
      <c r="A335" s="77">
        <f>RANK($J$10, $J$9:$J$40,1)</f>
        <v>6</v>
      </c>
      <c r="B335" s="77">
        <f>COUNTIF($A334:$A335, $A335)</f>
        <v>1</v>
      </c>
      <c r="C335" s="77">
        <f t="shared" ref="C335:C365" si="8">A335+(B335-1)</f>
        <v>6</v>
      </c>
      <c r="D335" s="77">
        <v>2</v>
      </c>
      <c r="E335" s="77" t="str">
        <f>INDEX($A$9:$A$40,MATCH(D335,C334:C365,0),1)</f>
        <v>Na h-Eileanan Siar</v>
      </c>
      <c r="F335" s="78">
        <f>INDEX($J$9:$J$40,MATCH(D335,C334:C365,0),1)</f>
        <v>57.3</v>
      </c>
    </row>
    <row r="336" spans="1:14" s="40" customFormat="1" x14ac:dyDescent="0.25">
      <c r="A336" s="77">
        <f>RANK($J$11, $J$9:$J$40,1)</f>
        <v>3</v>
      </c>
      <c r="B336" s="77">
        <f>COUNTIF($A334:$A336, $A336)</f>
        <v>1</v>
      </c>
      <c r="C336" s="77">
        <f t="shared" si="8"/>
        <v>3</v>
      </c>
      <c r="D336" s="77">
        <v>3</v>
      </c>
      <c r="E336" s="77" t="str">
        <f>INDEX($A$9:$A$40,MATCH(D336,C334:C365,0),1)</f>
        <v>Angus</v>
      </c>
      <c r="F336" s="78">
        <f>INDEX($J$9:$J$40,MATCH(D336,C334:C365,0),1)</f>
        <v>64</v>
      </c>
    </row>
    <row r="337" spans="1:6" s="40" customFormat="1" x14ac:dyDescent="0.25">
      <c r="A337" s="77">
        <f>RANK($J$12, $J$9:$J$40,1)</f>
        <v>7</v>
      </c>
      <c r="B337" s="77">
        <f>COUNTIF($A334:$A337, $A337)</f>
        <v>1</v>
      </c>
      <c r="C337" s="77">
        <f t="shared" si="8"/>
        <v>7</v>
      </c>
      <c r="D337" s="77">
        <v>4</v>
      </c>
      <c r="E337" s="77" t="str">
        <f>INDEX($A$9:$A$40,MATCH(D337,C334:C365,0),1)</f>
        <v>Perth &amp; Kinross</v>
      </c>
      <c r="F337" s="78">
        <f>INDEX($J$9:$J$40,MATCH(D337,C334:C365,0),1)</f>
        <v>67.7</v>
      </c>
    </row>
    <row r="338" spans="1:6" s="40" customFormat="1" x14ac:dyDescent="0.25">
      <c r="A338" s="77">
        <f>RANK($J$13, $J$9:$J$40,1)</f>
        <v>27</v>
      </c>
      <c r="B338" s="77">
        <f>COUNTIF($A334:$A338, $A338)</f>
        <v>1</v>
      </c>
      <c r="C338" s="77">
        <f t="shared" si="8"/>
        <v>27</v>
      </c>
      <c r="D338" s="77">
        <v>5</v>
      </c>
      <c r="E338" s="77" t="str">
        <f>INDEX($A$9:$A$40,MATCH(D338,C334:C365,0),1)</f>
        <v>Stirling</v>
      </c>
      <c r="F338" s="78">
        <f>INDEX($J$9:$J$40,MATCH(D338,C334:C365,0),1)</f>
        <v>70.5</v>
      </c>
    </row>
    <row r="339" spans="1:6" s="40" customFormat="1" x14ac:dyDescent="0.25">
      <c r="A339" s="77">
        <f>RANK($J$14, $J$9:$J$40,1)</f>
        <v>20</v>
      </c>
      <c r="B339" s="77">
        <f>COUNTIF($A334:$A339, $A339)</f>
        <v>1</v>
      </c>
      <c r="C339" s="77">
        <f t="shared" si="8"/>
        <v>20</v>
      </c>
      <c r="D339" s="77">
        <v>6</v>
      </c>
      <c r="E339" s="77" t="str">
        <f>INDEX($A$9:$A$40,MATCH(D339,C334:C365,0),1)</f>
        <v>Aberdeenshire</v>
      </c>
      <c r="F339" s="78">
        <f>INDEX($J$9:$J$40,MATCH(D339,C334:C365,0),1)</f>
        <v>72.8</v>
      </c>
    </row>
    <row r="340" spans="1:6" s="40" customFormat="1" x14ac:dyDescent="0.25">
      <c r="A340" s="77">
        <f>RANK($J$15, $J$9:$J$40,1)</f>
        <v>31</v>
      </c>
      <c r="B340" s="77">
        <f>COUNTIF($A334:$A340, $A340)</f>
        <v>1</v>
      </c>
      <c r="C340" s="77">
        <f t="shared" si="8"/>
        <v>31</v>
      </c>
      <c r="D340" s="77">
        <v>7</v>
      </c>
      <c r="E340" s="77" t="str">
        <f>INDEX($A$9:$A$40,MATCH(D340,C334:C365,0),1)</f>
        <v>Argyll &amp; Bute</v>
      </c>
      <c r="F340" s="78">
        <f>INDEX($J$9:$J$40,MATCH(D340,C334:C365,0),1)</f>
        <v>76.8</v>
      </c>
    </row>
    <row r="341" spans="1:6" s="40" customFormat="1" x14ac:dyDescent="0.25">
      <c r="A341" s="77">
        <f>RANK($J$16, $J$9:$J$40,1)</f>
        <v>32</v>
      </c>
      <c r="B341" s="77">
        <f>COUNTIF($A334:$A341, $A341)</f>
        <v>1</v>
      </c>
      <c r="C341" s="77">
        <f t="shared" si="8"/>
        <v>32</v>
      </c>
      <c r="D341" s="77">
        <v>8</v>
      </c>
      <c r="E341" s="77" t="str">
        <f>INDEX($A$9:$A$40,MATCH(D341,C334:C365,0),1)</f>
        <v>East Lothian</v>
      </c>
      <c r="F341" s="78">
        <f>INDEX($J$9:$J$40,MATCH(D341,C334:C365,0),1)</f>
        <v>82.8</v>
      </c>
    </row>
    <row r="342" spans="1:6" s="40" customFormat="1" x14ac:dyDescent="0.25">
      <c r="A342" s="77">
        <f>RANK($J$17, $J$9:$J$40,1)</f>
        <v>11</v>
      </c>
      <c r="B342" s="77">
        <f>COUNTIF($A334:$A342, $A342)</f>
        <v>1</v>
      </c>
      <c r="C342" s="77">
        <f t="shared" si="8"/>
        <v>11</v>
      </c>
      <c r="D342" s="77">
        <v>9</v>
      </c>
      <c r="E342" s="77" t="str">
        <f>INDEX($A$9:$A$40,MATCH(D342,C334:C365,0),1)</f>
        <v>East Renfrewshire</v>
      </c>
      <c r="F342" s="78">
        <f>INDEX($J$9:$J$40,MATCH(D342,C334:C365,0),1)</f>
        <v>86.9</v>
      </c>
    </row>
    <row r="343" spans="1:6" s="40" customFormat="1" x14ac:dyDescent="0.25">
      <c r="A343" s="77">
        <f>RANK($J$18, $J$9:$J$40,1)</f>
        <v>8</v>
      </c>
      <c r="B343" s="77">
        <f>COUNTIF($A334:$A343, $A343)</f>
        <v>1</v>
      </c>
      <c r="C343" s="77">
        <f t="shared" si="8"/>
        <v>8</v>
      </c>
      <c r="D343" s="77">
        <v>10</v>
      </c>
      <c r="E343" s="77" t="str">
        <f>INDEX($A$9:$A$40,MATCH(D343,C334:C365,0),1)</f>
        <v>Falkirk</v>
      </c>
      <c r="F343" s="78">
        <f>INDEX($J$9:$J$40,MATCH(D343,C334:C365,0),1)</f>
        <v>87</v>
      </c>
    </row>
    <row r="344" spans="1:6" s="40" customFormat="1" x14ac:dyDescent="0.25">
      <c r="A344" s="77">
        <f>RANK($J$19, $J$9:$J$40,1)</f>
        <v>9</v>
      </c>
      <c r="B344" s="77">
        <f>COUNTIF($A334:$A344, $A344)</f>
        <v>1</v>
      </c>
      <c r="C344" s="77">
        <f t="shared" si="8"/>
        <v>9</v>
      </c>
      <c r="D344" s="77">
        <v>11</v>
      </c>
      <c r="E344" s="77" t="str">
        <f>INDEX($A$9:$A$40,MATCH(D344,C334:C365,0),1)</f>
        <v>East Dunbartonshire</v>
      </c>
      <c r="F344" s="78">
        <f>INDEX($J$9:$J$40,MATCH(D344,C334:C365,0),1)</f>
        <v>88</v>
      </c>
    </row>
    <row r="345" spans="1:6" s="40" customFormat="1" x14ac:dyDescent="0.25">
      <c r="A345" s="77">
        <f>RANK($J$20, $J$9:$J$40,1)</f>
        <v>16</v>
      </c>
      <c r="B345" s="77">
        <f>COUNTIF($A334:$A345, $A345)</f>
        <v>1</v>
      </c>
      <c r="C345" s="77">
        <f t="shared" si="8"/>
        <v>16</v>
      </c>
      <c r="D345" s="77">
        <v>12</v>
      </c>
      <c r="E345" s="77" t="str">
        <f>INDEX($A$9:$A$40,MATCH(D345,C334:C365,0),1)</f>
        <v>South Lanarkshire</v>
      </c>
      <c r="F345" s="78">
        <f>INDEX($J$9:$J$40,MATCH(D345,C334:C365,0),1)</f>
        <v>90.2</v>
      </c>
    </row>
    <row r="346" spans="1:6" s="40" customFormat="1" x14ac:dyDescent="0.25">
      <c r="A346" s="77">
        <f>RANK($J$21, $J$9:$J$40,1)</f>
        <v>10</v>
      </c>
      <c r="B346" s="77">
        <f>COUNTIF($A334:$A346, $A346)</f>
        <v>1</v>
      </c>
      <c r="C346" s="77">
        <f t="shared" si="8"/>
        <v>10</v>
      </c>
      <c r="D346" s="77">
        <v>13</v>
      </c>
      <c r="E346" s="77" t="str">
        <f>INDEX($A$9:$A$40,MATCH(D346,C334:C365,0),1)</f>
        <v>North Lanarkshire</v>
      </c>
      <c r="F346" s="78">
        <f>INDEX($J$9:$J$40,MATCH(D346,C334:C365,0),1)</f>
        <v>91.5</v>
      </c>
    </row>
    <row r="347" spans="1:6" s="40" customFormat="1" x14ac:dyDescent="0.25">
      <c r="A347" s="77">
        <f>RANK($J$22, $J$9:$J$40,1)</f>
        <v>18</v>
      </c>
      <c r="B347" s="77">
        <f>COUNTIF($A334:$A347, $A347)</f>
        <v>1</v>
      </c>
      <c r="C347" s="77">
        <f t="shared" si="8"/>
        <v>18</v>
      </c>
      <c r="D347" s="77">
        <v>14</v>
      </c>
      <c r="E347" s="77" t="str">
        <f>INDEX($A$9:$A$40,MATCH(D347,C334:C365,0),1)</f>
        <v>Scottish Borders</v>
      </c>
      <c r="F347" s="78">
        <f>INDEX($J$9:$J$40,MATCH(D347,C334:C365,0),1)</f>
        <v>92</v>
      </c>
    </row>
    <row r="348" spans="1:6" s="40" customFormat="1" x14ac:dyDescent="0.25">
      <c r="A348" s="77">
        <f>RANK($J$23, $J$9:$J$40,1)</f>
        <v>23</v>
      </c>
      <c r="B348" s="77">
        <f>COUNTIF($A334:$A348, $A348)</f>
        <v>1</v>
      </c>
      <c r="C348" s="77">
        <f t="shared" si="8"/>
        <v>23</v>
      </c>
      <c r="D348" s="77">
        <v>15</v>
      </c>
      <c r="E348" s="77" t="str">
        <f>INDEX($A$9:$A$40,MATCH(D348,C334:C365,0),1)</f>
        <v>West Lothian</v>
      </c>
      <c r="F348" s="78">
        <f>INDEX($J$9:$J$40,MATCH(D348,C334:C365,0),1)</f>
        <v>95.2</v>
      </c>
    </row>
    <row r="349" spans="1:6" s="40" customFormat="1" x14ac:dyDescent="0.25">
      <c r="A349" s="77">
        <f>RANK($J$24, $J$9:$J$40,1)</f>
        <v>1</v>
      </c>
      <c r="B349" s="77">
        <f>COUNTIF($A334:$A349, $A349)</f>
        <v>1</v>
      </c>
      <c r="C349" s="77">
        <f t="shared" si="8"/>
        <v>1</v>
      </c>
      <c r="D349" s="77">
        <v>16</v>
      </c>
      <c r="E349" s="77" t="str">
        <f>INDEX($A$9:$A$40,MATCH(D349,C334:C365,0),1)</f>
        <v>Edinburgh, City of</v>
      </c>
      <c r="F349" s="78">
        <f>INDEX($J$9:$J$40,MATCH(D349,C334:C365,0),1)</f>
        <v>96.4</v>
      </c>
    </row>
    <row r="350" spans="1:6" s="40" customFormat="1" x14ac:dyDescent="0.25">
      <c r="A350" s="77">
        <f>RANK($J$25, $J$9:$J$40,1)</f>
        <v>22</v>
      </c>
      <c r="B350" s="77">
        <f>COUNTIF($A334:$A350, $A350)</f>
        <v>1</v>
      </c>
      <c r="C350" s="77">
        <f t="shared" si="8"/>
        <v>22</v>
      </c>
      <c r="D350" s="77">
        <v>17</v>
      </c>
      <c r="E350" s="77" t="str">
        <f>INDEX($A$9:$A$40,MATCH(D350,C334:C365,0),1)</f>
        <v>Midlothian</v>
      </c>
      <c r="F350" s="78">
        <f>INDEX($J$9:$J$40,MATCH(D350,C334:C365,0),1)</f>
        <v>98.6</v>
      </c>
    </row>
    <row r="351" spans="1:6" s="40" customFormat="1" x14ac:dyDescent="0.25">
      <c r="A351" s="77">
        <f>RANK($J$26, $J$9:$J$40,1)</f>
        <v>17</v>
      </c>
      <c r="B351" s="77">
        <f>COUNTIF($A334:$A351, $A351)</f>
        <v>1</v>
      </c>
      <c r="C351" s="77">
        <f t="shared" si="8"/>
        <v>17</v>
      </c>
      <c r="D351" s="77">
        <v>18</v>
      </c>
      <c r="E351" s="77" t="str">
        <f>INDEX($A$9:$A$40,MATCH(D351,C334:C365,0),1)</f>
        <v>Fife</v>
      </c>
      <c r="F351" s="78">
        <f>INDEX($J$9:$J$40,MATCH(D351,C334:C365,0),1)</f>
        <v>100.4</v>
      </c>
    </row>
    <row r="352" spans="1:6" s="40" customFormat="1" x14ac:dyDescent="0.25">
      <c r="A352" s="77">
        <f>RANK($J$27, $J$9:$J$40,1)</f>
        <v>24</v>
      </c>
      <c r="B352" s="77">
        <f>COUNTIF($A334:$A352, $A352)</f>
        <v>1</v>
      </c>
      <c r="C352" s="77">
        <f t="shared" si="8"/>
        <v>24</v>
      </c>
      <c r="D352" s="77">
        <v>19</v>
      </c>
      <c r="E352" s="77" t="str">
        <f>INDEX($A$9:$A$40,MATCH(D352,C334:C365,0),1)</f>
        <v>Aberdeen City</v>
      </c>
      <c r="F352" s="78">
        <f>INDEX($J$9:$J$40,MATCH(D352,C334:C365,0),1)</f>
        <v>100.9</v>
      </c>
    </row>
    <row r="353" spans="1:6" s="40" customFormat="1" x14ac:dyDescent="0.25">
      <c r="A353" s="77">
        <f>RANK($J$28, $J$9:$J$40,1)</f>
        <v>2</v>
      </c>
      <c r="B353" s="77">
        <f>COUNTIF($A334:$A353, $A353)</f>
        <v>1</v>
      </c>
      <c r="C353" s="77">
        <f t="shared" si="8"/>
        <v>2</v>
      </c>
      <c r="D353" s="77">
        <v>20</v>
      </c>
      <c r="E353" s="77" t="str">
        <f>INDEX($A$9:$A$40,MATCH(D353,C334:C365,0),1)</f>
        <v>Dumfries &amp; Galloway</v>
      </c>
      <c r="F353" s="78">
        <f>INDEX($J$9:$J$40,MATCH(D353,C334:C365,0),1)</f>
        <v>106.1</v>
      </c>
    </row>
    <row r="354" spans="1:6" s="40" customFormat="1" x14ac:dyDescent="0.25">
      <c r="A354" s="77">
        <f>RANK($J$29, $J$9:$J$40,1)</f>
        <v>29</v>
      </c>
      <c r="B354" s="77">
        <f>COUNTIF($A334:$A354, $A354)</f>
        <v>1</v>
      </c>
      <c r="C354" s="77">
        <f t="shared" si="8"/>
        <v>29</v>
      </c>
      <c r="D354" s="77">
        <v>21</v>
      </c>
      <c r="E354" s="77" t="str">
        <f>INDEX($A$9:$A$40,MATCH(D354,C334:C365,0),1)</f>
        <v>South Ayrshire</v>
      </c>
      <c r="F354" s="78">
        <f>INDEX($J$9:$J$40,MATCH(D354,C334:C365,0),1)</f>
        <v>107.6</v>
      </c>
    </row>
    <row r="355" spans="1:6" s="40" customFormat="1" x14ac:dyDescent="0.25">
      <c r="A355" s="77">
        <f>RANK($J$30, $J$9:$J$40,1)</f>
        <v>13</v>
      </c>
      <c r="B355" s="77">
        <f>COUNTIF($A334:$A355, $A355)</f>
        <v>1</v>
      </c>
      <c r="C355" s="77">
        <f t="shared" si="8"/>
        <v>13</v>
      </c>
      <c r="D355" s="77">
        <v>22</v>
      </c>
      <c r="E355" s="77" t="str">
        <f>INDEX($A$9:$A$40,MATCH(D355,C334:C365,0),1)</f>
        <v>Inverclyde</v>
      </c>
      <c r="F355" s="78">
        <f>INDEX($J$9:$J$40,MATCH(D355,C334:C365,0),1)</f>
        <v>109</v>
      </c>
    </row>
    <row r="356" spans="1:6" s="40" customFormat="1" hidden="1" x14ac:dyDescent="0.25">
      <c r="A356" s="77">
        <f>RANK($J$31, $J$9:$J$40,1)</f>
        <v>28</v>
      </c>
      <c r="B356" s="77">
        <f>COUNTIF($A334:$A356, $A356)</f>
        <v>1</v>
      </c>
      <c r="C356" s="77">
        <f t="shared" si="8"/>
        <v>28</v>
      </c>
      <c r="D356" s="77">
        <v>23</v>
      </c>
      <c r="E356" s="77" t="str">
        <f>INDEX($A$9:$A$40,MATCH(D356,C334:C365,0),1)</f>
        <v>Glasgow City</v>
      </c>
      <c r="F356" s="78">
        <f>INDEX($J$9:$J$40,MATCH(D356,C334:C365,0),1)</f>
        <v>115.6</v>
      </c>
    </row>
    <row r="357" spans="1:6" s="40" customFormat="1" hidden="1" x14ac:dyDescent="0.25">
      <c r="A357" s="77">
        <f>RANK($J$32, $J$9:$J$40,1)</f>
        <v>4</v>
      </c>
      <c r="B357" s="77">
        <f>COUNTIF($A334:$A357, $A357)</f>
        <v>1</v>
      </c>
      <c r="C357" s="77">
        <f t="shared" si="8"/>
        <v>4</v>
      </c>
      <c r="D357" s="77">
        <v>24</v>
      </c>
      <c r="E357" s="77" t="str">
        <f>INDEX($A$9:$A$40,MATCH(D357,C334:C365,0),1)</f>
        <v>Moray</v>
      </c>
      <c r="F357" s="78">
        <f>INDEX($J$9:$J$40,MATCH(D357,C334:C365,0),1)</f>
        <v>122.4</v>
      </c>
    </row>
    <row r="358" spans="1:6" s="40" customFormat="1" hidden="1" x14ac:dyDescent="0.25">
      <c r="A358" s="77">
        <f>RANK($J$33, $J$9:$J$40,1)</f>
        <v>25</v>
      </c>
      <c r="B358" s="77">
        <f>COUNTIF($A334:$A358, $A358)</f>
        <v>1</v>
      </c>
      <c r="C358" s="77">
        <f t="shared" si="8"/>
        <v>25</v>
      </c>
      <c r="D358" s="77">
        <v>25</v>
      </c>
      <c r="E358" s="77" t="str">
        <f>INDEX($A$9:$A$40,MATCH(D358,C334:C365,0),1)</f>
        <v>Renfrewshire</v>
      </c>
      <c r="F358" s="78">
        <f>INDEX($J$9:$J$40,MATCH(D358,C334:C365,0),1)</f>
        <v>123.1</v>
      </c>
    </row>
    <row r="359" spans="1:6" s="40" customFormat="1" hidden="1" x14ac:dyDescent="0.25">
      <c r="A359" s="77">
        <f>RANK($J$34, $J$9:$J$40,1)</f>
        <v>14</v>
      </c>
      <c r="B359" s="77">
        <f>COUNTIF($A334:$A359, $A359)</f>
        <v>1</v>
      </c>
      <c r="C359" s="77">
        <f t="shared" si="8"/>
        <v>14</v>
      </c>
      <c r="D359" s="77">
        <v>26</v>
      </c>
      <c r="E359" s="77" t="str">
        <f>INDEX($A$9:$A$40,MATCH(D359,C334:C365,0),1)</f>
        <v>Shetland Islands</v>
      </c>
      <c r="F359" s="78">
        <f>INDEX($J$9:$J$40,MATCH(D359,C334:C365,0),1)</f>
        <v>124.5</v>
      </c>
    </row>
    <row r="360" spans="1:6" s="40" customFormat="1" hidden="1" x14ac:dyDescent="0.25">
      <c r="A360" s="77">
        <f>RANK($J$35, $J$9:$J$40,1)</f>
        <v>26</v>
      </c>
      <c r="B360" s="77">
        <f>COUNTIF($A334:$A360, $A360)</f>
        <v>1</v>
      </c>
      <c r="C360" s="77">
        <f t="shared" si="8"/>
        <v>26</v>
      </c>
      <c r="D360" s="77">
        <v>27</v>
      </c>
      <c r="E360" s="77" t="str">
        <f>INDEX($A$9:$A$40,MATCH(D360,C334:C365,0),1)</f>
        <v>Clackmannanshire</v>
      </c>
      <c r="F360" s="78">
        <f>INDEX($J$9:$J$40,MATCH(D360,C334:C365,0),1)</f>
        <v>126.3</v>
      </c>
    </row>
    <row r="361" spans="1:6" s="40" customFormat="1" hidden="1" x14ac:dyDescent="0.25">
      <c r="A361" s="77">
        <f>RANK($J$36, $J$9:$J$40,1)</f>
        <v>21</v>
      </c>
      <c r="B361" s="77">
        <f>COUNTIF($A334:$A361, $A361)</f>
        <v>1</v>
      </c>
      <c r="C361" s="77">
        <f t="shared" si="8"/>
        <v>21</v>
      </c>
      <c r="D361" s="77">
        <v>28</v>
      </c>
      <c r="E361" s="77" t="str">
        <f>INDEX($A$9:$A$40,MATCH(D361,C334:C365,0),1)</f>
        <v>Orkney Islands</v>
      </c>
      <c r="F361" s="78">
        <f>INDEX($J$9:$J$40,MATCH(D361,C334:C365,0),1)</f>
        <v>128.1</v>
      </c>
    </row>
    <row r="362" spans="1:6" s="40" customFormat="1" hidden="1" x14ac:dyDescent="0.25">
      <c r="A362" s="77">
        <f>RANK($J$37, $J$9:$J$40,1)</f>
        <v>12</v>
      </c>
      <c r="B362" s="77">
        <f>COUNTIF($A334:$A362, $A362)</f>
        <v>1</v>
      </c>
      <c r="C362" s="77">
        <f t="shared" si="8"/>
        <v>12</v>
      </c>
      <c r="D362" s="77">
        <v>29</v>
      </c>
      <c r="E362" s="77" t="str">
        <f>INDEX($A$9:$A$40,MATCH(D362,C334:C365,0),1)</f>
        <v>North Ayrshire</v>
      </c>
      <c r="F362" s="78">
        <f>INDEX($J$9:$J$40,MATCH(D362,C334:C365,0),1)</f>
        <v>128.6</v>
      </c>
    </row>
    <row r="363" spans="1:6" s="40" customFormat="1" hidden="1" x14ac:dyDescent="0.25">
      <c r="A363" s="77">
        <f>RANK($J$38, $J$9:$J$40,1)</f>
        <v>5</v>
      </c>
      <c r="B363" s="77">
        <f>COUNTIF($A334:$A363, $A363)</f>
        <v>1</v>
      </c>
      <c r="C363" s="77">
        <f t="shared" si="8"/>
        <v>5</v>
      </c>
      <c r="D363" s="77">
        <v>30</v>
      </c>
      <c r="E363" s="77" t="str">
        <f>INDEX($A$9:$A$40,MATCH(D363,C334:C365,0),1)</f>
        <v>West Dunbartonshire</v>
      </c>
      <c r="F363" s="78">
        <f>INDEX($J$9:$J$40,MATCH(D363,C334:C365,0),1)</f>
        <v>134.80000000000001</v>
      </c>
    </row>
    <row r="364" spans="1:6" s="40" customFormat="1" hidden="1" x14ac:dyDescent="0.25">
      <c r="A364" s="77">
        <f>RANK($J$39, $J$9:$J$40,1)</f>
        <v>30</v>
      </c>
      <c r="B364" s="77">
        <f>COUNTIF($A334:$A364, $A364)</f>
        <v>1</v>
      </c>
      <c r="C364" s="77">
        <f t="shared" si="8"/>
        <v>30</v>
      </c>
      <c r="D364" s="77">
        <v>31</v>
      </c>
      <c r="E364" s="77" t="str">
        <f>INDEX($A$9:$A$40,MATCH(D364,C334:C365,0),1)</f>
        <v>Dundee City</v>
      </c>
      <c r="F364" s="78">
        <f>INDEX($J$9:$J$40,MATCH(D364,C334:C365,0),1)</f>
        <v>137.4</v>
      </c>
    </row>
    <row r="365" spans="1:6" s="40" customFormat="1" hidden="1" x14ac:dyDescent="0.25">
      <c r="A365" s="77">
        <f>RANK($J$40, $J$9:$J$40,1)</f>
        <v>15</v>
      </c>
      <c r="B365" s="77">
        <f>COUNTIF($A334:$A365, $A365)</f>
        <v>1</v>
      </c>
      <c r="C365" s="77">
        <f t="shared" si="8"/>
        <v>15</v>
      </c>
      <c r="D365" s="77">
        <v>32</v>
      </c>
      <c r="E365" s="77" t="str">
        <f>INDEX($A$9:$A$40,MATCH(D365,C334:C365,0),1)</f>
        <v>East Ayrshire</v>
      </c>
      <c r="F365" s="78">
        <f>INDEX($J$9:$J$40,MATCH(D365,C334:C365,0),1)</f>
        <v>139.30000000000001</v>
      </c>
    </row>
    <row r="366" spans="1:6" s="40" customFormat="1" x14ac:dyDescent="0.25"/>
    <row r="367" spans="1:6" s="40" customFormat="1" x14ac:dyDescent="0.25"/>
    <row r="368" spans="1:6" s="40" customFormat="1" x14ac:dyDescent="0.25">
      <c r="A368" s="95" t="str">
        <f>SUBSTITUTE($A$5, "Whole time equivalent(WTE)", "WTE") &amp; " in " &amp; $K$8</f>
        <v>WTE rates for social workers in fieldwork services per 100,000 population in 2017</v>
      </c>
      <c r="B368" s="95"/>
      <c r="C368" s="95"/>
      <c r="D368" s="95"/>
      <c r="E368" s="95"/>
      <c r="F368" s="95"/>
    </row>
    <row r="369" spans="1:6" s="40" customFormat="1" x14ac:dyDescent="0.25">
      <c r="A369" s="77" t="s">
        <v>88</v>
      </c>
      <c r="B369" s="77" t="s">
        <v>89</v>
      </c>
      <c r="C369" s="77" t="s">
        <v>90</v>
      </c>
      <c r="D369" s="77" t="s">
        <v>85</v>
      </c>
      <c r="E369" s="77" t="s">
        <v>86</v>
      </c>
      <c r="F369" s="77" t="s">
        <v>87</v>
      </c>
    </row>
    <row r="370" spans="1:6" s="40" customFormat="1" x14ac:dyDescent="0.25">
      <c r="A370" s="77">
        <f>RANK($K$9, $K$9:$K$40,1)</f>
        <v>21</v>
      </c>
      <c r="B370" s="77">
        <f>COUNTIF($A370:$A370, $A370)</f>
        <v>1</v>
      </c>
      <c r="C370" s="77">
        <f>A370+(B370-1)</f>
        <v>21</v>
      </c>
      <c r="D370" s="77">
        <v>1</v>
      </c>
      <c r="E370" s="77" t="str">
        <f>INDEX($A$9:$A$40,MATCH(D370,C370:C401,0),1)</f>
        <v>Highland</v>
      </c>
      <c r="F370" s="78">
        <f>INDEX($K$9:$K$40,MATCH(D370,C370:C401,0),1)</f>
        <v>43.3</v>
      </c>
    </row>
    <row r="371" spans="1:6" s="40" customFormat="1" x14ac:dyDescent="0.25">
      <c r="A371" s="77">
        <f>RANK($K$10, $K$9:$K$40,1)</f>
        <v>4</v>
      </c>
      <c r="B371" s="77">
        <f>COUNTIF($A370:$A371, $A371)</f>
        <v>1</v>
      </c>
      <c r="C371" s="77">
        <f t="shared" ref="C371:C401" si="9">A371+(B371-1)</f>
        <v>4</v>
      </c>
      <c r="D371" s="77">
        <v>2</v>
      </c>
      <c r="E371" s="77" t="str">
        <f>INDEX($A$9:$A$40,MATCH(D371,C370:C401,0),1)</f>
        <v>Na h-Eileanan Siar</v>
      </c>
      <c r="F371" s="78">
        <f>INDEX($K$9:$K$40,MATCH(D371,C370:C401,0),1)</f>
        <v>57.6</v>
      </c>
    </row>
    <row r="372" spans="1:6" s="40" customFormat="1" x14ac:dyDescent="0.25">
      <c r="A372" s="77">
        <f>RANK($K$11, $K$9:$K$40,1)</f>
        <v>5</v>
      </c>
      <c r="B372" s="77">
        <f>COUNTIF($A370:$A372, $A372)</f>
        <v>1</v>
      </c>
      <c r="C372" s="77">
        <f t="shared" si="9"/>
        <v>5</v>
      </c>
      <c r="D372" s="77">
        <v>3</v>
      </c>
      <c r="E372" s="77" t="str">
        <f>INDEX($A$9:$A$40,MATCH(D372,C370:C401,0),1)</f>
        <v>Stirling</v>
      </c>
      <c r="F372" s="78">
        <f>INDEX($K$9:$K$40,MATCH(D372,C370:C401,0),1)</f>
        <v>70.2</v>
      </c>
    </row>
    <row r="373" spans="1:6" s="40" customFormat="1" x14ac:dyDescent="0.25">
      <c r="A373" s="77">
        <f>RANK($K$12, $K$9:$K$40,1)</f>
        <v>17</v>
      </c>
      <c r="B373" s="77">
        <f>COUNTIF($A370:$A373, $A373)</f>
        <v>1</v>
      </c>
      <c r="C373" s="77">
        <f t="shared" si="9"/>
        <v>17</v>
      </c>
      <c r="D373" s="77">
        <v>4</v>
      </c>
      <c r="E373" s="77" t="str">
        <f>INDEX($A$9:$A$40,MATCH(D373,C370:C401,0),1)</f>
        <v>Aberdeenshire</v>
      </c>
      <c r="F373" s="78">
        <f>INDEX($K$9:$K$40,MATCH(D373,C370:C401,0),1)</f>
        <v>70.5</v>
      </c>
    </row>
    <row r="374" spans="1:6" s="40" customFormat="1" x14ac:dyDescent="0.25">
      <c r="A374" s="77">
        <f>RANK($K$13, $K$9:$K$40,1)</f>
        <v>22</v>
      </c>
      <c r="B374" s="77">
        <f>COUNTIF($A370:$A374, $A374)</f>
        <v>1</v>
      </c>
      <c r="C374" s="77">
        <f t="shared" si="9"/>
        <v>22</v>
      </c>
      <c r="D374" s="77">
        <v>5</v>
      </c>
      <c r="E374" s="77" t="str">
        <f>INDEX($A$9:$A$40,MATCH(D374,C370:C401,0),1)</f>
        <v>Angus</v>
      </c>
      <c r="F374" s="78">
        <f>INDEX($K$9:$K$40,MATCH(D374,C370:C401,0),1)</f>
        <v>73.099999999999994</v>
      </c>
    </row>
    <row r="375" spans="1:6" s="40" customFormat="1" x14ac:dyDescent="0.25">
      <c r="A375" s="77">
        <f>RANK($K$14, $K$9:$K$40,1)</f>
        <v>19</v>
      </c>
      <c r="B375" s="77">
        <f>COUNTIF($A370:$A375, $A375)</f>
        <v>1</v>
      </c>
      <c r="C375" s="77">
        <f t="shared" si="9"/>
        <v>19</v>
      </c>
      <c r="D375" s="77">
        <v>6</v>
      </c>
      <c r="E375" s="77" t="str">
        <f>INDEX($A$9:$A$40,MATCH(D375,C370:C401,0),1)</f>
        <v>Perth &amp; Kinross</v>
      </c>
      <c r="F375" s="78">
        <f>INDEX($K$9:$K$40,MATCH(D375,C370:C401,0),1)</f>
        <v>75.2</v>
      </c>
    </row>
    <row r="376" spans="1:6" s="40" customFormat="1" x14ac:dyDescent="0.25">
      <c r="A376" s="77">
        <f>RANK($K$15, $K$9:$K$40,1)</f>
        <v>31</v>
      </c>
      <c r="B376" s="77">
        <f>COUNTIF($A370:$A376, $A376)</f>
        <v>1</v>
      </c>
      <c r="C376" s="77">
        <f t="shared" si="9"/>
        <v>31</v>
      </c>
      <c r="D376" s="77">
        <v>7</v>
      </c>
      <c r="E376" s="77" t="str">
        <f>INDEX($A$9:$A$40,MATCH(D376,C370:C401,0),1)</f>
        <v>East Renfrewshire</v>
      </c>
      <c r="F376" s="78">
        <f>INDEX($K$9:$K$40,MATCH(D376,C370:C401,0),1)</f>
        <v>80.8</v>
      </c>
    </row>
    <row r="377" spans="1:6" s="40" customFormat="1" x14ac:dyDescent="0.25">
      <c r="A377" s="77">
        <f>RANK($K$16, $K$9:$K$40,1)</f>
        <v>32</v>
      </c>
      <c r="B377" s="77">
        <f>COUNTIF($A370:$A377, $A377)</f>
        <v>1</v>
      </c>
      <c r="C377" s="77">
        <f t="shared" si="9"/>
        <v>32</v>
      </c>
      <c r="D377" s="77">
        <v>8</v>
      </c>
      <c r="E377" s="77" t="str">
        <f>INDEX($A$9:$A$40,MATCH(D377,C370:C401,0),1)</f>
        <v>Falkirk</v>
      </c>
      <c r="F377" s="78">
        <f>INDEX($K$9:$K$40,MATCH(D377,C370:C401,0),1)</f>
        <v>85.3</v>
      </c>
    </row>
    <row r="378" spans="1:6" s="40" customFormat="1" x14ac:dyDescent="0.25">
      <c r="A378" s="77">
        <f>RANK($K$17, $K$9:$K$40,1)</f>
        <v>9</v>
      </c>
      <c r="B378" s="77">
        <f>COUNTIF($A370:$A378, $A378)</f>
        <v>1</v>
      </c>
      <c r="C378" s="77">
        <f t="shared" si="9"/>
        <v>9</v>
      </c>
      <c r="D378" s="77">
        <v>9</v>
      </c>
      <c r="E378" s="77" t="str">
        <f>INDEX($A$9:$A$40,MATCH(D378,C370:C401,0),1)</f>
        <v>East Dunbartonshire</v>
      </c>
      <c r="F378" s="78">
        <f>INDEX($K$9:$K$40,MATCH(D378,C370:C401,0),1)</f>
        <v>85.7</v>
      </c>
    </row>
    <row r="379" spans="1:6" s="40" customFormat="1" x14ac:dyDescent="0.25">
      <c r="A379" s="77">
        <f>RANK($K$18, $K$9:$K$40,1)</f>
        <v>12</v>
      </c>
      <c r="B379" s="77">
        <f>COUNTIF($A370:$A379, $A379)</f>
        <v>1</v>
      </c>
      <c r="C379" s="77">
        <f t="shared" si="9"/>
        <v>12</v>
      </c>
      <c r="D379" s="77">
        <v>10</v>
      </c>
      <c r="E379" s="77" t="str">
        <f>INDEX($A$9:$A$40,MATCH(D379,C370:C401,0),1)</f>
        <v>West Lothian</v>
      </c>
      <c r="F379" s="78">
        <f>INDEX($K$9:$K$40,MATCH(D379,C370:C401,0),1)</f>
        <v>89.3</v>
      </c>
    </row>
    <row r="380" spans="1:6" s="40" customFormat="1" x14ac:dyDescent="0.25">
      <c r="A380" s="77">
        <f>RANK($K$19, $K$9:$K$40,1)</f>
        <v>7</v>
      </c>
      <c r="B380" s="77">
        <f>COUNTIF($A370:$A380, $A380)</f>
        <v>1</v>
      </c>
      <c r="C380" s="77">
        <f t="shared" si="9"/>
        <v>7</v>
      </c>
      <c r="D380" s="77">
        <v>11</v>
      </c>
      <c r="E380" s="77" t="str">
        <f>INDEX($A$9:$A$40,MATCH(D380,C370:C401,0),1)</f>
        <v>South Lanarkshire</v>
      </c>
      <c r="F380" s="78">
        <f>INDEX($K$9:$K$40,MATCH(D380,C370:C401,0),1)</f>
        <v>90.9</v>
      </c>
    </row>
    <row r="381" spans="1:6" s="40" customFormat="1" x14ac:dyDescent="0.25">
      <c r="A381" s="77">
        <f>RANK($K$20, $K$9:$K$40,1)</f>
        <v>16</v>
      </c>
      <c r="B381" s="77">
        <f>COUNTIF($A370:$A381, $A381)</f>
        <v>1</v>
      </c>
      <c r="C381" s="77">
        <f t="shared" si="9"/>
        <v>16</v>
      </c>
      <c r="D381" s="77">
        <v>12</v>
      </c>
      <c r="E381" s="77" t="str">
        <f>INDEX($A$9:$A$40,MATCH(D381,C370:C401,0),1)</f>
        <v>East Lothian</v>
      </c>
      <c r="F381" s="78">
        <f>INDEX($K$9:$K$40,MATCH(D381,C370:C401,0),1)</f>
        <v>91.2</v>
      </c>
    </row>
    <row r="382" spans="1:6" s="40" customFormat="1" x14ac:dyDescent="0.25">
      <c r="A382" s="77">
        <f>RANK($K$21, $K$9:$K$40,1)</f>
        <v>8</v>
      </c>
      <c r="B382" s="77">
        <f>COUNTIF($A370:$A382, $A382)</f>
        <v>1</v>
      </c>
      <c r="C382" s="77">
        <f t="shared" si="9"/>
        <v>8</v>
      </c>
      <c r="D382" s="77">
        <v>13</v>
      </c>
      <c r="E382" s="77" t="str">
        <f>INDEX($A$9:$A$40,MATCH(D382,C370:C401,0),1)</f>
        <v>Midlothian</v>
      </c>
      <c r="F382" s="78">
        <f>INDEX($K$9:$K$40,MATCH(D382,C370:C401,0),1)</f>
        <v>92.5</v>
      </c>
    </row>
    <row r="383" spans="1:6" s="40" customFormat="1" x14ac:dyDescent="0.25">
      <c r="A383" s="77">
        <f>RANK($K$22, $K$9:$K$40,1)</f>
        <v>20</v>
      </c>
      <c r="B383" s="77">
        <f>COUNTIF($A370:$A383, $A383)</f>
        <v>1</v>
      </c>
      <c r="C383" s="77">
        <f t="shared" si="9"/>
        <v>20</v>
      </c>
      <c r="D383" s="77">
        <v>14</v>
      </c>
      <c r="E383" s="77" t="str">
        <f>INDEX($A$9:$A$40,MATCH(D383,C370:C401,0),1)</f>
        <v>North Lanarkshire</v>
      </c>
      <c r="F383" s="78">
        <f>INDEX($K$9:$K$40,MATCH(D383,C370:C401,0),1)</f>
        <v>95</v>
      </c>
    </row>
    <row r="384" spans="1:6" s="40" customFormat="1" x14ac:dyDescent="0.25">
      <c r="A384" s="77">
        <f>RANK($K$23, $K$9:$K$40,1)</f>
        <v>25</v>
      </c>
      <c r="B384" s="77">
        <f>COUNTIF($A370:$A384, $A384)</f>
        <v>1</v>
      </c>
      <c r="C384" s="77">
        <f t="shared" si="9"/>
        <v>25</v>
      </c>
      <c r="D384" s="77">
        <v>15</v>
      </c>
      <c r="E384" s="77" t="str">
        <f>INDEX($A$9:$A$40,MATCH(D384,C370:C401,0),1)</f>
        <v>Scottish Borders</v>
      </c>
      <c r="F384" s="78">
        <f>INDEX($K$9:$K$40,MATCH(D384,C370:C401,0),1)</f>
        <v>95.3</v>
      </c>
    </row>
    <row r="385" spans="1:6" s="40" customFormat="1" x14ac:dyDescent="0.25">
      <c r="A385" s="77">
        <f>RANK($K$24, $K$9:$K$40,1)</f>
        <v>1</v>
      </c>
      <c r="B385" s="77">
        <f>COUNTIF($A370:$A385, $A385)</f>
        <v>1</v>
      </c>
      <c r="C385" s="77">
        <f t="shared" si="9"/>
        <v>1</v>
      </c>
      <c r="D385" s="77">
        <v>16</v>
      </c>
      <c r="E385" s="77" t="str">
        <f>INDEX($A$9:$A$40,MATCH(D385,C370:C401,0),1)</f>
        <v>Edinburgh, City of</v>
      </c>
      <c r="F385" s="78">
        <f>INDEX($K$9:$K$40,MATCH(D385,C370:C401,0),1)</f>
        <v>95.6</v>
      </c>
    </row>
    <row r="386" spans="1:6" s="40" customFormat="1" x14ac:dyDescent="0.25">
      <c r="A386" s="77">
        <f>RANK($K$25, $K$9:$K$40,1)</f>
        <v>30</v>
      </c>
      <c r="B386" s="77">
        <f>COUNTIF($A370:$A386, $A386)</f>
        <v>1</v>
      </c>
      <c r="C386" s="77">
        <f t="shared" si="9"/>
        <v>30</v>
      </c>
      <c r="D386" s="77">
        <v>17</v>
      </c>
      <c r="E386" s="77" t="str">
        <f>INDEX($A$9:$A$40,MATCH(D386,C370:C401,0),1)</f>
        <v>Argyll &amp; Bute</v>
      </c>
      <c r="F386" s="78">
        <f>INDEX($K$9:$K$40,MATCH(D386,C370:C401,0),1)</f>
        <v>98.1</v>
      </c>
    </row>
    <row r="387" spans="1:6" s="40" customFormat="1" x14ac:dyDescent="0.25">
      <c r="A387" s="77">
        <f>RANK($K$26, $K$9:$K$40,1)</f>
        <v>13</v>
      </c>
      <c r="B387" s="77">
        <f>COUNTIF($A370:$A387, $A387)</f>
        <v>1</v>
      </c>
      <c r="C387" s="77">
        <f t="shared" si="9"/>
        <v>13</v>
      </c>
      <c r="D387" s="77">
        <v>18</v>
      </c>
      <c r="E387" s="77" t="str">
        <f>INDEX($A$9:$A$40,MATCH(D387,C370:C401,0),1)</f>
        <v>South Ayrshire</v>
      </c>
      <c r="F387" s="78">
        <f>INDEX($K$9:$K$40,MATCH(D387,C370:C401,0),1)</f>
        <v>98.4</v>
      </c>
    </row>
    <row r="388" spans="1:6" s="40" customFormat="1" x14ac:dyDescent="0.25">
      <c r="A388" s="77">
        <f>RANK($K$27, $K$9:$K$40,1)</f>
        <v>27</v>
      </c>
      <c r="B388" s="77">
        <f>COUNTIF($A370:$A388, $A388)</f>
        <v>1</v>
      </c>
      <c r="C388" s="77">
        <f t="shared" si="9"/>
        <v>27</v>
      </c>
      <c r="D388" s="77">
        <v>19</v>
      </c>
      <c r="E388" s="77" t="str">
        <f>INDEX($A$9:$A$40,MATCH(D388,C370:C401,0),1)</f>
        <v>Dumfries &amp; Galloway</v>
      </c>
      <c r="F388" s="78">
        <f>INDEX($K$9:$K$40,MATCH(D388,C370:C401,0),1)</f>
        <v>99.1</v>
      </c>
    </row>
    <row r="389" spans="1:6" s="40" customFormat="1" x14ac:dyDescent="0.25">
      <c r="A389" s="77">
        <f>RANK($K$28, $K$9:$K$40,1)</f>
        <v>2</v>
      </c>
      <c r="B389" s="77">
        <f>COUNTIF($A370:$A389, $A389)</f>
        <v>1</v>
      </c>
      <c r="C389" s="77">
        <f t="shared" si="9"/>
        <v>2</v>
      </c>
      <c r="D389" s="77">
        <v>20</v>
      </c>
      <c r="E389" s="77" t="str">
        <f>INDEX($A$9:$A$40,MATCH(D389,C370:C401,0),1)</f>
        <v>Fife</v>
      </c>
      <c r="F389" s="78">
        <f>INDEX($K$9:$K$40,MATCH(D389,C370:C401,0),1)</f>
        <v>100.5</v>
      </c>
    </row>
    <row r="390" spans="1:6" s="40" customFormat="1" x14ac:dyDescent="0.25">
      <c r="A390" s="77">
        <f>RANK($K$29, $K$9:$K$40,1)</f>
        <v>26</v>
      </c>
      <c r="B390" s="77">
        <f>COUNTIF($A370:$A390, $A390)</f>
        <v>1</v>
      </c>
      <c r="C390" s="77">
        <f t="shared" si="9"/>
        <v>26</v>
      </c>
      <c r="D390" s="77">
        <v>21</v>
      </c>
      <c r="E390" s="77" t="str">
        <f>INDEX($A$9:$A$40,MATCH(D390,C370:C401,0),1)</f>
        <v>Aberdeen City</v>
      </c>
      <c r="F390" s="78">
        <f>INDEX($K$9:$K$40,MATCH(D390,C370:C401,0),1)</f>
        <v>101.1</v>
      </c>
    </row>
    <row r="391" spans="1:6" s="40" customFormat="1" x14ac:dyDescent="0.25">
      <c r="A391" s="77">
        <f>RANK($K$30, $K$9:$K$40,1)</f>
        <v>14</v>
      </c>
      <c r="B391" s="77">
        <f>COUNTIF($A370:$A391, $A391)</f>
        <v>1</v>
      </c>
      <c r="C391" s="77">
        <f t="shared" si="9"/>
        <v>14</v>
      </c>
      <c r="D391" s="77">
        <v>22</v>
      </c>
      <c r="E391" s="77" t="str">
        <f>INDEX($A$9:$A$40,MATCH(D391,C370:C401,0),1)</f>
        <v>Clackmannanshire</v>
      </c>
      <c r="F391" s="78">
        <f>INDEX($K$9:$K$40,MATCH(D391,C370:C401,0),1)</f>
        <v>109.1</v>
      </c>
    </row>
    <row r="392" spans="1:6" s="40" customFormat="1" hidden="1" x14ac:dyDescent="0.25">
      <c r="A392" s="77">
        <f>RANK($K$31, $K$9:$K$40,1)</f>
        <v>22</v>
      </c>
      <c r="B392" s="77">
        <f>COUNTIF($A370:$A392, $A392)</f>
        <v>2</v>
      </c>
      <c r="C392" s="77">
        <f t="shared" si="9"/>
        <v>23</v>
      </c>
      <c r="D392" s="77">
        <v>23</v>
      </c>
      <c r="E392" s="77" t="str">
        <f>INDEX($A$9:$A$40,MATCH(D392,C370:C401,0),1)</f>
        <v>Orkney Islands</v>
      </c>
      <c r="F392" s="78">
        <f>INDEX($K$9:$K$40,MATCH(D392,C370:C401,0),1)</f>
        <v>109.1</v>
      </c>
    </row>
    <row r="393" spans="1:6" s="40" customFormat="1" hidden="1" x14ac:dyDescent="0.25">
      <c r="A393" s="77">
        <f>RANK($K$32, $K$9:$K$40,1)</f>
        <v>6</v>
      </c>
      <c r="B393" s="77">
        <f>COUNTIF($A370:$A393, $A393)</f>
        <v>1</v>
      </c>
      <c r="C393" s="77">
        <f t="shared" si="9"/>
        <v>6</v>
      </c>
      <c r="D393" s="77">
        <v>24</v>
      </c>
      <c r="E393" s="77" t="str">
        <f>INDEX($A$9:$A$40,MATCH(D393,C370:C401,0),1)</f>
        <v>Shetland Islands</v>
      </c>
      <c r="F393" s="78">
        <f>INDEX($K$9:$K$40,MATCH(D393,C370:C401,0),1)</f>
        <v>114</v>
      </c>
    </row>
    <row r="394" spans="1:6" s="40" customFormat="1" hidden="1" x14ac:dyDescent="0.25">
      <c r="A394" s="77">
        <f>RANK($K$33, $K$9:$K$40,1)</f>
        <v>29</v>
      </c>
      <c r="B394" s="77">
        <f>COUNTIF($A370:$A394, $A394)</f>
        <v>1</v>
      </c>
      <c r="C394" s="77">
        <f t="shared" si="9"/>
        <v>29</v>
      </c>
      <c r="D394" s="77">
        <v>25</v>
      </c>
      <c r="E394" s="77" t="str">
        <f>INDEX($A$9:$A$40,MATCH(D394,C370:C401,0),1)</f>
        <v>Glasgow City</v>
      </c>
      <c r="F394" s="78">
        <f>INDEX($K$9:$K$40,MATCH(D394,C370:C401,0),1)</f>
        <v>116.7</v>
      </c>
    </row>
    <row r="395" spans="1:6" s="40" customFormat="1" hidden="1" x14ac:dyDescent="0.25">
      <c r="A395" s="77">
        <f>RANK($K$34, $K$9:$K$40,1)</f>
        <v>15</v>
      </c>
      <c r="B395" s="77">
        <f>COUNTIF($A370:$A395, $A395)</f>
        <v>1</v>
      </c>
      <c r="C395" s="77">
        <f t="shared" si="9"/>
        <v>15</v>
      </c>
      <c r="D395" s="77">
        <v>26</v>
      </c>
      <c r="E395" s="77" t="str">
        <f>INDEX($A$9:$A$40,MATCH(D395,C370:C401,0),1)</f>
        <v>North Ayrshire</v>
      </c>
      <c r="F395" s="78">
        <f>INDEX($K$9:$K$40,MATCH(D395,C370:C401,0),1)</f>
        <v>124.5</v>
      </c>
    </row>
    <row r="396" spans="1:6" s="40" customFormat="1" hidden="1" x14ac:dyDescent="0.25">
      <c r="A396" s="77">
        <f>RANK($K$35, $K$9:$K$40,1)</f>
        <v>24</v>
      </c>
      <c r="B396" s="77">
        <f>COUNTIF($A370:$A396, $A396)</f>
        <v>1</v>
      </c>
      <c r="C396" s="77">
        <f t="shared" si="9"/>
        <v>24</v>
      </c>
      <c r="D396" s="77">
        <v>27</v>
      </c>
      <c r="E396" s="77" t="str">
        <f>INDEX($A$9:$A$40,MATCH(D396,C370:C401,0),1)</f>
        <v>Moray</v>
      </c>
      <c r="F396" s="78">
        <f>INDEX($K$9:$K$40,MATCH(D396,C370:C401,0),1)</f>
        <v>128.5</v>
      </c>
    </row>
    <row r="397" spans="1:6" s="40" customFormat="1" hidden="1" x14ac:dyDescent="0.25">
      <c r="A397" s="77">
        <f>RANK($K$36, $K$9:$K$40,1)</f>
        <v>18</v>
      </c>
      <c r="B397" s="77">
        <f>COUNTIF($A370:$A397, $A397)</f>
        <v>1</v>
      </c>
      <c r="C397" s="77">
        <f t="shared" si="9"/>
        <v>18</v>
      </c>
      <c r="D397" s="77">
        <v>28</v>
      </c>
      <c r="E397" s="77" t="str">
        <f>INDEX($A$9:$A$40,MATCH(D397,C370:C401,0),1)</f>
        <v>West Dunbartonshire</v>
      </c>
      <c r="F397" s="78">
        <f>INDEX($K$9:$K$40,MATCH(D397,C370:C401,0),1)</f>
        <v>134.80000000000001</v>
      </c>
    </row>
    <row r="398" spans="1:6" s="40" customFormat="1" hidden="1" x14ac:dyDescent="0.25">
      <c r="A398" s="77">
        <f>RANK($K$37, $K$9:$K$40,1)</f>
        <v>11</v>
      </c>
      <c r="B398" s="77">
        <f>COUNTIF($A370:$A398, $A398)</f>
        <v>1</v>
      </c>
      <c r="C398" s="77">
        <f t="shared" si="9"/>
        <v>11</v>
      </c>
      <c r="D398" s="77">
        <v>29</v>
      </c>
      <c r="E398" s="77" t="str">
        <f>INDEX($A$9:$A$40,MATCH(D398,C370:C401,0),1)</f>
        <v>Renfrewshire</v>
      </c>
      <c r="F398" s="78">
        <f>INDEX($K$9:$K$40,MATCH(D398,C370:C401,0),1)</f>
        <v>135</v>
      </c>
    </row>
    <row r="399" spans="1:6" s="40" customFormat="1" hidden="1" x14ac:dyDescent="0.25">
      <c r="A399" s="77">
        <f>RANK($K$38, $K$9:$K$40,1)</f>
        <v>3</v>
      </c>
      <c r="B399" s="77">
        <f>COUNTIF($A370:$A399, $A399)</f>
        <v>1</v>
      </c>
      <c r="C399" s="77">
        <f t="shared" si="9"/>
        <v>3</v>
      </c>
      <c r="D399" s="77">
        <v>30</v>
      </c>
      <c r="E399" s="77" t="str">
        <f>INDEX($A$9:$A$40,MATCH(D399,C370:C401,0),1)</f>
        <v>Inverclyde</v>
      </c>
      <c r="F399" s="78">
        <f>INDEX($K$9:$K$40,MATCH(D399,C370:C401,0),1)</f>
        <v>135.30000000000001</v>
      </c>
    </row>
    <row r="400" spans="1:6" s="40" customFormat="1" hidden="1" x14ac:dyDescent="0.25">
      <c r="A400" s="77">
        <f>RANK($K$39, $K$9:$K$40,1)</f>
        <v>28</v>
      </c>
      <c r="B400" s="77">
        <f>COUNTIF($A370:$A400, $A400)</f>
        <v>1</v>
      </c>
      <c r="C400" s="77">
        <f t="shared" si="9"/>
        <v>28</v>
      </c>
      <c r="D400" s="77">
        <v>31</v>
      </c>
      <c r="E400" s="77" t="str">
        <f>INDEX($A$9:$A$40,MATCH(D400,C370:C401,0),1)</f>
        <v>Dundee City</v>
      </c>
      <c r="F400" s="78">
        <f>INDEX($K$9:$K$40,MATCH(D400,C370:C401,0),1)</f>
        <v>135.4</v>
      </c>
    </row>
    <row r="401" spans="1:6" s="40" customFormat="1" hidden="1" x14ac:dyDescent="0.25">
      <c r="A401" s="77">
        <f>RANK($K$40, $K$9:$K$40,1)</f>
        <v>10</v>
      </c>
      <c r="B401" s="77">
        <f>COUNTIF($A370:$A401, $A401)</f>
        <v>1</v>
      </c>
      <c r="C401" s="77">
        <f t="shared" si="9"/>
        <v>10</v>
      </c>
      <c r="D401" s="77">
        <v>32</v>
      </c>
      <c r="E401" s="77" t="str">
        <f>INDEX($A$9:$A$40,MATCH(D401,C370:C401,0),1)</f>
        <v>East Ayrshire</v>
      </c>
      <c r="F401" s="78">
        <f>INDEX($K$9:$K$40,MATCH(D401,C370:C401,0),1)</f>
        <v>146.69999999999999</v>
      </c>
    </row>
  </sheetData>
  <mergeCells count="9">
    <mergeCell ref="A7:A8"/>
    <mergeCell ref="A1:B1"/>
    <mergeCell ref="C1:G1"/>
    <mergeCell ref="A2:B2"/>
    <mergeCell ref="C2:G2"/>
    <mergeCell ref="A3:B3"/>
    <mergeCell ref="C3:G3"/>
    <mergeCell ref="B7:L7"/>
    <mergeCell ref="A5:L5"/>
  </mergeCells>
  <dataValidations count="3">
    <dataValidation type="list" allowBlank="1" showInputMessage="1" showErrorMessage="1" sqref="C3:G3">
      <formula1>Modes_of_working</formula1>
    </dataValidation>
    <dataValidation type="list" allowBlank="1" showInputMessage="1" showErrorMessage="1" sqref="C2:G2">
      <formula1>Postnames</formula1>
    </dataValidation>
    <dataValidation type="list" allowBlank="1" showInputMessage="1" showErrorMessage="1" sqref="C1:G1">
      <formula1>Subsectors</formula1>
    </dataValidation>
  </dataValidations>
  <pageMargins left="0.7" right="0.7" top="0.75" bottom="0.75" header="0.3" footer="0.3"/>
  <pageSetup paperSize="9" scale="64" orientation="portrait"/>
  <rowBreaks count="3" manualBreakCount="3">
    <brk id="78" max="11" man="1"/>
    <brk id="186" max="11" man="1"/>
    <brk id="294" max="11" man="1"/>
  </rowBreaks>
  <drawing r:id="rId1"/>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'SW WTE Rates per 100k pop'!B9:K9</xm:f>
              <xm:sqref>L9</xm:sqref>
            </x14:sparkline>
            <x14:sparkline>
              <xm:f>'SW WTE Rates per 100k pop'!B10:K10</xm:f>
              <xm:sqref>L10</xm:sqref>
            </x14:sparkline>
            <x14:sparkline>
              <xm:f>'SW WTE Rates per 100k pop'!B11:K11</xm:f>
              <xm:sqref>L11</xm:sqref>
            </x14:sparkline>
            <x14:sparkline>
              <xm:f>'SW WTE Rates per 100k pop'!B12:K12</xm:f>
              <xm:sqref>L12</xm:sqref>
            </x14:sparkline>
            <x14:sparkline>
              <xm:f>'SW WTE Rates per 100k pop'!B13:K13</xm:f>
              <xm:sqref>L13</xm:sqref>
            </x14:sparkline>
            <x14:sparkline>
              <xm:f>'SW WTE Rates per 100k pop'!B14:K14</xm:f>
              <xm:sqref>L14</xm:sqref>
            </x14:sparkline>
            <x14:sparkline>
              <xm:f>'SW WTE Rates per 100k pop'!B15:K15</xm:f>
              <xm:sqref>L15</xm:sqref>
            </x14:sparkline>
            <x14:sparkline>
              <xm:f>'SW WTE Rates per 100k pop'!B16:K16</xm:f>
              <xm:sqref>L16</xm:sqref>
            </x14:sparkline>
            <x14:sparkline>
              <xm:f>'SW WTE Rates per 100k pop'!B17:K17</xm:f>
              <xm:sqref>L17</xm:sqref>
            </x14:sparkline>
            <x14:sparkline>
              <xm:f>'SW WTE Rates per 100k pop'!B18:K18</xm:f>
              <xm:sqref>L18</xm:sqref>
            </x14:sparkline>
            <x14:sparkline>
              <xm:f>'SW WTE Rates per 100k pop'!B19:K19</xm:f>
              <xm:sqref>L19</xm:sqref>
            </x14:sparkline>
            <x14:sparkline>
              <xm:f>'SW WTE Rates per 100k pop'!B20:K20</xm:f>
              <xm:sqref>L20</xm:sqref>
            </x14:sparkline>
            <x14:sparkline>
              <xm:f>'SW WTE Rates per 100k pop'!B21:K21</xm:f>
              <xm:sqref>L21</xm:sqref>
            </x14:sparkline>
            <x14:sparkline>
              <xm:f>'SW WTE Rates per 100k pop'!B22:K22</xm:f>
              <xm:sqref>L22</xm:sqref>
            </x14:sparkline>
            <x14:sparkline>
              <xm:f>'SW WTE Rates per 100k pop'!B23:K23</xm:f>
              <xm:sqref>L23</xm:sqref>
            </x14:sparkline>
            <x14:sparkline>
              <xm:f>'SW WTE Rates per 100k pop'!B24:K24</xm:f>
              <xm:sqref>L24</xm:sqref>
            </x14:sparkline>
            <x14:sparkline>
              <xm:f>'SW WTE Rates per 100k pop'!B25:K25</xm:f>
              <xm:sqref>L25</xm:sqref>
            </x14:sparkline>
            <x14:sparkline>
              <xm:f>'SW WTE Rates per 100k pop'!B26:K26</xm:f>
              <xm:sqref>L26</xm:sqref>
            </x14:sparkline>
            <x14:sparkline>
              <xm:f>'SW WTE Rates per 100k pop'!B27:K27</xm:f>
              <xm:sqref>L27</xm:sqref>
            </x14:sparkline>
            <x14:sparkline>
              <xm:f>'SW WTE Rates per 100k pop'!B28:K28</xm:f>
              <xm:sqref>L28</xm:sqref>
            </x14:sparkline>
            <x14:sparkline>
              <xm:f>'SW WTE Rates per 100k pop'!B29:K29</xm:f>
              <xm:sqref>L29</xm:sqref>
            </x14:sparkline>
            <x14:sparkline>
              <xm:f>'SW WTE Rates per 100k pop'!B30:K30</xm:f>
              <xm:sqref>L30</xm:sqref>
            </x14:sparkline>
            <x14:sparkline>
              <xm:f>'SW WTE Rates per 100k pop'!B31:K31</xm:f>
              <xm:sqref>L31</xm:sqref>
            </x14:sparkline>
            <x14:sparkline>
              <xm:f>'SW WTE Rates per 100k pop'!B32:K32</xm:f>
              <xm:sqref>L32</xm:sqref>
            </x14:sparkline>
            <x14:sparkline>
              <xm:f>'SW WTE Rates per 100k pop'!B33:K33</xm:f>
              <xm:sqref>L33</xm:sqref>
            </x14:sparkline>
            <x14:sparkline>
              <xm:f>'SW WTE Rates per 100k pop'!B34:K34</xm:f>
              <xm:sqref>L34</xm:sqref>
            </x14:sparkline>
            <x14:sparkline>
              <xm:f>'SW WTE Rates per 100k pop'!B35:K35</xm:f>
              <xm:sqref>L35</xm:sqref>
            </x14:sparkline>
            <x14:sparkline>
              <xm:f>'SW WTE Rates per 100k pop'!B36:K36</xm:f>
              <xm:sqref>L36</xm:sqref>
            </x14:sparkline>
            <x14:sparkline>
              <xm:f>'SW WTE Rates per 100k pop'!B37:K37</xm:f>
              <xm:sqref>L37</xm:sqref>
            </x14:sparkline>
            <x14:sparkline>
              <xm:f>'SW WTE Rates per 100k pop'!B38:K38</xm:f>
              <xm:sqref>L38</xm:sqref>
            </x14:sparkline>
            <x14:sparkline>
              <xm:f>'SW WTE Rates per 100k pop'!B39:K39</xm:f>
              <xm:sqref>L39</xm:sqref>
            </x14:sparkline>
            <x14:sparkline>
              <xm:f>'SW WTE Rates per 100k pop'!B40:K40</xm:f>
              <xm:sqref>L40</xm:sqref>
            </x14:sparkline>
            <x14:sparkline>
              <xm:f>'SW WTE Rates per 100k pop'!B41:K41</xm:f>
              <xm:sqref>L41</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117"/>
  <sheetViews>
    <sheetView showGridLines="0" zoomScaleNormal="100" workbookViewId="0">
      <selection activeCell="F1" sqref="F1"/>
    </sheetView>
  </sheetViews>
  <sheetFormatPr defaultColWidth="9.140625" defaultRowHeight="15" zeroHeight="1" x14ac:dyDescent="0.25"/>
  <cols>
    <col min="1" max="1" width="21.140625" customWidth="1"/>
    <col min="2" max="2" width="30.5703125" customWidth="1"/>
    <col min="3" max="6" width="9.140625" customWidth="1"/>
    <col min="7" max="7" width="11.42578125" customWidth="1"/>
    <col min="8" max="9" width="9.140625" customWidth="1"/>
    <col min="10" max="10" width="9.5703125" bestFit="1" customWidth="1"/>
    <col min="11" max="11" width="9.140625" customWidth="1"/>
  </cols>
  <sheetData>
    <row r="1" spans="1:11" x14ac:dyDescent="0.25">
      <c r="A1" s="2" t="s">
        <v>79</v>
      </c>
      <c r="B1" s="115" t="s">
        <v>52</v>
      </c>
      <c r="C1" s="116"/>
      <c r="D1" s="110" t="s">
        <v>84</v>
      </c>
      <c r="E1" s="111"/>
      <c r="F1" s="36">
        <v>2017</v>
      </c>
    </row>
    <row r="2" spans="1:11" x14ac:dyDescent="0.25">
      <c r="G2" s="17"/>
    </row>
    <row r="3" spans="1:11" ht="14.25" customHeight="1" x14ac:dyDescent="0.25">
      <c r="A3" s="30" t="str">
        <f>IF($B$1="Fieldwork Service (Generic)", "Social workers in generic fieldwork services " &amp; $F$1, IF($B$1 = "All Fieldwork Services Teams",  "Social workers in fieldwork services " &amp; $F$1, "Social workers in " &amp; SUBSTITUTE(SUBSTITUTE(LOWER($B$1), "service (", "services for "),")", "") &amp; " " &amp; $F$1))</f>
        <v>Social workers in fieldwork services 2017</v>
      </c>
      <c r="B3" s="1"/>
      <c r="C3" s="33"/>
      <c r="D3" s="1"/>
      <c r="E3" s="1"/>
      <c r="F3" s="1"/>
      <c r="G3" s="1"/>
      <c r="H3" s="1"/>
      <c r="I3" s="2"/>
    </row>
    <row r="4" spans="1:11" ht="12.75" customHeight="1" x14ac:dyDescent="0.25">
      <c r="A4" s="3"/>
      <c r="B4" s="3"/>
      <c r="C4" s="3"/>
      <c r="D4" s="3"/>
      <c r="E4" s="3"/>
      <c r="F4" s="3"/>
      <c r="G4" s="3"/>
      <c r="H4" s="3"/>
      <c r="I4" s="3"/>
    </row>
    <row r="5" spans="1:11" ht="22.5" customHeight="1" x14ac:dyDescent="0.25">
      <c r="A5" s="18"/>
      <c r="B5" s="4"/>
      <c r="C5" s="5" t="s">
        <v>1</v>
      </c>
      <c r="D5" s="6" t="s">
        <v>2</v>
      </c>
      <c r="E5" s="6"/>
      <c r="F5" s="7" t="s">
        <v>3</v>
      </c>
      <c r="G5" s="8"/>
      <c r="H5" s="6" t="s">
        <v>4</v>
      </c>
      <c r="I5" s="6"/>
      <c r="J5" s="38"/>
    </row>
    <row r="6" spans="1:11" ht="22.5" customHeight="1" x14ac:dyDescent="0.25">
      <c r="A6" s="19" t="s">
        <v>48</v>
      </c>
      <c r="B6" s="9" t="s">
        <v>5</v>
      </c>
      <c r="C6" s="10"/>
      <c r="D6" s="5" t="s">
        <v>6</v>
      </c>
      <c r="E6" s="6" t="s">
        <v>7</v>
      </c>
      <c r="F6" s="5" t="s">
        <v>7</v>
      </c>
      <c r="G6" s="6" t="s">
        <v>4</v>
      </c>
      <c r="H6" s="5" t="s">
        <v>8</v>
      </c>
      <c r="I6" s="6" t="s">
        <v>9</v>
      </c>
      <c r="J6" s="39" t="s">
        <v>70</v>
      </c>
    </row>
    <row r="7" spans="1:11" ht="12.75" customHeight="1" x14ac:dyDescent="0.25">
      <c r="A7" s="20"/>
      <c r="B7" s="11"/>
      <c r="C7" s="12" t="s">
        <v>10</v>
      </c>
      <c r="D7" s="13" t="s">
        <v>11</v>
      </c>
      <c r="E7" s="14" t="s">
        <v>12</v>
      </c>
      <c r="F7" s="13" t="s">
        <v>13</v>
      </c>
      <c r="G7" s="14" t="s">
        <v>14</v>
      </c>
      <c r="H7" s="15"/>
      <c r="I7" s="11"/>
      <c r="J7" s="37"/>
    </row>
    <row r="8" spans="1:11" ht="15" customHeight="1" x14ac:dyDescent="0.25">
      <c r="A8" s="108" t="s">
        <v>17</v>
      </c>
      <c r="B8" s="26" t="s">
        <v>15</v>
      </c>
      <c r="C8" s="27">
        <f>IF($B$1="All Fieldwork Services Teams", SUMIFS('SW Data'!$F:$F, 'SW Data'!$A:$A, $F$1, 'SW Data'!$B:$B, $A8, 'SW Data'!$D:$D, $B8),SUMIFS('SW Data'!$F:$F, 'SW Data'!$A:$A, $F$1, 'SW Data'!$B:$B, $A8, 'SW Data'!$D:$D, $B8, 'SW Data'!$E:$E, $B$1))</f>
        <v>65</v>
      </c>
      <c r="D8" s="27">
        <f>IF($B$1="All Fieldwork Services Teams", SUMIFS('SW Data'!$G:$G, 'SW Data'!$A:$A, $F$1, 'SW Data'!$B:$B, $A8, 'SW Data'!$D:$D, $B8),SUMIFS('SW Data'!$G:$G, 'SW Data'!$A:$A, $F$1, 'SW Data'!$B:$B, $A8, 'SW Data'!$D:$D, $B8, 'SW Data'!$E:$E, $B$1))</f>
        <v>16</v>
      </c>
      <c r="E8" s="27">
        <f>IF($B$1="All Fieldwork Services Teams", SUMIFS('SW Data'!$H:$H, 'SW Data'!$A:$A, $F$1, 'SW Data'!$B:$B, $A8, 'SW Data'!$D:$D, $B8),SUMIFS('SW Data'!$H:$H, 'SW Data'!$A:$A, $F$1, 'SW Data'!$B:$B, $A8, 'SW Data'!$D:$D, $B8, 'SW Data'!$E:$E, $B$1))</f>
        <v>9.5100000000000016</v>
      </c>
      <c r="F8" s="27">
        <f>IF($B$1="All Fieldwork Services Teams", SUMIFS('SW Data'!$I:$I, 'SW Data'!$A:$A, $F$1, 'SW Data'!$B:$B, $A8, 'SW Data'!$D:$D, $B8),SUMIFS('SW Data'!$I:$I, 'SW Data'!$A:$A, $F$1, 'SW Data'!$B:$B, $A8, 'SW Data'!$D:$D, $B8, 'SW Data'!$E:$E, $B$1))</f>
        <v>74.510000000000005</v>
      </c>
      <c r="G8" s="27">
        <f>IF($B$1="All Fieldwork Services Teams", SUMIFS('SW Data'!$J:$J, 'SW Data'!$A:$A, $F$1, 'SW Data'!$B:$B, $A8, 'SW Data'!$D:$D, $B8),SUMIFS('SW Data'!$J:$J, 'SW Data'!$A:$A, $F$1, 'SW Data'!$B:$B, $A8, 'SW Data'!$D:$D, $B8, 'SW Data'!$E:$E, $B$1))</f>
        <v>81</v>
      </c>
      <c r="H8" s="27">
        <f>IF($B$1="All Fieldwork Services Teams", SUMIFS('SW Data'!$K:$K, 'SW Data'!$A:$A, $F$1, 'SW Data'!$B:$B, $A8, 'SW Data'!$D:$D, $B8),SUMIFS('SW Data'!$K:$K, 'SW Data'!$A:$A, $F$1, 'SW Data'!$B:$B, $A8, 'SW Data'!$D:$D, $B8, 'SW Data'!$E:$E, $B$1))</f>
        <v>67</v>
      </c>
      <c r="I8" s="27">
        <f>IF($B$1="All Fieldwork Services Teams", SUMIFS('SW Data'!$L:$L, 'SW Data'!$A:$A, $F$1, 'SW Data'!$B:$B, $A8, 'SW Data'!$D:$D, $B8),SUMIFS('SW Data'!$L:$L, 'SW Data'!$A:$A, $F$1, 'SW Data'!$B:$B, $A8, 'SW Data'!$D:$D, $B8, 'SW Data'!$E:$E, $B$1))</f>
        <v>14</v>
      </c>
      <c r="J8" s="27">
        <f>IF($B$1="All Fieldwork Services Teams", SUMIFS('SW Data'!$M:$M, 'SW Data'!$A:$A, $F$1, 'SW Data'!$B:$B, $A8, 'SW Data'!$D:$D, $B8),SUMIFS('SW Data'!$M:$M, 'SW Data'!$A:$A, $F$1, 'SW Data'!$B:$B, $A8, 'SW Data'!$D:$D, $B8, 'SW Data'!$E:$E, $B$1))</f>
        <v>0</v>
      </c>
      <c r="K8" s="34"/>
    </row>
    <row r="9" spans="1:11" ht="15" customHeight="1" x14ac:dyDescent="0.25">
      <c r="A9" s="109"/>
      <c r="B9" s="28" t="s">
        <v>16</v>
      </c>
      <c r="C9" s="29">
        <f>IF($B$1="All Fieldwork Services Teams", SUMIFS('SW Data'!$F:$F, 'SW Data'!$A:$A, $F$1, 'SW Data'!$B:$B, $A8, 'SW Data'!$D:$D, $B9),SUMIFS('SW Data'!$F:$F, 'SW Data'!$A:$A, $F$1, 'SW Data'!$B:$B, $A8, 'SW Data'!$D:$D, $B9, 'SW Data'!$E:$E, $B$1))</f>
        <v>133</v>
      </c>
      <c r="D9" s="29">
        <f>IF($B$1="All Fieldwork Services Teams", SUMIFS('SW Data'!$G:$G, 'SW Data'!$A:$A, $F$1, 'SW Data'!$B:$B, $A8, 'SW Data'!$D:$D, $B9),SUMIFS('SW Data'!$G:$G, 'SW Data'!$A:$A, $F$1, 'SW Data'!$B:$B, $A8, 'SW Data'!$D:$D, $B9, 'SW Data'!$E:$E, $B$1))</f>
        <v>49</v>
      </c>
      <c r="E9" s="29">
        <f>IF($B$1="All Fieldwork Services Teams", SUMIFS('SW Data'!$H:$H, 'SW Data'!$A:$A, $F$1, 'SW Data'!$B:$B, $A8, 'SW Data'!$D:$D, $B9),SUMIFS('SW Data'!$H:$H, 'SW Data'!$A:$A, $F$1, 'SW Data'!$B:$B, $A8, 'SW Data'!$D:$D, $B9, 'SW Data'!$E:$E, $B$1))</f>
        <v>23.91</v>
      </c>
      <c r="F9" s="29">
        <f>IF($B$1="All Fieldwork Services Teams", SUMIFS('SW Data'!$I:$I, 'SW Data'!$A:$A, $F$1, 'SW Data'!$B:$B, $A8, 'SW Data'!$D:$D, $B9),SUMIFS('SW Data'!$I:$I, 'SW Data'!$A:$A, $F$1, 'SW Data'!$B:$B, $A8, 'SW Data'!$D:$D, $B9, 'SW Data'!$E:$E, $B$1))</f>
        <v>156.91</v>
      </c>
      <c r="G9" s="29">
        <f>IF($B$1="All Fieldwork Services Teams", SUMIFS('SW Data'!$J:$J, 'SW Data'!$A:$A, $F$1, 'SW Data'!$B:$B, $A8, 'SW Data'!$D:$D, $B9),SUMIFS('SW Data'!$J:$J, 'SW Data'!$A:$A, $F$1, 'SW Data'!$B:$B, $A8, 'SW Data'!$D:$D, $B9, 'SW Data'!$E:$E, $B$1))</f>
        <v>182</v>
      </c>
      <c r="H9" s="29">
        <f>IF($B$1="All Fieldwork Services Teams", SUMIFS('SW Data'!$K:$K, 'SW Data'!$A:$A, $F$1, 'SW Data'!$B:$B, $A8, 'SW Data'!$D:$D, $B9),SUMIFS('SW Data'!$K:$K, 'SW Data'!$A:$A, $F$1, 'SW Data'!$B:$B, $A8, 'SW Data'!$D:$D, $B9, 'SW Data'!$E:$E, $B$1))</f>
        <v>149</v>
      </c>
      <c r="I9" s="29">
        <f>IF($B$1="All Fieldwork Services Teams", SUMIFS('SW Data'!$L:$L, 'SW Data'!$A:$A, $F$1, 'SW Data'!$B:$B, $A8, 'SW Data'!$D:$D, $B9),SUMIFS('SW Data'!$L:$L, 'SW Data'!$A:$A, $F$1, 'SW Data'!$B:$B, $A8, 'SW Data'!$D:$D, $B9, 'SW Data'!$E:$E, $B$1))</f>
        <v>33</v>
      </c>
      <c r="J9" s="29">
        <f>IF($B$1="All Fieldwork Services Teams", SUMIFS('SW Data'!$M:$M, 'SW Data'!$A:$A, $F$1, 'SW Data'!$B:$B, $A8, 'SW Data'!$D:$D, $B9),SUMIFS('SW Data'!$M:$M, 'SW Data'!$A:$A, $F$1, 'SW Data'!$B:$B, $A8, 'SW Data'!$D:$D, $B9, 'SW Data'!$E:$E, $B$1))</f>
        <v>0</v>
      </c>
      <c r="K9" s="34"/>
    </row>
    <row r="10" spans="1:11" ht="15" customHeight="1" x14ac:dyDescent="0.25">
      <c r="A10" s="108" t="s">
        <v>18</v>
      </c>
      <c r="B10" s="26" t="s">
        <v>15</v>
      </c>
      <c r="C10" s="27">
        <f>IF($B$1="All Fieldwork Services Teams", SUMIFS('SW Data'!$F:$F, 'SW Data'!$A:$A, $F$1, 'SW Data'!$B:$B, $A10, 'SW Data'!$D:$D, $B10),SUMIFS('SW Data'!$F:$F, 'SW Data'!$A:$A, $F$1, 'SW Data'!$B:$B, $A10, 'SW Data'!$D:$D, $B10, 'SW Data'!$E:$E, $B$1))</f>
        <v>31</v>
      </c>
      <c r="D10" s="27">
        <f>IF($B$1="All Fieldwork Services Teams", SUMIFS('SW Data'!$G:$G, 'SW Data'!$A:$A, $F$1, 'SW Data'!$B:$B, $A10, 'SW Data'!$D:$D, $B10),SUMIFS('SW Data'!$G:$G, 'SW Data'!$A:$A, $F$1, 'SW Data'!$B:$B, $A10, 'SW Data'!$D:$D, $B10, 'SW Data'!$E:$E, $B$1))</f>
        <v>7</v>
      </c>
      <c r="E10" s="27">
        <f>IF($B$1="All Fieldwork Services Teams", SUMIFS('SW Data'!$H:$H, 'SW Data'!$A:$A, $F$1, 'SW Data'!$B:$B, $A10, 'SW Data'!$D:$D, $B10),SUMIFS('SW Data'!$H:$H, 'SW Data'!$A:$A, $F$1, 'SW Data'!$B:$B, $A10, 'SW Data'!$D:$D, $B10, 'SW Data'!$E:$E, $B$1))</f>
        <v>5.01</v>
      </c>
      <c r="F10" s="27">
        <f>IF($B$1="All Fieldwork Services Teams", SUMIFS('SW Data'!$I:$I, 'SW Data'!$A:$A, $F$1, 'SW Data'!$B:$B, $A10, 'SW Data'!$D:$D, $B10),SUMIFS('SW Data'!$I:$I, 'SW Data'!$A:$A, $F$1, 'SW Data'!$B:$B, $A10, 'SW Data'!$D:$D, $B10, 'SW Data'!$E:$E, $B$1))</f>
        <v>36.01</v>
      </c>
      <c r="G10" s="27">
        <f>IF($B$1="All Fieldwork Services Teams", SUMIFS('SW Data'!$J:$J, 'SW Data'!$A:$A, $F$1, 'SW Data'!$B:$B, $A10, 'SW Data'!$D:$D, $B10),SUMIFS('SW Data'!$J:$J, 'SW Data'!$A:$A, $F$1, 'SW Data'!$B:$B, $A10, 'SW Data'!$D:$D, $B10, 'SW Data'!$E:$E, $B$1))</f>
        <v>38</v>
      </c>
      <c r="H10" s="27">
        <f>IF($B$1="All Fieldwork Services Teams", SUMIFS('SW Data'!$K:$K, 'SW Data'!$A:$A, $F$1, 'SW Data'!$B:$B, $A10, 'SW Data'!$D:$D, $B10),SUMIFS('SW Data'!$K:$K, 'SW Data'!$A:$A, $F$1, 'SW Data'!$B:$B, $A10, 'SW Data'!$D:$D, $B10, 'SW Data'!$E:$E, $B$1))</f>
        <v>29</v>
      </c>
      <c r="I10" s="27">
        <f>IF($B$1="All Fieldwork Services Teams", SUMIFS('SW Data'!$L:$L, 'SW Data'!$A:$A, $F$1, 'SW Data'!$B:$B, $A10, 'SW Data'!$D:$D, $B10),SUMIFS('SW Data'!$L:$L, 'SW Data'!$A:$A, $F$1, 'SW Data'!$B:$B, $A10, 'SW Data'!$D:$D, $B10, 'SW Data'!$E:$E, $B$1))</f>
        <v>9</v>
      </c>
      <c r="J10" s="27">
        <f>IF($B$1="All Fieldwork Services Teams", SUMIFS('SW Data'!$M:$M, 'SW Data'!$A:$A, $F$1, 'SW Data'!$B:$B, $A10, 'SW Data'!$D:$D, $B10),SUMIFS('SW Data'!$M:$M, 'SW Data'!$A:$A, $F$1, 'SW Data'!$B:$B, $A10, 'SW Data'!$D:$D, $B10, 'SW Data'!$E:$E, $B$1))</f>
        <v>0</v>
      </c>
      <c r="K10" s="34"/>
    </row>
    <row r="11" spans="1:11" ht="15" customHeight="1" x14ac:dyDescent="0.25">
      <c r="A11" s="109"/>
      <c r="B11" s="28" t="s">
        <v>16</v>
      </c>
      <c r="C11" s="29">
        <f>IF($B$1="All Fieldwork Services Teams", SUMIFS('SW Data'!$F:$F, 'SW Data'!$A:$A, $F$1, 'SW Data'!$B:$B, $A10, 'SW Data'!$D:$D, $B11),SUMIFS('SW Data'!$F:$F, 'SW Data'!$A:$A, $F$1, 'SW Data'!$B:$B, $A10, 'SW Data'!$D:$D, $B11, 'SW Data'!$E:$E, $B$1))</f>
        <v>118</v>
      </c>
      <c r="D11" s="29">
        <f>IF($B$1="All Fieldwork Services Teams", SUMIFS('SW Data'!$G:$G, 'SW Data'!$A:$A, $F$1, 'SW Data'!$B:$B, $A10, 'SW Data'!$D:$D, $B11),SUMIFS('SW Data'!$G:$G, 'SW Data'!$A:$A, $F$1, 'SW Data'!$B:$B, $A10, 'SW Data'!$D:$D, $B11, 'SW Data'!$E:$E, $B$1))</f>
        <v>54</v>
      </c>
      <c r="E11" s="29">
        <f>IF($B$1="All Fieldwork Services Teams", SUMIFS('SW Data'!$H:$H, 'SW Data'!$A:$A, $F$1, 'SW Data'!$B:$B, $A10, 'SW Data'!$D:$D, $B11),SUMIFS('SW Data'!$H:$H, 'SW Data'!$A:$A, $F$1, 'SW Data'!$B:$B, $A10, 'SW Data'!$D:$D, $B11, 'SW Data'!$E:$E, $B$1))</f>
        <v>30.67</v>
      </c>
      <c r="F11" s="29">
        <f>IF($B$1="All Fieldwork Services Teams", SUMIFS('SW Data'!$I:$I, 'SW Data'!$A:$A, $F$1, 'SW Data'!$B:$B, $A10, 'SW Data'!$D:$D, $B11),SUMIFS('SW Data'!$I:$I, 'SW Data'!$A:$A, $F$1, 'SW Data'!$B:$B, $A10, 'SW Data'!$D:$D, $B11, 'SW Data'!$E:$E, $B$1))</f>
        <v>148.67000000000002</v>
      </c>
      <c r="G11" s="29">
        <f>IF($B$1="All Fieldwork Services Teams", SUMIFS('SW Data'!$J:$J, 'SW Data'!$A:$A, $F$1, 'SW Data'!$B:$B, $A10, 'SW Data'!$D:$D, $B11),SUMIFS('SW Data'!$J:$J, 'SW Data'!$A:$A, $F$1, 'SW Data'!$B:$B, $A10, 'SW Data'!$D:$D, $B11, 'SW Data'!$E:$E, $B$1))</f>
        <v>172</v>
      </c>
      <c r="H11" s="29">
        <f>IF($B$1="All Fieldwork Services Teams", SUMIFS('SW Data'!$K:$K, 'SW Data'!$A:$A, $F$1, 'SW Data'!$B:$B, $A10, 'SW Data'!$D:$D, $B11),SUMIFS('SW Data'!$K:$K, 'SW Data'!$A:$A, $F$1, 'SW Data'!$B:$B, $A10, 'SW Data'!$D:$D, $B11, 'SW Data'!$E:$E, $B$1))</f>
        <v>151</v>
      </c>
      <c r="I11" s="29">
        <f>IF($B$1="All Fieldwork Services Teams", SUMIFS('SW Data'!$L:$L, 'SW Data'!$A:$A, $F$1, 'SW Data'!$B:$B, $A10, 'SW Data'!$D:$D, $B11),SUMIFS('SW Data'!$L:$L, 'SW Data'!$A:$A, $F$1, 'SW Data'!$B:$B, $A10, 'SW Data'!$D:$D, $B11, 'SW Data'!$E:$E, $B$1))</f>
        <v>21</v>
      </c>
      <c r="J11" s="29">
        <f>IF($B$1="All Fieldwork Services Teams", SUMIFS('SW Data'!$M:$M, 'SW Data'!$A:$A, $F$1, 'SW Data'!$B:$B, $A10, 'SW Data'!$D:$D, $B11),SUMIFS('SW Data'!$M:$M, 'SW Data'!$A:$A, $F$1, 'SW Data'!$B:$B, $A10, 'SW Data'!$D:$D, $B11, 'SW Data'!$E:$E, $B$1))</f>
        <v>0</v>
      </c>
      <c r="K11" s="34"/>
    </row>
    <row r="12" spans="1:11" ht="15" customHeight="1" x14ac:dyDescent="0.25">
      <c r="A12" s="108" t="s">
        <v>19</v>
      </c>
      <c r="B12" s="26" t="s">
        <v>15</v>
      </c>
      <c r="C12" s="27">
        <f>IF($B$1="All Fieldwork Services Teams", SUMIFS('SW Data'!$F:$F, 'SW Data'!$A:$A, $F$1, 'SW Data'!$B:$B, $A12, 'SW Data'!$D:$D, $B12),SUMIFS('SW Data'!$F:$F, 'SW Data'!$A:$A, $F$1, 'SW Data'!$B:$B, $A12, 'SW Data'!$D:$D, $B12, 'SW Data'!$E:$E, $B$1))</f>
        <v>16</v>
      </c>
      <c r="D12" s="27">
        <f>IF($B$1="All Fieldwork Services Teams", SUMIFS('SW Data'!$G:$G, 'SW Data'!$A:$A, $F$1, 'SW Data'!$B:$B, $A12, 'SW Data'!$D:$D, $B12),SUMIFS('SW Data'!$G:$G, 'SW Data'!$A:$A, $F$1, 'SW Data'!$B:$B, $A12, 'SW Data'!$D:$D, $B12, 'SW Data'!$E:$E, $B$1))</f>
        <v>0</v>
      </c>
      <c r="E12" s="27">
        <f>IF($B$1="All Fieldwork Services Teams", SUMIFS('SW Data'!$H:$H, 'SW Data'!$A:$A, $F$1, 'SW Data'!$B:$B, $A12, 'SW Data'!$D:$D, $B12),SUMIFS('SW Data'!$H:$H, 'SW Data'!$A:$A, $F$1, 'SW Data'!$B:$B, $A12, 'SW Data'!$D:$D, $B12, 'SW Data'!$E:$E, $B$1))</f>
        <v>0</v>
      </c>
      <c r="F12" s="27">
        <f>IF($B$1="All Fieldwork Services Teams", SUMIFS('SW Data'!$I:$I, 'SW Data'!$A:$A, $F$1, 'SW Data'!$B:$B, $A12, 'SW Data'!$D:$D, $B12),SUMIFS('SW Data'!$I:$I, 'SW Data'!$A:$A, $F$1, 'SW Data'!$B:$B, $A12, 'SW Data'!$D:$D, $B12, 'SW Data'!$E:$E, $B$1))</f>
        <v>16</v>
      </c>
      <c r="G12" s="27">
        <f>IF($B$1="All Fieldwork Services Teams", SUMIFS('SW Data'!$J:$J, 'SW Data'!$A:$A, $F$1, 'SW Data'!$B:$B, $A12, 'SW Data'!$D:$D, $B12),SUMIFS('SW Data'!$J:$J, 'SW Data'!$A:$A, $F$1, 'SW Data'!$B:$B, $A12, 'SW Data'!$D:$D, $B12, 'SW Data'!$E:$E, $B$1))</f>
        <v>16</v>
      </c>
      <c r="H12" s="27">
        <f>IF($B$1="All Fieldwork Services Teams", SUMIFS('SW Data'!$K:$K, 'SW Data'!$A:$A, $F$1, 'SW Data'!$B:$B, $A12, 'SW Data'!$D:$D, $B12),SUMIFS('SW Data'!$K:$K, 'SW Data'!$A:$A, $F$1, 'SW Data'!$B:$B, $A12, 'SW Data'!$D:$D, $B12, 'SW Data'!$E:$E, $B$1))</f>
        <v>15</v>
      </c>
      <c r="I12" s="27">
        <f>IF($B$1="All Fieldwork Services Teams", SUMIFS('SW Data'!$L:$L, 'SW Data'!$A:$A, $F$1, 'SW Data'!$B:$B, $A12, 'SW Data'!$D:$D, $B12),SUMIFS('SW Data'!$L:$L, 'SW Data'!$A:$A, $F$1, 'SW Data'!$B:$B, $A12, 'SW Data'!$D:$D, $B12, 'SW Data'!$E:$E, $B$1))</f>
        <v>1</v>
      </c>
      <c r="J12" s="27">
        <f>IF($B$1="All Fieldwork Services Teams", SUMIFS('SW Data'!$M:$M, 'SW Data'!$A:$A, $F$1, 'SW Data'!$B:$B, $A12, 'SW Data'!$D:$D, $B12),SUMIFS('SW Data'!$M:$M, 'SW Data'!$A:$A, $F$1, 'SW Data'!$B:$B, $A12, 'SW Data'!$D:$D, $B12, 'SW Data'!$E:$E, $B$1))</f>
        <v>0</v>
      </c>
      <c r="K12" s="34"/>
    </row>
    <row r="13" spans="1:11" ht="15" customHeight="1" x14ac:dyDescent="0.25">
      <c r="A13" s="109"/>
      <c r="B13" s="28" t="s">
        <v>16</v>
      </c>
      <c r="C13" s="29">
        <f>IF($B$1="All Fieldwork Services Teams", SUMIFS('SW Data'!$F:$F, 'SW Data'!$A:$A, $F$1, 'SW Data'!$B:$B, $A12, 'SW Data'!$D:$D, $B13),SUMIFS('SW Data'!$F:$F, 'SW Data'!$A:$A, $F$1, 'SW Data'!$B:$B, $A12, 'SW Data'!$D:$D, $B13, 'SW Data'!$E:$E, $B$1))</f>
        <v>65</v>
      </c>
      <c r="D13" s="29">
        <f>IF($B$1="All Fieldwork Services Teams", SUMIFS('SW Data'!$G:$G, 'SW Data'!$A:$A, $F$1, 'SW Data'!$B:$B, $A12, 'SW Data'!$D:$D, $B13),SUMIFS('SW Data'!$G:$G, 'SW Data'!$A:$A, $F$1, 'SW Data'!$B:$B, $A12, 'SW Data'!$D:$D, $B13, 'SW Data'!$E:$E, $B$1))</f>
        <v>6</v>
      </c>
      <c r="E13" s="29">
        <f>IF($B$1="All Fieldwork Services Teams", SUMIFS('SW Data'!$H:$H, 'SW Data'!$A:$A, $F$1, 'SW Data'!$B:$B, $A12, 'SW Data'!$D:$D, $B13),SUMIFS('SW Data'!$H:$H, 'SW Data'!$A:$A, $F$1, 'SW Data'!$B:$B, $A12, 'SW Data'!$D:$D, $B13, 'SW Data'!$E:$E, $B$1))</f>
        <v>3.9699999999999998</v>
      </c>
      <c r="F13" s="29">
        <f>IF($B$1="All Fieldwork Services Teams", SUMIFS('SW Data'!$I:$I, 'SW Data'!$A:$A, $F$1, 'SW Data'!$B:$B, $A12, 'SW Data'!$D:$D, $B13),SUMIFS('SW Data'!$I:$I, 'SW Data'!$A:$A, $F$1, 'SW Data'!$B:$B, $A12, 'SW Data'!$D:$D, $B13, 'SW Data'!$E:$E, $B$1))</f>
        <v>68.97</v>
      </c>
      <c r="G13" s="29">
        <f>IF($B$1="All Fieldwork Services Teams", SUMIFS('SW Data'!$J:$J, 'SW Data'!$A:$A, $F$1, 'SW Data'!$B:$B, $A12, 'SW Data'!$D:$D, $B13),SUMIFS('SW Data'!$J:$J, 'SW Data'!$A:$A, $F$1, 'SW Data'!$B:$B, $A12, 'SW Data'!$D:$D, $B13, 'SW Data'!$E:$E, $B$1))</f>
        <v>71</v>
      </c>
      <c r="H13" s="29">
        <f>IF($B$1="All Fieldwork Services Teams", SUMIFS('SW Data'!$K:$K, 'SW Data'!$A:$A, $F$1, 'SW Data'!$B:$B, $A12, 'SW Data'!$D:$D, $B13),SUMIFS('SW Data'!$K:$K, 'SW Data'!$A:$A, $F$1, 'SW Data'!$B:$B, $A12, 'SW Data'!$D:$D, $B13, 'SW Data'!$E:$E, $B$1))</f>
        <v>64</v>
      </c>
      <c r="I13" s="29">
        <f>IF($B$1="All Fieldwork Services Teams", SUMIFS('SW Data'!$L:$L, 'SW Data'!$A:$A, $F$1, 'SW Data'!$B:$B, $A12, 'SW Data'!$D:$D, $B13),SUMIFS('SW Data'!$L:$L, 'SW Data'!$A:$A, $F$1, 'SW Data'!$B:$B, $A12, 'SW Data'!$D:$D, $B13, 'SW Data'!$E:$E, $B$1))</f>
        <v>7</v>
      </c>
      <c r="J13" s="29">
        <f>IF($B$1="All Fieldwork Services Teams", SUMIFS('SW Data'!$M:$M, 'SW Data'!$A:$A, $F$1, 'SW Data'!$B:$B, $A12, 'SW Data'!$D:$D, $B13),SUMIFS('SW Data'!$M:$M, 'SW Data'!$A:$A, $F$1, 'SW Data'!$B:$B, $A12, 'SW Data'!$D:$D, $B13, 'SW Data'!$E:$E, $B$1))</f>
        <v>0</v>
      </c>
      <c r="K13" s="34"/>
    </row>
    <row r="14" spans="1:11" ht="15" customHeight="1" x14ac:dyDescent="0.25">
      <c r="A14" s="108" t="s">
        <v>20</v>
      </c>
      <c r="B14" s="26" t="s">
        <v>15</v>
      </c>
      <c r="C14" s="27">
        <f>IF($B$1="All Fieldwork Services Teams", SUMIFS('SW Data'!$F:$F, 'SW Data'!$A:$A, $F$1, 'SW Data'!$B:$B, $A14, 'SW Data'!$D:$D, $B14),SUMIFS('SW Data'!$F:$F, 'SW Data'!$A:$A, $F$1, 'SW Data'!$B:$B, $A14, 'SW Data'!$D:$D, $B14, 'SW Data'!$E:$E, $B$1))</f>
        <v>6</v>
      </c>
      <c r="D14" s="27">
        <f>IF($B$1="All Fieldwork Services Teams", SUMIFS('SW Data'!$G:$G, 'SW Data'!$A:$A, $F$1, 'SW Data'!$B:$B, $A14, 'SW Data'!$D:$D, $B14),SUMIFS('SW Data'!$G:$G, 'SW Data'!$A:$A, $F$1, 'SW Data'!$B:$B, $A14, 'SW Data'!$D:$D, $B14, 'SW Data'!$E:$E, $B$1))</f>
        <v>0</v>
      </c>
      <c r="E14" s="27">
        <f>IF($B$1="All Fieldwork Services Teams", SUMIFS('SW Data'!$H:$H, 'SW Data'!$A:$A, $F$1, 'SW Data'!$B:$B, $A14, 'SW Data'!$D:$D, $B14),SUMIFS('SW Data'!$H:$H, 'SW Data'!$A:$A, $F$1, 'SW Data'!$B:$B, $A14, 'SW Data'!$D:$D, $B14, 'SW Data'!$E:$E, $B$1))</f>
        <v>0</v>
      </c>
      <c r="F14" s="27">
        <f>IF($B$1="All Fieldwork Services Teams", SUMIFS('SW Data'!$I:$I, 'SW Data'!$A:$A, $F$1, 'SW Data'!$B:$B, $A14, 'SW Data'!$D:$D, $B14),SUMIFS('SW Data'!$I:$I, 'SW Data'!$A:$A, $F$1, 'SW Data'!$B:$B, $A14, 'SW Data'!$D:$D, $B14, 'SW Data'!$E:$E, $B$1))</f>
        <v>6</v>
      </c>
      <c r="G14" s="27">
        <f>IF($B$1="All Fieldwork Services Teams", SUMIFS('SW Data'!$J:$J, 'SW Data'!$A:$A, $F$1, 'SW Data'!$B:$B, $A14, 'SW Data'!$D:$D, $B14),SUMIFS('SW Data'!$J:$J, 'SW Data'!$A:$A, $F$1, 'SW Data'!$B:$B, $A14, 'SW Data'!$D:$D, $B14, 'SW Data'!$E:$E, $B$1))</f>
        <v>6</v>
      </c>
      <c r="H14" s="27">
        <f>IF($B$1="All Fieldwork Services Teams", SUMIFS('SW Data'!$K:$K, 'SW Data'!$A:$A, $F$1, 'SW Data'!$B:$B, $A14, 'SW Data'!$D:$D, $B14),SUMIFS('SW Data'!$K:$K, 'SW Data'!$A:$A, $F$1, 'SW Data'!$B:$B, $A14, 'SW Data'!$D:$D, $B14, 'SW Data'!$E:$E, $B$1))</f>
        <v>5</v>
      </c>
      <c r="I14" s="27">
        <f>IF($B$1="All Fieldwork Services Teams", SUMIFS('SW Data'!$L:$L, 'SW Data'!$A:$A, $F$1, 'SW Data'!$B:$B, $A14, 'SW Data'!$D:$D, $B14),SUMIFS('SW Data'!$L:$L, 'SW Data'!$A:$A, $F$1, 'SW Data'!$B:$B, $A14, 'SW Data'!$D:$D, $B14, 'SW Data'!$E:$E, $B$1))</f>
        <v>1</v>
      </c>
      <c r="J14" s="27">
        <f>IF($B$1="All Fieldwork Services Teams", SUMIFS('SW Data'!$M:$M, 'SW Data'!$A:$A, $F$1, 'SW Data'!$B:$B, $A14, 'SW Data'!$D:$D, $B14),SUMIFS('SW Data'!$M:$M, 'SW Data'!$A:$A, $F$1, 'SW Data'!$B:$B, $A14, 'SW Data'!$D:$D, $B14, 'SW Data'!$E:$E, $B$1))</f>
        <v>0</v>
      </c>
      <c r="K14" s="34"/>
    </row>
    <row r="15" spans="1:11" ht="15" customHeight="1" x14ac:dyDescent="0.25">
      <c r="A15" s="109"/>
      <c r="B15" s="28" t="s">
        <v>16</v>
      </c>
      <c r="C15" s="29">
        <f>IF($B$1="All Fieldwork Services Teams", SUMIFS('SW Data'!$F:$F, 'SW Data'!$A:$A, $F$1, 'SW Data'!$B:$B, $A14, 'SW Data'!$D:$D, $B15),SUMIFS('SW Data'!$F:$F, 'SW Data'!$A:$A, $F$1, 'SW Data'!$B:$B, $A14, 'SW Data'!$D:$D, $B15, 'SW Data'!$E:$E, $B$1))</f>
        <v>67</v>
      </c>
      <c r="D15" s="29">
        <f>IF($B$1="All Fieldwork Services Teams", SUMIFS('SW Data'!$G:$G, 'SW Data'!$A:$A, $F$1, 'SW Data'!$B:$B, $A14, 'SW Data'!$D:$D, $B15),SUMIFS('SW Data'!$G:$G, 'SW Data'!$A:$A, $F$1, 'SW Data'!$B:$B, $A14, 'SW Data'!$D:$D, $B15, 'SW Data'!$E:$E, $B$1))</f>
        <v>22</v>
      </c>
      <c r="E15" s="29">
        <f>IF($B$1="All Fieldwork Services Teams", SUMIFS('SW Data'!$H:$H, 'SW Data'!$A:$A, $F$1, 'SW Data'!$B:$B, $A14, 'SW Data'!$D:$D, $B15),SUMIFS('SW Data'!$H:$H, 'SW Data'!$A:$A, $F$1, 'SW Data'!$B:$B, $A14, 'SW Data'!$D:$D, $B15, 'SW Data'!$E:$E, $B$1))</f>
        <v>12.2</v>
      </c>
      <c r="F15" s="29">
        <f>IF($B$1="All Fieldwork Services Teams", SUMIFS('SW Data'!$I:$I, 'SW Data'!$A:$A, $F$1, 'SW Data'!$B:$B, $A14, 'SW Data'!$D:$D, $B15),SUMIFS('SW Data'!$I:$I, 'SW Data'!$A:$A, $F$1, 'SW Data'!$B:$B, $A14, 'SW Data'!$D:$D, $B15, 'SW Data'!$E:$E, $B$1))</f>
        <v>79.2</v>
      </c>
      <c r="G15" s="29">
        <f>IF($B$1="All Fieldwork Services Teams", SUMIFS('SW Data'!$J:$J, 'SW Data'!$A:$A, $F$1, 'SW Data'!$B:$B, $A14, 'SW Data'!$D:$D, $B15),SUMIFS('SW Data'!$J:$J, 'SW Data'!$A:$A, $F$1, 'SW Data'!$B:$B, $A14, 'SW Data'!$D:$D, $B15, 'SW Data'!$E:$E, $B$1))</f>
        <v>89</v>
      </c>
      <c r="H15" s="29">
        <f>IF($B$1="All Fieldwork Services Teams", SUMIFS('SW Data'!$K:$K, 'SW Data'!$A:$A, $F$1, 'SW Data'!$B:$B, $A14, 'SW Data'!$D:$D, $B15),SUMIFS('SW Data'!$K:$K, 'SW Data'!$A:$A, $F$1, 'SW Data'!$B:$B, $A14, 'SW Data'!$D:$D, $B15, 'SW Data'!$E:$E, $B$1))</f>
        <v>68</v>
      </c>
      <c r="I15" s="29">
        <f>IF($B$1="All Fieldwork Services Teams", SUMIFS('SW Data'!$L:$L, 'SW Data'!$A:$A, $F$1, 'SW Data'!$B:$B, $A14, 'SW Data'!$D:$D, $B15),SUMIFS('SW Data'!$L:$L, 'SW Data'!$A:$A, $F$1, 'SW Data'!$B:$B, $A14, 'SW Data'!$D:$D, $B15, 'SW Data'!$E:$E, $B$1))</f>
        <v>21</v>
      </c>
      <c r="J15" s="29">
        <f>IF($B$1="All Fieldwork Services Teams", SUMIFS('SW Data'!$M:$M, 'SW Data'!$A:$A, $F$1, 'SW Data'!$B:$B, $A14, 'SW Data'!$D:$D, $B15),SUMIFS('SW Data'!$M:$M, 'SW Data'!$A:$A, $F$1, 'SW Data'!$B:$B, $A14, 'SW Data'!$D:$D, $B15, 'SW Data'!$E:$E, $B$1))</f>
        <v>0</v>
      </c>
      <c r="K15" s="34"/>
    </row>
    <row r="16" spans="1:11" ht="15" customHeight="1" x14ac:dyDescent="0.25">
      <c r="A16" s="108" t="s">
        <v>21</v>
      </c>
      <c r="B16" s="26" t="s">
        <v>15</v>
      </c>
      <c r="C16" s="27">
        <f>IF($B$1="All Fieldwork Services Teams", SUMIFS('SW Data'!$F:$F, 'SW Data'!$A:$A, $F$1, 'SW Data'!$B:$B, $A16, 'SW Data'!$D:$D, $B16),SUMIFS('SW Data'!$F:$F, 'SW Data'!$A:$A, $F$1, 'SW Data'!$B:$B, $A16, 'SW Data'!$D:$D, $B16, 'SW Data'!$E:$E, $B$1))</f>
        <v>3</v>
      </c>
      <c r="D16" s="27">
        <f>IF($B$1="All Fieldwork Services Teams", SUMIFS('SW Data'!$G:$G, 'SW Data'!$A:$A, $F$1, 'SW Data'!$B:$B, $A16, 'SW Data'!$D:$D, $B16),SUMIFS('SW Data'!$G:$G, 'SW Data'!$A:$A, $F$1, 'SW Data'!$B:$B, $A16, 'SW Data'!$D:$D, $B16, 'SW Data'!$E:$E, $B$1))</f>
        <v>0</v>
      </c>
      <c r="E16" s="27">
        <f>IF($B$1="All Fieldwork Services Teams", SUMIFS('SW Data'!$H:$H, 'SW Data'!$A:$A, $F$1, 'SW Data'!$B:$B, $A16, 'SW Data'!$D:$D, $B16),SUMIFS('SW Data'!$H:$H, 'SW Data'!$A:$A, $F$1, 'SW Data'!$B:$B, $A16, 'SW Data'!$D:$D, $B16, 'SW Data'!$E:$E, $B$1))</f>
        <v>0</v>
      </c>
      <c r="F16" s="27">
        <f>IF($B$1="All Fieldwork Services Teams", SUMIFS('SW Data'!$I:$I, 'SW Data'!$A:$A, $F$1, 'SW Data'!$B:$B, $A16, 'SW Data'!$D:$D, $B16),SUMIFS('SW Data'!$I:$I, 'SW Data'!$A:$A, $F$1, 'SW Data'!$B:$B, $A16, 'SW Data'!$D:$D, $B16, 'SW Data'!$E:$E, $B$1))</f>
        <v>3</v>
      </c>
      <c r="G16" s="27">
        <f>IF($B$1="All Fieldwork Services Teams", SUMIFS('SW Data'!$J:$J, 'SW Data'!$A:$A, $F$1, 'SW Data'!$B:$B, $A16, 'SW Data'!$D:$D, $B16),SUMIFS('SW Data'!$J:$J, 'SW Data'!$A:$A, $F$1, 'SW Data'!$B:$B, $A16, 'SW Data'!$D:$D, $B16, 'SW Data'!$E:$E, $B$1))</f>
        <v>3</v>
      </c>
      <c r="H16" s="27">
        <f>IF($B$1="All Fieldwork Services Teams", SUMIFS('SW Data'!$K:$K, 'SW Data'!$A:$A, $F$1, 'SW Data'!$B:$B, $A16, 'SW Data'!$D:$D, $B16),SUMIFS('SW Data'!$K:$K, 'SW Data'!$A:$A, $F$1, 'SW Data'!$B:$B, $A16, 'SW Data'!$D:$D, $B16, 'SW Data'!$E:$E, $B$1))</f>
        <v>2</v>
      </c>
      <c r="I16" s="27">
        <f>IF($B$1="All Fieldwork Services Teams", SUMIFS('SW Data'!$L:$L, 'SW Data'!$A:$A, $F$1, 'SW Data'!$B:$B, $A16, 'SW Data'!$D:$D, $B16),SUMIFS('SW Data'!$L:$L, 'SW Data'!$A:$A, $F$1, 'SW Data'!$B:$B, $A16, 'SW Data'!$D:$D, $B16, 'SW Data'!$E:$E, $B$1))</f>
        <v>1</v>
      </c>
      <c r="J16" s="27">
        <f>IF($B$1="All Fieldwork Services Teams", SUMIFS('SW Data'!$M:$M, 'SW Data'!$A:$A, $F$1, 'SW Data'!$B:$B, $A16, 'SW Data'!$D:$D, $B16),SUMIFS('SW Data'!$M:$M, 'SW Data'!$A:$A, $F$1, 'SW Data'!$B:$B, $A16, 'SW Data'!$D:$D, $B16, 'SW Data'!$E:$E, $B$1))</f>
        <v>0</v>
      </c>
      <c r="K16" s="34"/>
    </row>
    <row r="17" spans="1:11" ht="15" customHeight="1" x14ac:dyDescent="0.25">
      <c r="A17" s="109"/>
      <c r="B17" s="28" t="s">
        <v>16</v>
      </c>
      <c r="C17" s="29">
        <f>IF($B$1="All Fieldwork Services Teams", SUMIFS('SW Data'!$F:$F, 'SW Data'!$A:$A, $F$1, 'SW Data'!$B:$B, $A16, 'SW Data'!$D:$D, $B17),SUMIFS('SW Data'!$F:$F, 'SW Data'!$A:$A, $F$1, 'SW Data'!$B:$B, $A16, 'SW Data'!$D:$D, $B17, 'SW Data'!$E:$E, $B$1))</f>
        <v>44</v>
      </c>
      <c r="D17" s="29">
        <f>IF($B$1="All Fieldwork Services Teams", SUMIFS('SW Data'!$G:$G, 'SW Data'!$A:$A, $F$1, 'SW Data'!$B:$B, $A16, 'SW Data'!$D:$D, $B17),SUMIFS('SW Data'!$G:$G, 'SW Data'!$A:$A, $F$1, 'SW Data'!$B:$B, $A16, 'SW Data'!$D:$D, $B17, 'SW Data'!$E:$E, $B$1))</f>
        <v>14</v>
      </c>
      <c r="E17" s="29">
        <f>IF($B$1="All Fieldwork Services Teams", SUMIFS('SW Data'!$H:$H, 'SW Data'!$A:$A, $F$1, 'SW Data'!$B:$B, $A16, 'SW Data'!$D:$D, $B17),SUMIFS('SW Data'!$H:$H, 'SW Data'!$A:$A, $F$1, 'SW Data'!$B:$B, $A16, 'SW Data'!$D:$D, $B17, 'SW Data'!$E:$E, $B$1))</f>
        <v>9.1300000000000008</v>
      </c>
      <c r="F17" s="29">
        <f>IF($B$1="All Fieldwork Services Teams", SUMIFS('SW Data'!$I:$I, 'SW Data'!$A:$A, $F$1, 'SW Data'!$B:$B, $A16, 'SW Data'!$D:$D, $B17),SUMIFS('SW Data'!$I:$I, 'SW Data'!$A:$A, $F$1, 'SW Data'!$B:$B, $A16, 'SW Data'!$D:$D, $B17, 'SW Data'!$E:$E, $B$1))</f>
        <v>53.13</v>
      </c>
      <c r="G17" s="29">
        <f>IF($B$1="All Fieldwork Services Teams", SUMIFS('SW Data'!$J:$J, 'SW Data'!$A:$A, $F$1, 'SW Data'!$B:$B, $A16, 'SW Data'!$D:$D, $B17),SUMIFS('SW Data'!$J:$J, 'SW Data'!$A:$A, $F$1, 'SW Data'!$B:$B, $A16, 'SW Data'!$D:$D, $B17, 'SW Data'!$E:$E, $B$1))</f>
        <v>58</v>
      </c>
      <c r="H17" s="29">
        <f>IF($B$1="All Fieldwork Services Teams", SUMIFS('SW Data'!$K:$K, 'SW Data'!$A:$A, $F$1, 'SW Data'!$B:$B, $A16, 'SW Data'!$D:$D, $B17),SUMIFS('SW Data'!$K:$K, 'SW Data'!$A:$A, $F$1, 'SW Data'!$B:$B, $A16, 'SW Data'!$D:$D, $B17, 'SW Data'!$E:$E, $B$1))</f>
        <v>41</v>
      </c>
      <c r="I17" s="29">
        <f>IF($B$1="All Fieldwork Services Teams", SUMIFS('SW Data'!$L:$L, 'SW Data'!$A:$A, $F$1, 'SW Data'!$B:$B, $A16, 'SW Data'!$D:$D, $B17),SUMIFS('SW Data'!$L:$L, 'SW Data'!$A:$A, $F$1, 'SW Data'!$B:$B, $A16, 'SW Data'!$D:$D, $B17, 'SW Data'!$E:$E, $B$1))</f>
        <v>17</v>
      </c>
      <c r="J17" s="29">
        <f>IF($B$1="All Fieldwork Services Teams", SUMIFS('SW Data'!$M:$M, 'SW Data'!$A:$A, $F$1, 'SW Data'!$B:$B, $A16, 'SW Data'!$D:$D, $B17),SUMIFS('SW Data'!$M:$M, 'SW Data'!$A:$A, $F$1, 'SW Data'!$B:$B, $A16, 'SW Data'!$D:$D, $B17, 'SW Data'!$E:$E, $B$1))</f>
        <v>0</v>
      </c>
      <c r="K17" s="34"/>
    </row>
    <row r="18" spans="1:11" ht="15" customHeight="1" x14ac:dyDescent="0.25">
      <c r="A18" s="108" t="s">
        <v>22</v>
      </c>
      <c r="B18" s="26" t="s">
        <v>15</v>
      </c>
      <c r="C18" s="27">
        <f>IF($B$1="All Fieldwork Services Teams", SUMIFS('SW Data'!$F:$F, 'SW Data'!$A:$A, $F$1, 'SW Data'!$B:$B, $A18, 'SW Data'!$D:$D, $B18),SUMIFS('SW Data'!$F:$F, 'SW Data'!$A:$A, $F$1, 'SW Data'!$B:$B, $A18, 'SW Data'!$D:$D, $B18, 'SW Data'!$E:$E, $B$1))</f>
        <v>34</v>
      </c>
      <c r="D18" s="27">
        <f>IF($B$1="All Fieldwork Services Teams", SUMIFS('SW Data'!$G:$G, 'SW Data'!$A:$A, $F$1, 'SW Data'!$B:$B, $A18, 'SW Data'!$D:$D, $B18),SUMIFS('SW Data'!$G:$G, 'SW Data'!$A:$A, $F$1, 'SW Data'!$B:$B, $A18, 'SW Data'!$D:$D, $B18, 'SW Data'!$E:$E, $B$1))</f>
        <v>2</v>
      </c>
      <c r="E18" s="27">
        <f>IF($B$1="All Fieldwork Services Teams", SUMIFS('SW Data'!$H:$H, 'SW Data'!$A:$A, $F$1, 'SW Data'!$B:$B, $A18, 'SW Data'!$D:$D, $B18),SUMIFS('SW Data'!$H:$H, 'SW Data'!$A:$A, $F$1, 'SW Data'!$B:$B, $A18, 'SW Data'!$D:$D, $B18, 'SW Data'!$E:$E, $B$1))</f>
        <v>1.28</v>
      </c>
      <c r="F18" s="27">
        <f>IF($B$1="All Fieldwork Services Teams", SUMIFS('SW Data'!$I:$I, 'SW Data'!$A:$A, $F$1, 'SW Data'!$B:$B, $A18, 'SW Data'!$D:$D, $B18),SUMIFS('SW Data'!$I:$I, 'SW Data'!$A:$A, $F$1, 'SW Data'!$B:$B, $A18, 'SW Data'!$D:$D, $B18, 'SW Data'!$E:$E, $B$1))</f>
        <v>35.28</v>
      </c>
      <c r="G18" s="27">
        <f>IF($B$1="All Fieldwork Services Teams", SUMIFS('SW Data'!$J:$J, 'SW Data'!$A:$A, $F$1, 'SW Data'!$B:$B, $A18, 'SW Data'!$D:$D, $B18),SUMIFS('SW Data'!$J:$J, 'SW Data'!$A:$A, $F$1, 'SW Data'!$B:$B, $A18, 'SW Data'!$D:$D, $B18, 'SW Data'!$E:$E, $B$1))</f>
        <v>36</v>
      </c>
      <c r="H18" s="27">
        <f>IF($B$1="All Fieldwork Services Teams", SUMIFS('SW Data'!$K:$K, 'SW Data'!$A:$A, $F$1, 'SW Data'!$B:$B, $A18, 'SW Data'!$D:$D, $B18),SUMIFS('SW Data'!$K:$K, 'SW Data'!$A:$A, $F$1, 'SW Data'!$B:$B, $A18, 'SW Data'!$D:$D, $B18, 'SW Data'!$E:$E, $B$1))</f>
        <v>30</v>
      </c>
      <c r="I18" s="27">
        <f>IF($B$1="All Fieldwork Services Teams", SUMIFS('SW Data'!$L:$L, 'SW Data'!$A:$A, $F$1, 'SW Data'!$B:$B, $A18, 'SW Data'!$D:$D, $B18),SUMIFS('SW Data'!$L:$L, 'SW Data'!$A:$A, $F$1, 'SW Data'!$B:$B, $A18, 'SW Data'!$D:$D, $B18, 'SW Data'!$E:$E, $B$1))</f>
        <v>6</v>
      </c>
      <c r="J18" s="27">
        <f>IF($B$1="All Fieldwork Services Teams", SUMIFS('SW Data'!$M:$M, 'SW Data'!$A:$A, $F$1, 'SW Data'!$B:$B, $A18, 'SW Data'!$D:$D, $B18),SUMIFS('SW Data'!$M:$M, 'SW Data'!$A:$A, $F$1, 'SW Data'!$B:$B, $A18, 'SW Data'!$D:$D, $B18, 'SW Data'!$E:$E, $B$1))</f>
        <v>0</v>
      </c>
      <c r="K18" s="34"/>
    </row>
    <row r="19" spans="1:11" ht="15" customHeight="1" x14ac:dyDescent="0.25">
      <c r="A19" s="109"/>
      <c r="B19" s="28" t="s">
        <v>16</v>
      </c>
      <c r="C19" s="29">
        <f>IF($B$1="All Fieldwork Services Teams", SUMIFS('SW Data'!$F:$F, 'SW Data'!$A:$A, $F$1, 'SW Data'!$B:$B, $A18, 'SW Data'!$D:$D, $B19),SUMIFS('SW Data'!$F:$F, 'SW Data'!$A:$A, $F$1, 'SW Data'!$B:$B, $A18, 'SW Data'!$D:$D, $B19, 'SW Data'!$E:$E, $B$1))</f>
        <v>91</v>
      </c>
      <c r="D19" s="29">
        <f>IF($B$1="All Fieldwork Services Teams", SUMIFS('SW Data'!$G:$G, 'SW Data'!$A:$A, $F$1, 'SW Data'!$B:$B, $A18, 'SW Data'!$D:$D, $B19),SUMIFS('SW Data'!$G:$G, 'SW Data'!$A:$A, $F$1, 'SW Data'!$B:$B, $A18, 'SW Data'!$D:$D, $B19, 'SW Data'!$E:$E, $B$1))</f>
        <v>31</v>
      </c>
      <c r="E19" s="29">
        <f>IF($B$1="All Fieldwork Services Teams", SUMIFS('SW Data'!$H:$H, 'SW Data'!$A:$A, $F$1, 'SW Data'!$B:$B, $A18, 'SW Data'!$D:$D, $B19),SUMIFS('SW Data'!$H:$H, 'SW Data'!$A:$A, $F$1, 'SW Data'!$B:$B, $A18, 'SW Data'!$D:$D, $B19, 'SW Data'!$E:$E, $B$1))</f>
        <v>21.61</v>
      </c>
      <c r="F19" s="29">
        <f>IF($B$1="All Fieldwork Services Teams", SUMIFS('SW Data'!$I:$I, 'SW Data'!$A:$A, $F$1, 'SW Data'!$B:$B, $A18, 'SW Data'!$D:$D, $B19),SUMIFS('SW Data'!$I:$I, 'SW Data'!$A:$A, $F$1, 'SW Data'!$B:$B, $A18, 'SW Data'!$D:$D, $B19, 'SW Data'!$E:$E, $B$1))</f>
        <v>112.60999999999999</v>
      </c>
      <c r="G19" s="29">
        <f>IF($B$1="All Fieldwork Services Teams", SUMIFS('SW Data'!$J:$J, 'SW Data'!$A:$A, $F$1, 'SW Data'!$B:$B, $A18, 'SW Data'!$D:$D, $B19),SUMIFS('SW Data'!$J:$J, 'SW Data'!$A:$A, $F$1, 'SW Data'!$B:$B, $A18, 'SW Data'!$D:$D, $B19, 'SW Data'!$E:$E, $B$1))</f>
        <v>122</v>
      </c>
      <c r="H19" s="29">
        <f>IF($B$1="All Fieldwork Services Teams", SUMIFS('SW Data'!$K:$K, 'SW Data'!$A:$A, $F$1, 'SW Data'!$B:$B, $A18, 'SW Data'!$D:$D, $B19),SUMIFS('SW Data'!$K:$K, 'SW Data'!$A:$A, $F$1, 'SW Data'!$B:$B, $A18, 'SW Data'!$D:$D, $B19, 'SW Data'!$E:$E, $B$1))</f>
        <v>103</v>
      </c>
      <c r="I19" s="29">
        <f>IF($B$1="All Fieldwork Services Teams", SUMIFS('SW Data'!$L:$L, 'SW Data'!$A:$A, $F$1, 'SW Data'!$B:$B, $A18, 'SW Data'!$D:$D, $B19),SUMIFS('SW Data'!$L:$L, 'SW Data'!$A:$A, $F$1, 'SW Data'!$B:$B, $A18, 'SW Data'!$D:$D, $B19, 'SW Data'!$E:$E, $B$1))</f>
        <v>19</v>
      </c>
      <c r="J19" s="29">
        <f>IF($B$1="All Fieldwork Services Teams", SUMIFS('SW Data'!$M:$M, 'SW Data'!$A:$A, $F$1, 'SW Data'!$B:$B, $A18, 'SW Data'!$D:$D, $B19),SUMIFS('SW Data'!$M:$M, 'SW Data'!$A:$A, $F$1, 'SW Data'!$B:$B, $A18, 'SW Data'!$D:$D, $B19, 'SW Data'!$E:$E, $B$1))</f>
        <v>0</v>
      </c>
      <c r="K19" s="34"/>
    </row>
    <row r="20" spans="1:11" ht="15" customHeight="1" x14ac:dyDescent="0.25">
      <c r="A20" s="108" t="s">
        <v>23</v>
      </c>
      <c r="B20" s="26" t="s">
        <v>15</v>
      </c>
      <c r="C20" s="27">
        <f>IF($B$1="All Fieldwork Services Teams", SUMIFS('SW Data'!$F:$F, 'SW Data'!$A:$A, $F$1, 'SW Data'!$B:$B, $A20, 'SW Data'!$D:$D, $B20),SUMIFS('SW Data'!$F:$F, 'SW Data'!$A:$A, $F$1, 'SW Data'!$B:$B, $A20, 'SW Data'!$D:$D, $B20, 'SW Data'!$E:$E, $B$1))</f>
        <v>36</v>
      </c>
      <c r="D20" s="27">
        <f>IF($B$1="All Fieldwork Services Teams", SUMIFS('SW Data'!$G:$G, 'SW Data'!$A:$A, $F$1, 'SW Data'!$B:$B, $A20, 'SW Data'!$D:$D, $B20),SUMIFS('SW Data'!$G:$G, 'SW Data'!$A:$A, $F$1, 'SW Data'!$B:$B, $A20, 'SW Data'!$D:$D, $B20, 'SW Data'!$E:$E, $B$1))</f>
        <v>2</v>
      </c>
      <c r="E20" s="27">
        <f>IF($B$1="All Fieldwork Services Teams", SUMIFS('SW Data'!$H:$H, 'SW Data'!$A:$A, $F$1, 'SW Data'!$B:$B, $A20, 'SW Data'!$D:$D, $B20),SUMIFS('SW Data'!$H:$H, 'SW Data'!$A:$A, $F$1, 'SW Data'!$B:$B, $A20, 'SW Data'!$D:$D, $B20, 'SW Data'!$E:$E, $B$1))</f>
        <v>1.89</v>
      </c>
      <c r="F20" s="27">
        <f>IF($B$1="All Fieldwork Services Teams", SUMIFS('SW Data'!$I:$I, 'SW Data'!$A:$A, $F$1, 'SW Data'!$B:$B, $A20, 'SW Data'!$D:$D, $B20),SUMIFS('SW Data'!$I:$I, 'SW Data'!$A:$A, $F$1, 'SW Data'!$B:$B, $A20, 'SW Data'!$D:$D, $B20, 'SW Data'!$E:$E, $B$1))</f>
        <v>37.89</v>
      </c>
      <c r="G20" s="27">
        <f>IF($B$1="All Fieldwork Services Teams", SUMIFS('SW Data'!$J:$J, 'SW Data'!$A:$A, $F$1, 'SW Data'!$B:$B, $A20, 'SW Data'!$D:$D, $B20),SUMIFS('SW Data'!$J:$J, 'SW Data'!$A:$A, $F$1, 'SW Data'!$B:$B, $A20, 'SW Data'!$D:$D, $B20, 'SW Data'!$E:$E, $B$1))</f>
        <v>38</v>
      </c>
      <c r="H20" s="27">
        <f>IF($B$1="All Fieldwork Services Teams", SUMIFS('SW Data'!$K:$K, 'SW Data'!$A:$A, $F$1, 'SW Data'!$B:$B, $A20, 'SW Data'!$D:$D, $B20),SUMIFS('SW Data'!$K:$K, 'SW Data'!$A:$A, $F$1, 'SW Data'!$B:$B, $A20, 'SW Data'!$D:$D, $B20, 'SW Data'!$E:$E, $B$1))</f>
        <v>26</v>
      </c>
      <c r="I20" s="27">
        <f>IF($B$1="All Fieldwork Services Teams", SUMIFS('SW Data'!$L:$L, 'SW Data'!$A:$A, $F$1, 'SW Data'!$B:$B, $A20, 'SW Data'!$D:$D, $B20),SUMIFS('SW Data'!$L:$L, 'SW Data'!$A:$A, $F$1, 'SW Data'!$B:$B, $A20, 'SW Data'!$D:$D, $B20, 'SW Data'!$E:$E, $B$1))</f>
        <v>12</v>
      </c>
      <c r="J20" s="27">
        <f>IF($B$1="All Fieldwork Services Teams", SUMIFS('SW Data'!$M:$M, 'SW Data'!$A:$A, $F$1, 'SW Data'!$B:$B, $A20, 'SW Data'!$D:$D, $B20),SUMIFS('SW Data'!$M:$M, 'SW Data'!$A:$A, $F$1, 'SW Data'!$B:$B, $A20, 'SW Data'!$D:$D, $B20, 'SW Data'!$E:$E, $B$1))</f>
        <v>0</v>
      </c>
      <c r="K20" s="34"/>
    </row>
    <row r="21" spans="1:11" ht="15" customHeight="1" x14ac:dyDescent="0.25">
      <c r="A21" s="109"/>
      <c r="B21" s="28" t="s">
        <v>16</v>
      </c>
      <c r="C21" s="29">
        <f>IF($B$1="All Fieldwork Services Teams", SUMIFS('SW Data'!$F:$F, 'SW Data'!$A:$A, $F$1, 'SW Data'!$B:$B, $A20, 'SW Data'!$D:$D, $B21),SUMIFS('SW Data'!$F:$F, 'SW Data'!$A:$A, $F$1, 'SW Data'!$B:$B, $A20, 'SW Data'!$D:$D, $B21, 'SW Data'!$E:$E, $B$1))</f>
        <v>136</v>
      </c>
      <c r="D21" s="29">
        <f>IF($B$1="All Fieldwork Services Teams", SUMIFS('SW Data'!$G:$G, 'SW Data'!$A:$A, $F$1, 'SW Data'!$B:$B, $A20, 'SW Data'!$D:$D, $B21),SUMIFS('SW Data'!$G:$G, 'SW Data'!$A:$A, $F$1, 'SW Data'!$B:$B, $A20, 'SW Data'!$D:$D, $B21, 'SW Data'!$E:$E, $B$1))</f>
        <v>39</v>
      </c>
      <c r="E21" s="29">
        <f>IF($B$1="All Fieldwork Services Teams", SUMIFS('SW Data'!$H:$H, 'SW Data'!$A:$A, $F$1, 'SW Data'!$B:$B, $A20, 'SW Data'!$D:$D, $B21),SUMIFS('SW Data'!$H:$H, 'SW Data'!$A:$A, $F$1, 'SW Data'!$B:$B, $A20, 'SW Data'!$D:$D, $B21, 'SW Data'!$E:$E, $B$1))</f>
        <v>27.51</v>
      </c>
      <c r="F21" s="29">
        <f>IF($B$1="All Fieldwork Services Teams", SUMIFS('SW Data'!$I:$I, 'SW Data'!$A:$A, $F$1, 'SW Data'!$B:$B, $A20, 'SW Data'!$D:$D, $B21),SUMIFS('SW Data'!$I:$I, 'SW Data'!$A:$A, $F$1, 'SW Data'!$B:$B, $A20, 'SW Data'!$D:$D, $B21, 'SW Data'!$E:$E, $B$1))</f>
        <v>163.51</v>
      </c>
      <c r="G21" s="29">
        <f>IF($B$1="All Fieldwork Services Teams", SUMIFS('SW Data'!$J:$J, 'SW Data'!$A:$A, $F$1, 'SW Data'!$B:$B, $A20, 'SW Data'!$D:$D, $B21),SUMIFS('SW Data'!$J:$J, 'SW Data'!$A:$A, $F$1, 'SW Data'!$B:$B, $A20, 'SW Data'!$D:$D, $B21, 'SW Data'!$E:$E, $B$1))</f>
        <v>175</v>
      </c>
      <c r="H21" s="29">
        <f>IF($B$1="All Fieldwork Services Teams", SUMIFS('SW Data'!$K:$K, 'SW Data'!$A:$A, $F$1, 'SW Data'!$B:$B, $A20, 'SW Data'!$D:$D, $B21),SUMIFS('SW Data'!$K:$K, 'SW Data'!$A:$A, $F$1, 'SW Data'!$B:$B, $A20, 'SW Data'!$D:$D, $B21, 'SW Data'!$E:$E, $B$1))</f>
        <v>146</v>
      </c>
      <c r="I21" s="29">
        <f>IF($B$1="All Fieldwork Services Teams", SUMIFS('SW Data'!$L:$L, 'SW Data'!$A:$A, $F$1, 'SW Data'!$B:$B, $A20, 'SW Data'!$D:$D, $B21),SUMIFS('SW Data'!$L:$L, 'SW Data'!$A:$A, $F$1, 'SW Data'!$B:$B, $A20, 'SW Data'!$D:$D, $B21, 'SW Data'!$E:$E, $B$1))</f>
        <v>29</v>
      </c>
      <c r="J21" s="29">
        <f>IF($B$1="All Fieldwork Services Teams", SUMIFS('SW Data'!$M:$M, 'SW Data'!$A:$A, $F$1, 'SW Data'!$B:$B, $A20, 'SW Data'!$D:$D, $B21),SUMIFS('SW Data'!$M:$M, 'SW Data'!$A:$A, $F$1, 'SW Data'!$B:$B, $A20, 'SW Data'!$D:$D, $B21, 'SW Data'!$E:$E, $B$1))</f>
        <v>0</v>
      </c>
      <c r="K21" s="34"/>
    </row>
    <row r="22" spans="1:11" ht="15" customHeight="1" x14ac:dyDescent="0.25">
      <c r="A22" s="108" t="s">
        <v>24</v>
      </c>
      <c r="B22" s="26" t="s">
        <v>15</v>
      </c>
      <c r="C22" s="27">
        <f>IF($B$1="All Fieldwork Services Teams", SUMIFS('SW Data'!$F:$F, 'SW Data'!$A:$A, $F$1, 'SW Data'!$B:$B, $A22, 'SW Data'!$D:$D, $B22),SUMIFS('SW Data'!$F:$F, 'SW Data'!$A:$A, $F$1, 'SW Data'!$B:$B, $A22, 'SW Data'!$D:$D, $B22, 'SW Data'!$E:$E, $B$1))</f>
        <v>44</v>
      </c>
      <c r="D22" s="27">
        <f>IF($B$1="All Fieldwork Services Teams", SUMIFS('SW Data'!$G:$G, 'SW Data'!$A:$A, $F$1, 'SW Data'!$B:$B, $A22, 'SW Data'!$D:$D, $B22),SUMIFS('SW Data'!$G:$G, 'SW Data'!$A:$A, $F$1, 'SW Data'!$B:$B, $A22, 'SW Data'!$D:$D, $B22, 'SW Data'!$E:$E, $B$1))</f>
        <v>2</v>
      </c>
      <c r="E22" s="27">
        <f>IF($B$1="All Fieldwork Services Teams", SUMIFS('SW Data'!$H:$H, 'SW Data'!$A:$A, $F$1, 'SW Data'!$B:$B, $A22, 'SW Data'!$D:$D, $B22),SUMIFS('SW Data'!$H:$H, 'SW Data'!$A:$A, $F$1, 'SW Data'!$B:$B, $A22, 'SW Data'!$D:$D, $B22, 'SW Data'!$E:$E, $B$1))</f>
        <v>1.21</v>
      </c>
      <c r="F22" s="27">
        <f>IF($B$1="All Fieldwork Services Teams", SUMIFS('SW Data'!$I:$I, 'SW Data'!$A:$A, $F$1, 'SW Data'!$B:$B, $A22, 'SW Data'!$D:$D, $B22),SUMIFS('SW Data'!$I:$I, 'SW Data'!$A:$A, $F$1, 'SW Data'!$B:$B, $A22, 'SW Data'!$D:$D, $B22, 'SW Data'!$E:$E, $B$1))</f>
        <v>45.21</v>
      </c>
      <c r="G22" s="27">
        <f>IF($B$1="All Fieldwork Services Teams", SUMIFS('SW Data'!$J:$J, 'SW Data'!$A:$A, $F$1, 'SW Data'!$B:$B, $A22, 'SW Data'!$D:$D, $B22),SUMIFS('SW Data'!$J:$J, 'SW Data'!$A:$A, $F$1, 'SW Data'!$B:$B, $A22, 'SW Data'!$D:$D, $B22, 'SW Data'!$E:$E, $B$1))</f>
        <v>46</v>
      </c>
      <c r="H22" s="27">
        <f>IF($B$1="All Fieldwork Services Teams", SUMIFS('SW Data'!$K:$K, 'SW Data'!$A:$A, $F$1, 'SW Data'!$B:$B, $A22, 'SW Data'!$D:$D, $B22),SUMIFS('SW Data'!$K:$K, 'SW Data'!$A:$A, $F$1, 'SW Data'!$B:$B, $A22, 'SW Data'!$D:$D, $B22, 'SW Data'!$E:$E, $B$1))</f>
        <v>33</v>
      </c>
      <c r="I22" s="27">
        <f>IF($B$1="All Fieldwork Services Teams", SUMIFS('SW Data'!$L:$L, 'SW Data'!$A:$A, $F$1, 'SW Data'!$B:$B, $A22, 'SW Data'!$D:$D, $B22),SUMIFS('SW Data'!$L:$L, 'SW Data'!$A:$A, $F$1, 'SW Data'!$B:$B, $A22, 'SW Data'!$D:$D, $B22, 'SW Data'!$E:$E, $B$1))</f>
        <v>13</v>
      </c>
      <c r="J22" s="27">
        <f>IF($B$1="All Fieldwork Services Teams", SUMIFS('SW Data'!$M:$M, 'SW Data'!$A:$A, $F$1, 'SW Data'!$B:$B, $A22, 'SW Data'!$D:$D, $B22),SUMIFS('SW Data'!$M:$M, 'SW Data'!$A:$A, $F$1, 'SW Data'!$B:$B, $A22, 'SW Data'!$D:$D, $B22, 'SW Data'!$E:$E, $B$1))</f>
        <v>0</v>
      </c>
      <c r="K22" s="34"/>
    </row>
    <row r="23" spans="1:11" ht="15" customHeight="1" x14ac:dyDescent="0.25">
      <c r="A23" s="109"/>
      <c r="B23" s="28" t="s">
        <v>16</v>
      </c>
      <c r="C23" s="29">
        <f>IF($B$1="All Fieldwork Services Teams", SUMIFS('SW Data'!$F:$F, 'SW Data'!$A:$A, $F$1, 'SW Data'!$B:$B, $A22, 'SW Data'!$D:$D, $B23),SUMIFS('SW Data'!$F:$F, 'SW Data'!$A:$A, $F$1, 'SW Data'!$B:$B, $A22, 'SW Data'!$D:$D, $B23, 'SW Data'!$E:$E, $B$1))</f>
        <v>120</v>
      </c>
      <c r="D23" s="29">
        <f>IF($B$1="All Fieldwork Services Teams", SUMIFS('SW Data'!$G:$G, 'SW Data'!$A:$A, $F$1, 'SW Data'!$B:$B, $A22, 'SW Data'!$D:$D, $B23),SUMIFS('SW Data'!$G:$G, 'SW Data'!$A:$A, $F$1, 'SW Data'!$B:$B, $A22, 'SW Data'!$D:$D, $B23, 'SW Data'!$E:$E, $B$1))</f>
        <v>22</v>
      </c>
      <c r="E23" s="29">
        <f>IF($B$1="All Fieldwork Services Teams", SUMIFS('SW Data'!$H:$H, 'SW Data'!$A:$A, $F$1, 'SW Data'!$B:$B, $A22, 'SW Data'!$D:$D, $B23),SUMIFS('SW Data'!$H:$H, 'SW Data'!$A:$A, $F$1, 'SW Data'!$B:$B, $A22, 'SW Data'!$D:$D, $B23, 'SW Data'!$E:$E, $B$1))</f>
        <v>13.7</v>
      </c>
      <c r="F23" s="29">
        <f>IF($B$1="All Fieldwork Services Teams", SUMIFS('SW Data'!$I:$I, 'SW Data'!$A:$A, $F$1, 'SW Data'!$B:$B, $A22, 'SW Data'!$D:$D, $B23),SUMIFS('SW Data'!$I:$I, 'SW Data'!$A:$A, $F$1, 'SW Data'!$B:$B, $A22, 'SW Data'!$D:$D, $B23, 'SW Data'!$E:$E, $B$1))</f>
        <v>133.70000000000002</v>
      </c>
      <c r="G23" s="29">
        <f>IF($B$1="All Fieldwork Services Teams", SUMIFS('SW Data'!$J:$J, 'SW Data'!$A:$A, $F$1, 'SW Data'!$B:$B, $A22, 'SW Data'!$D:$D, $B23),SUMIFS('SW Data'!$J:$J, 'SW Data'!$A:$A, $F$1, 'SW Data'!$B:$B, $A22, 'SW Data'!$D:$D, $B23, 'SW Data'!$E:$E, $B$1))</f>
        <v>142</v>
      </c>
      <c r="H23" s="29">
        <f>IF($B$1="All Fieldwork Services Teams", SUMIFS('SW Data'!$K:$K, 'SW Data'!$A:$A, $F$1, 'SW Data'!$B:$B, $A22, 'SW Data'!$D:$D, $B23),SUMIFS('SW Data'!$K:$K, 'SW Data'!$A:$A, $F$1, 'SW Data'!$B:$B, $A22, 'SW Data'!$D:$D, $B23, 'SW Data'!$E:$E, $B$1))</f>
        <v>108</v>
      </c>
      <c r="I23" s="29">
        <f>IF($B$1="All Fieldwork Services Teams", SUMIFS('SW Data'!$L:$L, 'SW Data'!$A:$A, $F$1, 'SW Data'!$B:$B, $A22, 'SW Data'!$D:$D, $B23),SUMIFS('SW Data'!$L:$L, 'SW Data'!$A:$A, $F$1, 'SW Data'!$B:$B, $A22, 'SW Data'!$D:$D, $B23, 'SW Data'!$E:$E, $B$1))</f>
        <v>34</v>
      </c>
      <c r="J23" s="29">
        <f>IF($B$1="All Fieldwork Services Teams", SUMIFS('SW Data'!$M:$M, 'SW Data'!$A:$A, $F$1, 'SW Data'!$B:$B, $A22, 'SW Data'!$D:$D, $B23),SUMIFS('SW Data'!$M:$M, 'SW Data'!$A:$A, $F$1, 'SW Data'!$B:$B, $A22, 'SW Data'!$D:$D, $B23, 'SW Data'!$E:$E, $B$1))</f>
        <v>0</v>
      </c>
      <c r="K23" s="34"/>
    </row>
    <row r="24" spans="1:11" ht="15" customHeight="1" x14ac:dyDescent="0.25">
      <c r="A24" s="108" t="s">
        <v>25</v>
      </c>
      <c r="B24" s="26" t="s">
        <v>15</v>
      </c>
      <c r="C24" s="27">
        <f>IF($B$1="All Fieldwork Services Teams", SUMIFS('SW Data'!$F:$F, 'SW Data'!$A:$A, $F$1, 'SW Data'!$B:$B, $A24, 'SW Data'!$D:$D, $B24),SUMIFS('SW Data'!$F:$F, 'SW Data'!$A:$A, $F$1, 'SW Data'!$B:$B, $A24, 'SW Data'!$D:$D, $B24, 'SW Data'!$E:$E, $B$1))</f>
        <v>16</v>
      </c>
      <c r="D24" s="27">
        <f>IF($B$1="All Fieldwork Services Teams", SUMIFS('SW Data'!$G:$G, 'SW Data'!$A:$A, $F$1, 'SW Data'!$B:$B, $A24, 'SW Data'!$D:$D, $B24),SUMIFS('SW Data'!$G:$G, 'SW Data'!$A:$A, $F$1, 'SW Data'!$B:$B, $A24, 'SW Data'!$D:$D, $B24, 'SW Data'!$E:$E, $B$1))</f>
        <v>2</v>
      </c>
      <c r="E24" s="27">
        <f>IF($B$1="All Fieldwork Services Teams", SUMIFS('SW Data'!$H:$H, 'SW Data'!$A:$A, $F$1, 'SW Data'!$B:$B, $A24, 'SW Data'!$D:$D, $B24),SUMIFS('SW Data'!$H:$H, 'SW Data'!$A:$A, $F$1, 'SW Data'!$B:$B, $A24, 'SW Data'!$D:$D, $B24, 'SW Data'!$E:$E, $B$1))</f>
        <v>1.37</v>
      </c>
      <c r="F24" s="27">
        <f>IF($B$1="All Fieldwork Services Teams", SUMIFS('SW Data'!$I:$I, 'SW Data'!$A:$A, $F$1, 'SW Data'!$B:$B, $A24, 'SW Data'!$D:$D, $B24),SUMIFS('SW Data'!$I:$I, 'SW Data'!$A:$A, $F$1, 'SW Data'!$B:$B, $A24, 'SW Data'!$D:$D, $B24, 'SW Data'!$E:$E, $B$1))</f>
        <v>17.37</v>
      </c>
      <c r="G24" s="27">
        <f>IF($B$1="All Fieldwork Services Teams", SUMIFS('SW Data'!$J:$J, 'SW Data'!$A:$A, $F$1, 'SW Data'!$B:$B, $A24, 'SW Data'!$D:$D, $B24),SUMIFS('SW Data'!$J:$J, 'SW Data'!$A:$A, $F$1, 'SW Data'!$B:$B, $A24, 'SW Data'!$D:$D, $B24, 'SW Data'!$E:$E, $B$1))</f>
        <v>18</v>
      </c>
      <c r="H24" s="27">
        <f>IF($B$1="All Fieldwork Services Teams", SUMIFS('SW Data'!$K:$K, 'SW Data'!$A:$A, $F$1, 'SW Data'!$B:$B, $A24, 'SW Data'!$D:$D, $B24),SUMIFS('SW Data'!$K:$K, 'SW Data'!$A:$A, $F$1, 'SW Data'!$B:$B, $A24, 'SW Data'!$D:$D, $B24, 'SW Data'!$E:$E, $B$1))</f>
        <v>12</v>
      </c>
      <c r="I24" s="27">
        <f>IF($B$1="All Fieldwork Services Teams", SUMIFS('SW Data'!$L:$L, 'SW Data'!$A:$A, $F$1, 'SW Data'!$B:$B, $A24, 'SW Data'!$D:$D, $B24),SUMIFS('SW Data'!$L:$L, 'SW Data'!$A:$A, $F$1, 'SW Data'!$B:$B, $A24, 'SW Data'!$D:$D, $B24, 'SW Data'!$E:$E, $B$1))</f>
        <v>6</v>
      </c>
      <c r="J24" s="27">
        <f>IF($B$1="All Fieldwork Services Teams", SUMIFS('SW Data'!$M:$M, 'SW Data'!$A:$A, $F$1, 'SW Data'!$B:$B, $A24, 'SW Data'!$D:$D, $B24),SUMIFS('SW Data'!$M:$M, 'SW Data'!$A:$A, $F$1, 'SW Data'!$B:$B, $A24, 'SW Data'!$D:$D, $B24, 'SW Data'!$E:$E, $B$1))</f>
        <v>0</v>
      </c>
      <c r="K24" s="34"/>
    </row>
    <row r="25" spans="1:11" ht="15" customHeight="1" x14ac:dyDescent="0.25">
      <c r="A25" s="109"/>
      <c r="B25" s="28" t="s">
        <v>16</v>
      </c>
      <c r="C25" s="29">
        <f>IF($B$1="All Fieldwork Services Teams", SUMIFS('SW Data'!$F:$F, 'SW Data'!$A:$A, $F$1, 'SW Data'!$B:$B, $A24, 'SW Data'!$D:$D, $B25),SUMIFS('SW Data'!$F:$F, 'SW Data'!$A:$A, $F$1, 'SW Data'!$B:$B, $A24, 'SW Data'!$D:$D, $B25, 'SW Data'!$E:$E, $B$1))</f>
        <v>65</v>
      </c>
      <c r="D25" s="29">
        <f>IF($B$1="All Fieldwork Services Teams", SUMIFS('SW Data'!$G:$G, 'SW Data'!$A:$A, $F$1, 'SW Data'!$B:$B, $A24, 'SW Data'!$D:$D, $B25),SUMIFS('SW Data'!$G:$G, 'SW Data'!$A:$A, $F$1, 'SW Data'!$B:$B, $A24, 'SW Data'!$D:$D, $B25, 'SW Data'!$E:$E, $B$1))</f>
        <v>18</v>
      </c>
      <c r="E25" s="29">
        <f>IF($B$1="All Fieldwork Services Teams", SUMIFS('SW Data'!$H:$H, 'SW Data'!$A:$A, $F$1, 'SW Data'!$B:$B, $A24, 'SW Data'!$D:$D, $B25),SUMIFS('SW Data'!$H:$H, 'SW Data'!$A:$A, $F$1, 'SW Data'!$B:$B, $A24, 'SW Data'!$D:$D, $B25, 'SW Data'!$E:$E, $B$1))</f>
        <v>10.27</v>
      </c>
      <c r="F25" s="29">
        <f>IF($B$1="All Fieldwork Services Teams", SUMIFS('SW Data'!$I:$I, 'SW Data'!$A:$A, $F$1, 'SW Data'!$B:$B, $A24, 'SW Data'!$D:$D, $B25),SUMIFS('SW Data'!$I:$I, 'SW Data'!$A:$A, $F$1, 'SW Data'!$B:$B, $A24, 'SW Data'!$D:$D, $B25, 'SW Data'!$E:$E, $B$1))</f>
        <v>75.27</v>
      </c>
      <c r="G25" s="29">
        <f>IF($B$1="All Fieldwork Services Teams", SUMIFS('SW Data'!$J:$J, 'SW Data'!$A:$A, $F$1, 'SW Data'!$B:$B, $A24, 'SW Data'!$D:$D, $B25),SUMIFS('SW Data'!$J:$J, 'SW Data'!$A:$A, $F$1, 'SW Data'!$B:$B, $A24, 'SW Data'!$D:$D, $B25, 'SW Data'!$E:$E, $B$1))</f>
        <v>83</v>
      </c>
      <c r="H25" s="29">
        <f>IF($B$1="All Fieldwork Services Teams", SUMIFS('SW Data'!$K:$K, 'SW Data'!$A:$A, $F$1, 'SW Data'!$B:$B, $A24, 'SW Data'!$D:$D, $B25),SUMIFS('SW Data'!$K:$K, 'SW Data'!$A:$A, $F$1, 'SW Data'!$B:$B, $A24, 'SW Data'!$D:$D, $B25, 'SW Data'!$E:$E, $B$1))</f>
        <v>68</v>
      </c>
      <c r="I25" s="29">
        <f>IF($B$1="All Fieldwork Services Teams", SUMIFS('SW Data'!$L:$L, 'SW Data'!$A:$A, $F$1, 'SW Data'!$B:$B, $A24, 'SW Data'!$D:$D, $B25),SUMIFS('SW Data'!$L:$L, 'SW Data'!$A:$A, $F$1, 'SW Data'!$B:$B, $A24, 'SW Data'!$D:$D, $B25, 'SW Data'!$E:$E, $B$1))</f>
        <v>15</v>
      </c>
      <c r="J25" s="29">
        <f>IF($B$1="All Fieldwork Services Teams", SUMIFS('SW Data'!$M:$M, 'SW Data'!$A:$A, $F$1, 'SW Data'!$B:$B, $A24, 'SW Data'!$D:$D, $B25),SUMIFS('SW Data'!$M:$M, 'SW Data'!$A:$A, $F$1, 'SW Data'!$B:$B, $A24, 'SW Data'!$D:$D, $B25, 'SW Data'!$E:$E, $B$1))</f>
        <v>0</v>
      </c>
      <c r="K25" s="34"/>
    </row>
    <row r="26" spans="1:11" ht="15" customHeight="1" x14ac:dyDescent="0.25">
      <c r="A26" s="108" t="s">
        <v>26</v>
      </c>
      <c r="B26" s="26" t="s">
        <v>15</v>
      </c>
      <c r="C26" s="27">
        <f>IF($B$1="All Fieldwork Services Teams", SUMIFS('SW Data'!$F:$F, 'SW Data'!$A:$A, $F$1, 'SW Data'!$B:$B, $A26, 'SW Data'!$D:$D, $B26),SUMIFS('SW Data'!$F:$F, 'SW Data'!$A:$A, $F$1, 'SW Data'!$B:$B, $A26, 'SW Data'!$D:$D, $B26, 'SW Data'!$E:$E, $B$1))</f>
        <v>26</v>
      </c>
      <c r="D26" s="27">
        <f>IF($B$1="All Fieldwork Services Teams", SUMIFS('SW Data'!$G:$G, 'SW Data'!$A:$A, $F$1, 'SW Data'!$B:$B, $A26, 'SW Data'!$D:$D, $B26),SUMIFS('SW Data'!$G:$G, 'SW Data'!$A:$A, $F$1, 'SW Data'!$B:$B, $A26, 'SW Data'!$D:$D, $B26, 'SW Data'!$E:$E, $B$1))</f>
        <v>4</v>
      </c>
      <c r="E26" s="27">
        <f>IF($B$1="All Fieldwork Services Teams", SUMIFS('SW Data'!$H:$H, 'SW Data'!$A:$A, $F$1, 'SW Data'!$B:$B, $A26, 'SW Data'!$D:$D, $B26),SUMIFS('SW Data'!$H:$H, 'SW Data'!$A:$A, $F$1, 'SW Data'!$B:$B, $A26, 'SW Data'!$D:$D, $B26, 'SW Data'!$E:$E, $B$1))</f>
        <v>2.06</v>
      </c>
      <c r="F26" s="27">
        <f>IF($B$1="All Fieldwork Services Teams", SUMIFS('SW Data'!$I:$I, 'SW Data'!$A:$A, $F$1, 'SW Data'!$B:$B, $A26, 'SW Data'!$D:$D, $B26),SUMIFS('SW Data'!$I:$I, 'SW Data'!$A:$A, $F$1, 'SW Data'!$B:$B, $A26, 'SW Data'!$D:$D, $B26, 'SW Data'!$E:$E, $B$1))</f>
        <v>28.06</v>
      </c>
      <c r="G26" s="27">
        <f>IF($B$1="All Fieldwork Services Teams", SUMIFS('SW Data'!$J:$J, 'SW Data'!$A:$A, $F$1, 'SW Data'!$B:$B, $A26, 'SW Data'!$D:$D, $B26),SUMIFS('SW Data'!$J:$J, 'SW Data'!$A:$A, $F$1, 'SW Data'!$B:$B, $A26, 'SW Data'!$D:$D, $B26, 'SW Data'!$E:$E, $B$1))</f>
        <v>30</v>
      </c>
      <c r="H26" s="27">
        <f>IF($B$1="All Fieldwork Services Teams", SUMIFS('SW Data'!$K:$K, 'SW Data'!$A:$A, $F$1, 'SW Data'!$B:$B, $A26, 'SW Data'!$D:$D, $B26),SUMIFS('SW Data'!$K:$K, 'SW Data'!$A:$A, $F$1, 'SW Data'!$B:$B, $A26, 'SW Data'!$D:$D, $B26, 'SW Data'!$E:$E, $B$1))</f>
        <v>17</v>
      </c>
      <c r="I26" s="27">
        <f>IF($B$1="All Fieldwork Services Teams", SUMIFS('SW Data'!$L:$L, 'SW Data'!$A:$A, $F$1, 'SW Data'!$B:$B, $A26, 'SW Data'!$D:$D, $B26),SUMIFS('SW Data'!$L:$L, 'SW Data'!$A:$A, $F$1, 'SW Data'!$B:$B, $A26, 'SW Data'!$D:$D, $B26, 'SW Data'!$E:$E, $B$1))</f>
        <v>13</v>
      </c>
      <c r="J26" s="27">
        <f>IF($B$1="All Fieldwork Services Teams", SUMIFS('SW Data'!$M:$M, 'SW Data'!$A:$A, $F$1, 'SW Data'!$B:$B, $A26, 'SW Data'!$D:$D, $B26),SUMIFS('SW Data'!$M:$M, 'SW Data'!$A:$A, $F$1, 'SW Data'!$B:$B, $A26, 'SW Data'!$D:$D, $B26, 'SW Data'!$E:$E, $B$1))</f>
        <v>0</v>
      </c>
      <c r="K26" s="34"/>
    </row>
    <row r="27" spans="1:11" ht="15" customHeight="1" x14ac:dyDescent="0.25">
      <c r="A27" s="109"/>
      <c r="B27" s="28" t="s">
        <v>16</v>
      </c>
      <c r="C27" s="29">
        <f>IF($B$1="All Fieldwork Services Teams", SUMIFS('SW Data'!$F:$F, 'SW Data'!$A:$A, $F$1, 'SW Data'!$B:$B, $A26, 'SW Data'!$D:$D, $B27),SUMIFS('SW Data'!$F:$F, 'SW Data'!$A:$A, $F$1, 'SW Data'!$B:$B, $A26, 'SW Data'!$D:$D, $B27, 'SW Data'!$E:$E, $B$1))</f>
        <v>52</v>
      </c>
      <c r="D27" s="29">
        <f>IF($B$1="All Fieldwork Services Teams", SUMIFS('SW Data'!$G:$G, 'SW Data'!$A:$A, $F$1, 'SW Data'!$B:$B, $A26, 'SW Data'!$D:$D, $B27),SUMIFS('SW Data'!$G:$G, 'SW Data'!$A:$A, $F$1, 'SW Data'!$B:$B, $A26, 'SW Data'!$D:$D, $B27, 'SW Data'!$E:$E, $B$1))</f>
        <v>31</v>
      </c>
      <c r="E27" s="29">
        <f>IF($B$1="All Fieldwork Services Teams", SUMIFS('SW Data'!$H:$H, 'SW Data'!$A:$A, $F$1, 'SW Data'!$B:$B, $A26, 'SW Data'!$D:$D, $B27),SUMIFS('SW Data'!$H:$H, 'SW Data'!$A:$A, $F$1, 'SW Data'!$B:$B, $A26, 'SW Data'!$D:$D, $B27, 'SW Data'!$E:$E, $B$1))</f>
        <v>15.53</v>
      </c>
      <c r="F27" s="29">
        <f>IF($B$1="All Fieldwork Services Teams", SUMIFS('SW Data'!$I:$I, 'SW Data'!$A:$A, $F$1, 'SW Data'!$B:$B, $A26, 'SW Data'!$D:$D, $B27),SUMIFS('SW Data'!$I:$I, 'SW Data'!$A:$A, $F$1, 'SW Data'!$B:$B, $A26, 'SW Data'!$D:$D, $B27, 'SW Data'!$E:$E, $B$1))</f>
        <v>67.53</v>
      </c>
      <c r="G27" s="29">
        <f>IF($B$1="All Fieldwork Services Teams", SUMIFS('SW Data'!$J:$J, 'SW Data'!$A:$A, $F$1, 'SW Data'!$B:$B, $A26, 'SW Data'!$D:$D, $B27),SUMIFS('SW Data'!$J:$J, 'SW Data'!$A:$A, $F$1, 'SW Data'!$B:$B, $A26, 'SW Data'!$D:$D, $B27, 'SW Data'!$E:$E, $B$1))</f>
        <v>83</v>
      </c>
      <c r="H27" s="29">
        <f>IF($B$1="All Fieldwork Services Teams", SUMIFS('SW Data'!$K:$K, 'SW Data'!$A:$A, $F$1, 'SW Data'!$B:$B, $A26, 'SW Data'!$D:$D, $B27),SUMIFS('SW Data'!$K:$K, 'SW Data'!$A:$A, $F$1, 'SW Data'!$B:$B, $A26, 'SW Data'!$D:$D, $B27, 'SW Data'!$E:$E, $B$1))</f>
        <v>72</v>
      </c>
      <c r="I27" s="29">
        <f>IF($B$1="All Fieldwork Services Teams", SUMIFS('SW Data'!$L:$L, 'SW Data'!$A:$A, $F$1, 'SW Data'!$B:$B, $A26, 'SW Data'!$D:$D, $B27),SUMIFS('SW Data'!$L:$L, 'SW Data'!$A:$A, $F$1, 'SW Data'!$B:$B, $A26, 'SW Data'!$D:$D, $B27, 'SW Data'!$E:$E, $B$1))</f>
        <v>11</v>
      </c>
      <c r="J27" s="29">
        <f>IF($B$1="All Fieldwork Services Teams", SUMIFS('SW Data'!$M:$M, 'SW Data'!$A:$A, $F$1, 'SW Data'!$B:$B, $A26, 'SW Data'!$D:$D, $B27),SUMIFS('SW Data'!$M:$M, 'SW Data'!$A:$A, $F$1, 'SW Data'!$B:$B, $A26, 'SW Data'!$D:$D, $B27, 'SW Data'!$E:$E, $B$1))</f>
        <v>0</v>
      </c>
      <c r="K27" s="34"/>
    </row>
    <row r="28" spans="1:11" ht="15" customHeight="1" x14ac:dyDescent="0.25">
      <c r="A28" s="108" t="s">
        <v>27</v>
      </c>
      <c r="B28" s="26" t="s">
        <v>15</v>
      </c>
      <c r="C28" s="27">
        <f>IF($B$1="All Fieldwork Services Teams", SUMIFS('SW Data'!$F:$F, 'SW Data'!$A:$A, $F$1, 'SW Data'!$B:$B, $A28, 'SW Data'!$D:$D, $B28),SUMIFS('SW Data'!$F:$F, 'SW Data'!$A:$A, $F$1, 'SW Data'!$B:$B, $A28, 'SW Data'!$D:$D, $B28, 'SW Data'!$E:$E, $B$1))</f>
        <v>0</v>
      </c>
      <c r="D28" s="27">
        <f>IF($B$1="All Fieldwork Services Teams", SUMIFS('SW Data'!$G:$G, 'SW Data'!$A:$A, $F$1, 'SW Data'!$B:$B, $A28, 'SW Data'!$D:$D, $B28),SUMIFS('SW Data'!$G:$G, 'SW Data'!$A:$A, $F$1, 'SW Data'!$B:$B, $A28, 'SW Data'!$D:$D, $B28, 'SW Data'!$E:$E, $B$1))</f>
        <v>0</v>
      </c>
      <c r="E28" s="27">
        <f>IF($B$1="All Fieldwork Services Teams", SUMIFS('SW Data'!$H:$H, 'SW Data'!$A:$A, $F$1, 'SW Data'!$B:$B, $A28, 'SW Data'!$D:$D, $B28),SUMIFS('SW Data'!$H:$H, 'SW Data'!$A:$A, $F$1, 'SW Data'!$B:$B, $A28, 'SW Data'!$D:$D, $B28, 'SW Data'!$E:$E, $B$1))</f>
        <v>0</v>
      </c>
      <c r="F28" s="27">
        <f>IF($B$1="All Fieldwork Services Teams", SUMIFS('SW Data'!$I:$I, 'SW Data'!$A:$A, $F$1, 'SW Data'!$B:$B, $A28, 'SW Data'!$D:$D, $B28),SUMIFS('SW Data'!$I:$I, 'SW Data'!$A:$A, $F$1, 'SW Data'!$B:$B, $A28, 'SW Data'!$D:$D, $B28, 'SW Data'!$E:$E, $B$1))</f>
        <v>0</v>
      </c>
      <c r="G28" s="27">
        <f>IF($B$1="All Fieldwork Services Teams", SUMIFS('SW Data'!$J:$J, 'SW Data'!$A:$A, $F$1, 'SW Data'!$B:$B, $A28, 'SW Data'!$D:$D, $B28),SUMIFS('SW Data'!$J:$J, 'SW Data'!$A:$A, $F$1, 'SW Data'!$B:$B, $A28, 'SW Data'!$D:$D, $B28, 'SW Data'!$E:$E, $B$1))</f>
        <v>0</v>
      </c>
      <c r="H28" s="27">
        <f>IF($B$1="All Fieldwork Services Teams", SUMIFS('SW Data'!$K:$K, 'SW Data'!$A:$A, $F$1, 'SW Data'!$B:$B, $A28, 'SW Data'!$D:$D, $B28),SUMIFS('SW Data'!$K:$K, 'SW Data'!$A:$A, $F$1, 'SW Data'!$B:$B, $A28, 'SW Data'!$D:$D, $B28, 'SW Data'!$E:$E, $B$1))</f>
        <v>0</v>
      </c>
      <c r="I28" s="27">
        <f>IF($B$1="All Fieldwork Services Teams", SUMIFS('SW Data'!$L:$L, 'SW Data'!$A:$A, $F$1, 'SW Data'!$B:$B, $A28, 'SW Data'!$D:$D, $B28),SUMIFS('SW Data'!$L:$L, 'SW Data'!$A:$A, $F$1, 'SW Data'!$B:$B, $A28, 'SW Data'!$D:$D, $B28, 'SW Data'!$E:$E, $B$1))</f>
        <v>0</v>
      </c>
      <c r="J28" s="27">
        <f>IF($B$1="All Fieldwork Services Teams", SUMIFS('SW Data'!$M:$M, 'SW Data'!$A:$A, $F$1, 'SW Data'!$B:$B, $A28, 'SW Data'!$D:$D, $B28),SUMIFS('SW Data'!$M:$M, 'SW Data'!$A:$A, $F$1, 'SW Data'!$B:$B, $A28, 'SW Data'!$D:$D, $B28, 'SW Data'!$E:$E, $B$1))</f>
        <v>0</v>
      </c>
      <c r="K28" s="34"/>
    </row>
    <row r="29" spans="1:11" ht="15" customHeight="1" x14ac:dyDescent="0.25">
      <c r="A29" s="109"/>
      <c r="B29" s="28" t="s">
        <v>16</v>
      </c>
      <c r="C29" s="29">
        <f>IF($B$1="All Fieldwork Services Teams", SUMIFS('SW Data'!$F:$F, 'SW Data'!$A:$A, $F$1, 'SW Data'!$B:$B, $A28, 'SW Data'!$D:$D, $B29),SUMIFS('SW Data'!$F:$F, 'SW Data'!$A:$A, $F$1, 'SW Data'!$B:$B, $A28, 'SW Data'!$D:$D, $B29, 'SW Data'!$E:$E, $B$1))</f>
        <v>66</v>
      </c>
      <c r="D29" s="29">
        <f>IF($B$1="All Fieldwork Services Teams", SUMIFS('SW Data'!$G:$G, 'SW Data'!$A:$A, $F$1, 'SW Data'!$B:$B, $A28, 'SW Data'!$D:$D, $B29),SUMIFS('SW Data'!$G:$G, 'SW Data'!$A:$A, $F$1, 'SW Data'!$B:$B, $A28, 'SW Data'!$D:$D, $B29, 'SW Data'!$E:$E, $B$1))</f>
        <v>17</v>
      </c>
      <c r="E29" s="29">
        <f>IF($B$1="All Fieldwork Services Teams", SUMIFS('SW Data'!$H:$H, 'SW Data'!$A:$A, $F$1, 'SW Data'!$B:$B, $A28, 'SW Data'!$D:$D, $B29),SUMIFS('SW Data'!$H:$H, 'SW Data'!$A:$A, $F$1, 'SW Data'!$B:$B, $A28, 'SW Data'!$D:$D, $B29, 'SW Data'!$E:$E, $B$1))</f>
        <v>10.530000000000001</v>
      </c>
      <c r="F29" s="29">
        <f>IF($B$1="All Fieldwork Services Teams", SUMIFS('SW Data'!$I:$I, 'SW Data'!$A:$A, $F$1, 'SW Data'!$B:$B, $A28, 'SW Data'!$D:$D, $B29),SUMIFS('SW Data'!$I:$I, 'SW Data'!$A:$A, $F$1, 'SW Data'!$B:$B, $A28, 'SW Data'!$D:$D, $B29, 'SW Data'!$E:$E, $B$1))</f>
        <v>76.53</v>
      </c>
      <c r="G29" s="29">
        <f>IF($B$1="All Fieldwork Services Teams", SUMIFS('SW Data'!$J:$J, 'SW Data'!$A:$A, $F$1, 'SW Data'!$B:$B, $A28, 'SW Data'!$D:$D, $B29),SUMIFS('SW Data'!$J:$J, 'SW Data'!$A:$A, $F$1, 'SW Data'!$B:$B, $A28, 'SW Data'!$D:$D, $B29, 'SW Data'!$E:$E, $B$1))</f>
        <v>83</v>
      </c>
      <c r="H29" s="29">
        <f>IF($B$1="All Fieldwork Services Teams", SUMIFS('SW Data'!$K:$K, 'SW Data'!$A:$A, $F$1, 'SW Data'!$B:$B, $A28, 'SW Data'!$D:$D, $B29),SUMIFS('SW Data'!$K:$K, 'SW Data'!$A:$A, $F$1, 'SW Data'!$B:$B, $A28, 'SW Data'!$D:$D, $B29, 'SW Data'!$E:$E, $B$1))</f>
        <v>62</v>
      </c>
      <c r="I29" s="29">
        <f>IF($B$1="All Fieldwork Services Teams", SUMIFS('SW Data'!$L:$L, 'SW Data'!$A:$A, $F$1, 'SW Data'!$B:$B, $A28, 'SW Data'!$D:$D, $B29),SUMIFS('SW Data'!$L:$L, 'SW Data'!$A:$A, $F$1, 'SW Data'!$B:$B, $A28, 'SW Data'!$D:$D, $B29, 'SW Data'!$E:$E, $B$1))</f>
        <v>21</v>
      </c>
      <c r="J29" s="29">
        <f>IF($B$1="All Fieldwork Services Teams", SUMIFS('SW Data'!$M:$M, 'SW Data'!$A:$A, $F$1, 'SW Data'!$B:$B, $A28, 'SW Data'!$D:$D, $B29),SUMIFS('SW Data'!$M:$M, 'SW Data'!$A:$A, $F$1, 'SW Data'!$B:$B, $A28, 'SW Data'!$D:$D, $B29, 'SW Data'!$E:$E, $B$1))</f>
        <v>0</v>
      </c>
      <c r="K29" s="34"/>
    </row>
    <row r="30" spans="1:11" ht="15" customHeight="1" x14ac:dyDescent="0.25">
      <c r="A30" s="108" t="s">
        <v>28</v>
      </c>
      <c r="B30" s="26" t="s">
        <v>15</v>
      </c>
      <c r="C30" s="27">
        <f>IF($B$1="All Fieldwork Services Teams", SUMIFS('SW Data'!$F:$F, 'SW Data'!$A:$A, $F$1, 'SW Data'!$B:$B, $A30, 'SW Data'!$D:$D, $B30),SUMIFS('SW Data'!$F:$F, 'SW Data'!$A:$A, $F$1, 'SW Data'!$B:$B, $A30, 'SW Data'!$D:$D, $B30, 'SW Data'!$E:$E, $B$1))</f>
        <v>96</v>
      </c>
      <c r="D30" s="27">
        <f>IF($B$1="All Fieldwork Services Teams", SUMIFS('SW Data'!$G:$G, 'SW Data'!$A:$A, $F$1, 'SW Data'!$B:$B, $A30, 'SW Data'!$D:$D, $B30),SUMIFS('SW Data'!$G:$G, 'SW Data'!$A:$A, $F$1, 'SW Data'!$B:$B, $A30, 'SW Data'!$D:$D, $B30, 'SW Data'!$E:$E, $B$1))</f>
        <v>101</v>
      </c>
      <c r="E30" s="27">
        <f>IF($B$1="All Fieldwork Services Teams", SUMIFS('SW Data'!$H:$H, 'SW Data'!$A:$A, $F$1, 'SW Data'!$B:$B, $A30, 'SW Data'!$D:$D, $B30),SUMIFS('SW Data'!$H:$H, 'SW Data'!$A:$A, $F$1, 'SW Data'!$B:$B, $A30, 'SW Data'!$D:$D, $B30, 'SW Data'!$E:$E, $B$1))</f>
        <v>24.99</v>
      </c>
      <c r="F30" s="27">
        <f>IF($B$1="All Fieldwork Services Teams", SUMIFS('SW Data'!$I:$I, 'SW Data'!$A:$A, $F$1, 'SW Data'!$B:$B, $A30, 'SW Data'!$D:$D, $B30),SUMIFS('SW Data'!$I:$I, 'SW Data'!$A:$A, $F$1, 'SW Data'!$B:$B, $A30, 'SW Data'!$D:$D, $B30, 'SW Data'!$E:$E, $B$1))</f>
        <v>120.99000000000001</v>
      </c>
      <c r="G30" s="27">
        <f>IF($B$1="All Fieldwork Services Teams", SUMIFS('SW Data'!$J:$J, 'SW Data'!$A:$A, $F$1, 'SW Data'!$B:$B, $A30, 'SW Data'!$D:$D, $B30),SUMIFS('SW Data'!$J:$J, 'SW Data'!$A:$A, $F$1, 'SW Data'!$B:$B, $A30, 'SW Data'!$D:$D, $B30, 'SW Data'!$E:$E, $B$1))</f>
        <v>197</v>
      </c>
      <c r="H30" s="27">
        <f>IF($B$1="All Fieldwork Services Teams", SUMIFS('SW Data'!$K:$K, 'SW Data'!$A:$A, $F$1, 'SW Data'!$B:$B, $A30, 'SW Data'!$D:$D, $B30),SUMIFS('SW Data'!$K:$K, 'SW Data'!$A:$A, $F$1, 'SW Data'!$B:$B, $A30, 'SW Data'!$D:$D, $B30, 'SW Data'!$E:$E, $B$1))</f>
        <v>138</v>
      </c>
      <c r="I30" s="27">
        <f>IF($B$1="All Fieldwork Services Teams", SUMIFS('SW Data'!$L:$L, 'SW Data'!$A:$A, $F$1, 'SW Data'!$B:$B, $A30, 'SW Data'!$D:$D, $B30),SUMIFS('SW Data'!$L:$L, 'SW Data'!$A:$A, $F$1, 'SW Data'!$B:$B, $A30, 'SW Data'!$D:$D, $B30, 'SW Data'!$E:$E, $B$1))</f>
        <v>59</v>
      </c>
      <c r="J30" s="27">
        <f>IF($B$1="All Fieldwork Services Teams", SUMIFS('SW Data'!$M:$M, 'SW Data'!$A:$A, $F$1, 'SW Data'!$B:$B, $A30, 'SW Data'!$D:$D, $B30),SUMIFS('SW Data'!$M:$M, 'SW Data'!$A:$A, $F$1, 'SW Data'!$B:$B, $A30, 'SW Data'!$D:$D, $B30, 'SW Data'!$E:$E, $B$1))</f>
        <v>0</v>
      </c>
      <c r="K30" s="34"/>
    </row>
    <row r="31" spans="1:11" ht="15" customHeight="1" x14ac:dyDescent="0.25">
      <c r="A31" s="109"/>
      <c r="B31" s="28" t="s">
        <v>16</v>
      </c>
      <c r="C31" s="29">
        <f>IF($B$1="All Fieldwork Services Teams", SUMIFS('SW Data'!$F:$F, 'SW Data'!$A:$A, $F$1, 'SW Data'!$B:$B, $A30, 'SW Data'!$D:$D, $B31),SUMIFS('SW Data'!$F:$F, 'SW Data'!$A:$A, $F$1, 'SW Data'!$B:$B, $A30, 'SW Data'!$D:$D, $B31, 'SW Data'!$E:$E, $B$1))</f>
        <v>291</v>
      </c>
      <c r="D31" s="29">
        <f>IF($B$1="All Fieldwork Services Teams", SUMIFS('SW Data'!$G:$G, 'SW Data'!$A:$A, $F$1, 'SW Data'!$B:$B, $A30, 'SW Data'!$D:$D, $B31),SUMIFS('SW Data'!$G:$G, 'SW Data'!$A:$A, $F$1, 'SW Data'!$B:$B, $A30, 'SW Data'!$D:$D, $B31, 'SW Data'!$E:$E, $B$1))</f>
        <v>140</v>
      </c>
      <c r="E31" s="29">
        <f>IF($B$1="All Fieldwork Services Teams", SUMIFS('SW Data'!$H:$H, 'SW Data'!$A:$A, $F$1, 'SW Data'!$B:$B, $A30, 'SW Data'!$D:$D, $B31),SUMIFS('SW Data'!$H:$H, 'SW Data'!$A:$A, $F$1, 'SW Data'!$B:$B, $A30, 'SW Data'!$D:$D, $B31, 'SW Data'!$E:$E, $B$1))</f>
        <v>78.55</v>
      </c>
      <c r="F31" s="29">
        <f>IF($B$1="All Fieldwork Services Teams", SUMIFS('SW Data'!$I:$I, 'SW Data'!$A:$A, $F$1, 'SW Data'!$B:$B, $A30, 'SW Data'!$D:$D, $B31),SUMIFS('SW Data'!$I:$I, 'SW Data'!$A:$A, $F$1, 'SW Data'!$B:$B, $A30, 'SW Data'!$D:$D, $B31, 'SW Data'!$E:$E, $B$1))</f>
        <v>369.55</v>
      </c>
      <c r="G31" s="29">
        <f>IF($B$1="All Fieldwork Services Teams", SUMIFS('SW Data'!$J:$J, 'SW Data'!$A:$A, $F$1, 'SW Data'!$B:$B, $A30, 'SW Data'!$D:$D, $B31),SUMIFS('SW Data'!$J:$J, 'SW Data'!$A:$A, $F$1, 'SW Data'!$B:$B, $A30, 'SW Data'!$D:$D, $B31, 'SW Data'!$E:$E, $B$1))</f>
        <v>431</v>
      </c>
      <c r="H31" s="29">
        <f>IF($B$1="All Fieldwork Services Teams", SUMIFS('SW Data'!$K:$K, 'SW Data'!$A:$A, $F$1, 'SW Data'!$B:$B, $A30, 'SW Data'!$D:$D, $B31),SUMIFS('SW Data'!$K:$K, 'SW Data'!$A:$A, $F$1, 'SW Data'!$B:$B, $A30, 'SW Data'!$D:$D, $B31, 'SW Data'!$E:$E, $B$1))</f>
        <v>327</v>
      </c>
      <c r="I31" s="29">
        <f>IF($B$1="All Fieldwork Services Teams", SUMIFS('SW Data'!$L:$L, 'SW Data'!$A:$A, $F$1, 'SW Data'!$B:$B, $A30, 'SW Data'!$D:$D, $B31),SUMIFS('SW Data'!$L:$L, 'SW Data'!$A:$A, $F$1, 'SW Data'!$B:$B, $A30, 'SW Data'!$D:$D, $B31, 'SW Data'!$E:$E, $B$1))</f>
        <v>104</v>
      </c>
      <c r="J31" s="29">
        <f>IF($B$1="All Fieldwork Services Teams", SUMIFS('SW Data'!$M:$M, 'SW Data'!$A:$A, $F$1, 'SW Data'!$B:$B, $A30, 'SW Data'!$D:$D, $B31),SUMIFS('SW Data'!$M:$M, 'SW Data'!$A:$A, $F$1, 'SW Data'!$B:$B, $A30, 'SW Data'!$D:$D, $B31, 'SW Data'!$E:$E, $B$1))</f>
        <v>0</v>
      </c>
      <c r="K31" s="34"/>
    </row>
    <row r="32" spans="1:11" ht="15" customHeight="1" x14ac:dyDescent="0.25">
      <c r="A32" s="108" t="s">
        <v>29</v>
      </c>
      <c r="B32" s="26" t="s">
        <v>15</v>
      </c>
      <c r="C32" s="27">
        <f>IF($B$1="All Fieldwork Services Teams", SUMIFS('SW Data'!$F:$F, 'SW Data'!$A:$A, $F$1, 'SW Data'!$B:$B, $A32, 'SW Data'!$D:$D, $B32),SUMIFS('SW Data'!$F:$F, 'SW Data'!$A:$A, $F$1, 'SW Data'!$B:$B, $A32, 'SW Data'!$D:$D, $B32, 'SW Data'!$E:$E, $B$1))</f>
        <v>19</v>
      </c>
      <c r="D32" s="27">
        <f>IF($B$1="All Fieldwork Services Teams", SUMIFS('SW Data'!$G:$G, 'SW Data'!$A:$A, $F$1, 'SW Data'!$B:$B, $A32, 'SW Data'!$D:$D, $B32),SUMIFS('SW Data'!$G:$G, 'SW Data'!$A:$A, $F$1, 'SW Data'!$B:$B, $A32, 'SW Data'!$D:$D, $B32, 'SW Data'!$E:$E, $B$1))</f>
        <v>9</v>
      </c>
      <c r="E32" s="27">
        <f>IF($B$1="All Fieldwork Services Teams", SUMIFS('SW Data'!$H:$H, 'SW Data'!$A:$A, $F$1, 'SW Data'!$B:$B, $A32, 'SW Data'!$D:$D, $B32),SUMIFS('SW Data'!$H:$H, 'SW Data'!$A:$A, $F$1, 'SW Data'!$B:$B, $A32, 'SW Data'!$D:$D, $B32, 'SW Data'!$E:$E, $B$1))</f>
        <v>5.09</v>
      </c>
      <c r="F32" s="27">
        <f>IF($B$1="All Fieldwork Services Teams", SUMIFS('SW Data'!$I:$I, 'SW Data'!$A:$A, $F$1, 'SW Data'!$B:$B, $A32, 'SW Data'!$D:$D, $B32),SUMIFS('SW Data'!$I:$I, 'SW Data'!$A:$A, $F$1, 'SW Data'!$B:$B, $A32, 'SW Data'!$D:$D, $B32, 'SW Data'!$E:$E, $B$1))</f>
        <v>24.09</v>
      </c>
      <c r="G32" s="27">
        <f>IF($B$1="All Fieldwork Services Teams", SUMIFS('SW Data'!$J:$J, 'SW Data'!$A:$A, $F$1, 'SW Data'!$B:$B, $A32, 'SW Data'!$D:$D, $B32),SUMIFS('SW Data'!$J:$J, 'SW Data'!$A:$A, $F$1, 'SW Data'!$B:$B, $A32, 'SW Data'!$D:$D, $B32, 'SW Data'!$E:$E, $B$1))</f>
        <v>28</v>
      </c>
      <c r="H32" s="27">
        <f>IF($B$1="All Fieldwork Services Teams", SUMIFS('SW Data'!$K:$K, 'SW Data'!$A:$A, $F$1, 'SW Data'!$B:$B, $A32, 'SW Data'!$D:$D, $B32),SUMIFS('SW Data'!$K:$K, 'SW Data'!$A:$A, $F$1, 'SW Data'!$B:$B, $A32, 'SW Data'!$D:$D, $B32, 'SW Data'!$E:$E, $B$1))</f>
        <v>19</v>
      </c>
      <c r="I32" s="27">
        <f>IF($B$1="All Fieldwork Services Teams", SUMIFS('SW Data'!$L:$L, 'SW Data'!$A:$A, $F$1, 'SW Data'!$B:$B, $A32, 'SW Data'!$D:$D, $B32),SUMIFS('SW Data'!$L:$L, 'SW Data'!$A:$A, $F$1, 'SW Data'!$B:$B, $A32, 'SW Data'!$D:$D, $B32, 'SW Data'!$E:$E, $B$1))</f>
        <v>9</v>
      </c>
      <c r="J32" s="27">
        <f>IF($B$1="All Fieldwork Services Teams", SUMIFS('SW Data'!$M:$M, 'SW Data'!$A:$A, $F$1, 'SW Data'!$B:$B, $A32, 'SW Data'!$D:$D, $B32),SUMIFS('SW Data'!$M:$M, 'SW Data'!$A:$A, $F$1, 'SW Data'!$B:$B, $A32, 'SW Data'!$D:$D, $B32, 'SW Data'!$E:$E, $B$1))</f>
        <v>0</v>
      </c>
      <c r="K32" s="34"/>
    </row>
    <row r="33" spans="1:11" ht="15" customHeight="1" x14ac:dyDescent="0.25">
      <c r="A33" s="109"/>
      <c r="B33" s="28" t="s">
        <v>16</v>
      </c>
      <c r="C33" s="29">
        <f>IF($B$1="All Fieldwork Services Teams", SUMIFS('SW Data'!$F:$F, 'SW Data'!$A:$A, $F$1, 'SW Data'!$B:$B, $A32, 'SW Data'!$D:$D, $B33),SUMIFS('SW Data'!$F:$F, 'SW Data'!$A:$A, $F$1, 'SW Data'!$B:$B, $A32, 'SW Data'!$D:$D, $B33, 'SW Data'!$E:$E, $B$1))</f>
        <v>92</v>
      </c>
      <c r="D33" s="29">
        <f>IF($B$1="All Fieldwork Services Teams", SUMIFS('SW Data'!$G:$G, 'SW Data'!$A:$A, $F$1, 'SW Data'!$B:$B, $A32, 'SW Data'!$D:$D, $B33),SUMIFS('SW Data'!$G:$G, 'SW Data'!$A:$A, $F$1, 'SW Data'!$B:$B, $A32, 'SW Data'!$D:$D, $B33, 'SW Data'!$E:$E, $B$1))</f>
        <v>35</v>
      </c>
      <c r="E33" s="29">
        <f>IF($B$1="All Fieldwork Services Teams", SUMIFS('SW Data'!$H:$H, 'SW Data'!$A:$A, $F$1, 'SW Data'!$B:$B, $A32, 'SW Data'!$D:$D, $B33),SUMIFS('SW Data'!$H:$H, 'SW Data'!$A:$A, $F$1, 'SW Data'!$B:$B, $A32, 'SW Data'!$D:$D, $B33, 'SW Data'!$E:$E, $B$1))</f>
        <v>20.58</v>
      </c>
      <c r="F33" s="29">
        <f>IF($B$1="All Fieldwork Services Teams", SUMIFS('SW Data'!$I:$I, 'SW Data'!$A:$A, $F$1, 'SW Data'!$B:$B, $A32, 'SW Data'!$D:$D, $B33),SUMIFS('SW Data'!$I:$I, 'SW Data'!$A:$A, $F$1, 'SW Data'!$B:$B, $A32, 'SW Data'!$D:$D, $B33, 'SW Data'!$E:$E, $B$1))</f>
        <v>112.58</v>
      </c>
      <c r="G33" s="29">
        <f>IF($B$1="All Fieldwork Services Teams", SUMIFS('SW Data'!$J:$J, 'SW Data'!$A:$A, $F$1, 'SW Data'!$B:$B, $A32, 'SW Data'!$D:$D, $B33),SUMIFS('SW Data'!$J:$J, 'SW Data'!$A:$A, $F$1, 'SW Data'!$B:$B, $A32, 'SW Data'!$D:$D, $B33, 'SW Data'!$E:$E, $B$1))</f>
        <v>127</v>
      </c>
      <c r="H33" s="29">
        <f>IF($B$1="All Fieldwork Services Teams", SUMIFS('SW Data'!$K:$K, 'SW Data'!$A:$A, $F$1, 'SW Data'!$B:$B, $A32, 'SW Data'!$D:$D, $B33),SUMIFS('SW Data'!$K:$K, 'SW Data'!$A:$A, $F$1, 'SW Data'!$B:$B, $A32, 'SW Data'!$D:$D, $B33, 'SW Data'!$E:$E, $B$1))</f>
        <v>106</v>
      </c>
      <c r="I33" s="29">
        <f>IF($B$1="All Fieldwork Services Teams", SUMIFS('SW Data'!$L:$L, 'SW Data'!$A:$A, $F$1, 'SW Data'!$B:$B, $A32, 'SW Data'!$D:$D, $B33),SUMIFS('SW Data'!$L:$L, 'SW Data'!$A:$A, $F$1, 'SW Data'!$B:$B, $A32, 'SW Data'!$D:$D, $B33, 'SW Data'!$E:$E, $B$1))</f>
        <v>21</v>
      </c>
      <c r="J33" s="29">
        <f>IF($B$1="All Fieldwork Services Teams", SUMIFS('SW Data'!$M:$M, 'SW Data'!$A:$A, $F$1, 'SW Data'!$B:$B, $A32, 'SW Data'!$D:$D, $B33),SUMIFS('SW Data'!$M:$M, 'SW Data'!$A:$A, $F$1, 'SW Data'!$B:$B, $A32, 'SW Data'!$D:$D, $B33, 'SW Data'!$E:$E, $B$1))</f>
        <v>0</v>
      </c>
      <c r="K33" s="34"/>
    </row>
    <row r="34" spans="1:11" ht="15" customHeight="1" x14ac:dyDescent="0.25">
      <c r="A34" s="108" t="s">
        <v>30</v>
      </c>
      <c r="B34" s="26" t="s">
        <v>15</v>
      </c>
      <c r="C34" s="27">
        <f>IF($B$1="All Fieldwork Services Teams", SUMIFS('SW Data'!$F:$F, 'SW Data'!$A:$A, $F$1, 'SW Data'!$B:$B, $A34, 'SW Data'!$D:$D, $B34),SUMIFS('SW Data'!$F:$F, 'SW Data'!$A:$A, $F$1, 'SW Data'!$B:$B, $A34, 'SW Data'!$D:$D, $B34, 'SW Data'!$E:$E, $B$1))</f>
        <v>96</v>
      </c>
      <c r="D34" s="27">
        <f>IF($B$1="All Fieldwork Services Teams", SUMIFS('SW Data'!$G:$G, 'SW Data'!$A:$A, $F$1, 'SW Data'!$B:$B, $A34, 'SW Data'!$D:$D, $B34),SUMIFS('SW Data'!$G:$G, 'SW Data'!$A:$A, $F$1, 'SW Data'!$B:$B, $A34, 'SW Data'!$D:$D, $B34, 'SW Data'!$E:$E, $B$1))</f>
        <v>16</v>
      </c>
      <c r="E34" s="27">
        <f>IF($B$1="All Fieldwork Services Teams", SUMIFS('SW Data'!$H:$H, 'SW Data'!$A:$A, $F$1, 'SW Data'!$B:$B, $A34, 'SW Data'!$D:$D, $B34),SUMIFS('SW Data'!$H:$H, 'SW Data'!$A:$A, $F$1, 'SW Data'!$B:$B, $A34, 'SW Data'!$D:$D, $B34, 'SW Data'!$E:$E, $B$1))</f>
        <v>10.08</v>
      </c>
      <c r="F34" s="27">
        <f>IF($B$1="All Fieldwork Services Teams", SUMIFS('SW Data'!$I:$I, 'SW Data'!$A:$A, $F$1, 'SW Data'!$B:$B, $A34, 'SW Data'!$D:$D, $B34),SUMIFS('SW Data'!$I:$I, 'SW Data'!$A:$A, $F$1, 'SW Data'!$B:$B, $A34, 'SW Data'!$D:$D, $B34, 'SW Data'!$E:$E, $B$1))</f>
        <v>106.08</v>
      </c>
      <c r="G34" s="27">
        <f>IF($B$1="All Fieldwork Services Teams", SUMIFS('SW Data'!$J:$J, 'SW Data'!$A:$A, $F$1, 'SW Data'!$B:$B, $A34, 'SW Data'!$D:$D, $B34),SUMIFS('SW Data'!$J:$J, 'SW Data'!$A:$A, $F$1, 'SW Data'!$B:$B, $A34, 'SW Data'!$D:$D, $B34, 'SW Data'!$E:$E, $B$1))</f>
        <v>112</v>
      </c>
      <c r="H34" s="27">
        <f>IF($B$1="All Fieldwork Services Teams", SUMIFS('SW Data'!$K:$K, 'SW Data'!$A:$A, $F$1, 'SW Data'!$B:$B, $A34, 'SW Data'!$D:$D, $B34),SUMIFS('SW Data'!$K:$K, 'SW Data'!$A:$A, $F$1, 'SW Data'!$B:$B, $A34, 'SW Data'!$D:$D, $B34, 'SW Data'!$E:$E, $B$1))</f>
        <v>84</v>
      </c>
      <c r="I34" s="27">
        <f>IF($B$1="All Fieldwork Services Teams", SUMIFS('SW Data'!$L:$L, 'SW Data'!$A:$A, $F$1, 'SW Data'!$B:$B, $A34, 'SW Data'!$D:$D, $B34),SUMIFS('SW Data'!$L:$L, 'SW Data'!$A:$A, $F$1, 'SW Data'!$B:$B, $A34, 'SW Data'!$D:$D, $B34, 'SW Data'!$E:$E, $B$1))</f>
        <v>28</v>
      </c>
      <c r="J34" s="27">
        <f>IF($B$1="All Fieldwork Services Teams", SUMIFS('SW Data'!$M:$M, 'SW Data'!$A:$A, $F$1, 'SW Data'!$B:$B, $A34, 'SW Data'!$D:$D, $B34),SUMIFS('SW Data'!$M:$M, 'SW Data'!$A:$A, $F$1, 'SW Data'!$B:$B, $A34, 'SW Data'!$D:$D, $B34, 'SW Data'!$E:$E, $B$1))</f>
        <v>0</v>
      </c>
      <c r="K34" s="34"/>
    </row>
    <row r="35" spans="1:11" ht="15" customHeight="1" x14ac:dyDescent="0.25">
      <c r="A35" s="109"/>
      <c r="B35" s="28" t="s">
        <v>16</v>
      </c>
      <c r="C35" s="29">
        <f>IF($B$1="All Fieldwork Services Teams", SUMIFS('SW Data'!$F:$F, 'SW Data'!$A:$A, $F$1, 'SW Data'!$B:$B, $A34, 'SW Data'!$D:$D, $B35),SUMIFS('SW Data'!$F:$F, 'SW Data'!$A:$A, $F$1, 'SW Data'!$B:$B, $A34, 'SW Data'!$D:$D, $B35, 'SW Data'!$E:$E, $B$1))</f>
        <v>237</v>
      </c>
      <c r="D35" s="29">
        <f>IF($B$1="All Fieldwork Services Teams", SUMIFS('SW Data'!$G:$G, 'SW Data'!$A:$A, $F$1, 'SW Data'!$B:$B, $A34, 'SW Data'!$D:$D, $B35),SUMIFS('SW Data'!$G:$G, 'SW Data'!$A:$A, $F$1, 'SW Data'!$B:$B, $A34, 'SW Data'!$D:$D, $B35, 'SW Data'!$E:$E, $B$1))</f>
        <v>48</v>
      </c>
      <c r="E35" s="29">
        <f>IF($B$1="All Fieldwork Services Teams", SUMIFS('SW Data'!$H:$H, 'SW Data'!$A:$A, $F$1, 'SW Data'!$B:$B, $A34, 'SW Data'!$D:$D, $B35),SUMIFS('SW Data'!$H:$H, 'SW Data'!$A:$A, $F$1, 'SW Data'!$B:$B, $A34, 'SW Data'!$D:$D, $B35, 'SW Data'!$E:$E, $B$1))</f>
        <v>30.130000000000003</v>
      </c>
      <c r="F35" s="29">
        <f>IF($B$1="All Fieldwork Services Teams", SUMIFS('SW Data'!$I:$I, 'SW Data'!$A:$A, $F$1, 'SW Data'!$B:$B, $A34, 'SW Data'!$D:$D, $B35),SUMIFS('SW Data'!$I:$I, 'SW Data'!$A:$A, $F$1, 'SW Data'!$B:$B, $A34, 'SW Data'!$D:$D, $B35, 'SW Data'!$E:$E, $B$1))</f>
        <v>267.13</v>
      </c>
      <c r="G35" s="29">
        <f>IF($B$1="All Fieldwork Services Teams", SUMIFS('SW Data'!$J:$J, 'SW Data'!$A:$A, $F$1, 'SW Data'!$B:$B, $A34, 'SW Data'!$D:$D, $B35),SUMIFS('SW Data'!$J:$J, 'SW Data'!$A:$A, $F$1, 'SW Data'!$B:$B, $A34, 'SW Data'!$D:$D, $B35, 'SW Data'!$E:$E, $B$1))</f>
        <v>285</v>
      </c>
      <c r="H35" s="29">
        <f>IF($B$1="All Fieldwork Services Teams", SUMIFS('SW Data'!$K:$K, 'SW Data'!$A:$A, $F$1, 'SW Data'!$B:$B, $A34, 'SW Data'!$D:$D, $B35),SUMIFS('SW Data'!$K:$K, 'SW Data'!$A:$A, $F$1, 'SW Data'!$B:$B, $A34, 'SW Data'!$D:$D, $B35, 'SW Data'!$E:$E, $B$1))</f>
        <v>236</v>
      </c>
      <c r="I35" s="29">
        <f>IF($B$1="All Fieldwork Services Teams", SUMIFS('SW Data'!$L:$L, 'SW Data'!$A:$A, $F$1, 'SW Data'!$B:$B, $A34, 'SW Data'!$D:$D, $B35),SUMIFS('SW Data'!$L:$L, 'SW Data'!$A:$A, $F$1, 'SW Data'!$B:$B, $A34, 'SW Data'!$D:$D, $B35, 'SW Data'!$E:$E, $B$1))</f>
        <v>49</v>
      </c>
      <c r="J35" s="29">
        <f>IF($B$1="All Fieldwork Services Teams", SUMIFS('SW Data'!$M:$M, 'SW Data'!$A:$A, $F$1, 'SW Data'!$B:$B, $A34, 'SW Data'!$D:$D, $B35),SUMIFS('SW Data'!$M:$M, 'SW Data'!$A:$A, $F$1, 'SW Data'!$B:$B, $A34, 'SW Data'!$D:$D, $B35, 'SW Data'!$E:$E, $B$1))</f>
        <v>0</v>
      </c>
      <c r="K35" s="34"/>
    </row>
    <row r="36" spans="1:11" ht="15" customHeight="1" x14ac:dyDescent="0.25">
      <c r="A36" s="108" t="s">
        <v>31</v>
      </c>
      <c r="B36" s="26" t="s">
        <v>15</v>
      </c>
      <c r="C36" s="27">
        <f>IF($B$1="All Fieldwork Services Teams", SUMIFS('SW Data'!$F:$F, 'SW Data'!$A:$A, $F$1, 'SW Data'!$B:$B, $A36, 'SW Data'!$D:$D, $B36),SUMIFS('SW Data'!$F:$F, 'SW Data'!$A:$A, $F$1, 'SW Data'!$B:$B, $A36, 'SW Data'!$D:$D, $B36, 'SW Data'!$E:$E, $B$1))</f>
        <v>119</v>
      </c>
      <c r="D36" s="27">
        <f>IF($B$1="All Fieldwork Services Teams", SUMIFS('SW Data'!$G:$G, 'SW Data'!$A:$A, $F$1, 'SW Data'!$B:$B, $A36, 'SW Data'!$D:$D, $B36),SUMIFS('SW Data'!$G:$G, 'SW Data'!$A:$A, $F$1, 'SW Data'!$B:$B, $A36, 'SW Data'!$D:$D, $B36, 'SW Data'!$E:$E, $B$1))</f>
        <v>10</v>
      </c>
      <c r="E36" s="27">
        <f>IF($B$1="All Fieldwork Services Teams", SUMIFS('SW Data'!$H:$H, 'SW Data'!$A:$A, $F$1, 'SW Data'!$B:$B, $A36, 'SW Data'!$D:$D, $B36),SUMIFS('SW Data'!$H:$H, 'SW Data'!$A:$A, $F$1, 'SW Data'!$B:$B, $A36, 'SW Data'!$D:$D, $B36, 'SW Data'!$E:$E, $B$1))</f>
        <v>6.5799999999999992</v>
      </c>
      <c r="F36" s="27">
        <f>IF($B$1="All Fieldwork Services Teams", SUMIFS('SW Data'!$I:$I, 'SW Data'!$A:$A, $F$1, 'SW Data'!$B:$B, $A36, 'SW Data'!$D:$D, $B36),SUMIFS('SW Data'!$I:$I, 'SW Data'!$A:$A, $F$1, 'SW Data'!$B:$B, $A36, 'SW Data'!$D:$D, $B36, 'SW Data'!$E:$E, $B$1))</f>
        <v>125.58</v>
      </c>
      <c r="G36" s="27">
        <f>IF($B$1="All Fieldwork Services Teams", SUMIFS('SW Data'!$J:$J, 'SW Data'!$A:$A, $F$1, 'SW Data'!$B:$B, $A36, 'SW Data'!$D:$D, $B36),SUMIFS('SW Data'!$J:$J, 'SW Data'!$A:$A, $F$1, 'SW Data'!$B:$B, $A36, 'SW Data'!$D:$D, $B36, 'SW Data'!$E:$E, $B$1))</f>
        <v>129</v>
      </c>
      <c r="H36" s="27">
        <f>IF($B$1="All Fieldwork Services Teams", SUMIFS('SW Data'!$K:$K, 'SW Data'!$A:$A, $F$1, 'SW Data'!$B:$B, $A36, 'SW Data'!$D:$D, $B36),SUMIFS('SW Data'!$K:$K, 'SW Data'!$A:$A, $F$1, 'SW Data'!$B:$B, $A36, 'SW Data'!$D:$D, $B36, 'SW Data'!$E:$E, $B$1))</f>
        <v>90</v>
      </c>
      <c r="I36" s="27">
        <f>IF($B$1="All Fieldwork Services Teams", SUMIFS('SW Data'!$L:$L, 'SW Data'!$A:$A, $F$1, 'SW Data'!$B:$B, $A36, 'SW Data'!$D:$D, $B36),SUMIFS('SW Data'!$L:$L, 'SW Data'!$A:$A, $F$1, 'SW Data'!$B:$B, $A36, 'SW Data'!$D:$D, $B36, 'SW Data'!$E:$E, $B$1))</f>
        <v>39</v>
      </c>
      <c r="J36" s="27">
        <f>IF($B$1="All Fieldwork Services Teams", SUMIFS('SW Data'!$M:$M, 'SW Data'!$A:$A, $F$1, 'SW Data'!$B:$B, $A36, 'SW Data'!$D:$D, $B36),SUMIFS('SW Data'!$M:$M, 'SW Data'!$A:$A, $F$1, 'SW Data'!$B:$B, $A36, 'SW Data'!$D:$D, $B36, 'SW Data'!$E:$E, $B$1))</f>
        <v>0</v>
      </c>
      <c r="K36" s="34"/>
    </row>
    <row r="37" spans="1:11" ht="15" customHeight="1" x14ac:dyDescent="0.25">
      <c r="A37" s="109"/>
      <c r="B37" s="28" t="s">
        <v>16</v>
      </c>
      <c r="C37" s="29">
        <f>IF($B$1="All Fieldwork Services Teams", SUMIFS('SW Data'!$F:$F, 'SW Data'!$A:$A, $F$1, 'SW Data'!$B:$B, $A36, 'SW Data'!$D:$D, $B37),SUMIFS('SW Data'!$F:$F, 'SW Data'!$A:$A, $F$1, 'SW Data'!$B:$B, $A36, 'SW Data'!$D:$D, $B37, 'SW Data'!$E:$E, $B$1))</f>
        <v>532</v>
      </c>
      <c r="D37" s="29">
        <f>IF($B$1="All Fieldwork Services Teams", SUMIFS('SW Data'!$G:$G, 'SW Data'!$A:$A, $F$1, 'SW Data'!$B:$B, $A36, 'SW Data'!$D:$D, $B37),SUMIFS('SW Data'!$G:$G, 'SW Data'!$A:$A, $F$1, 'SW Data'!$B:$B, $A36, 'SW Data'!$D:$D, $B37, 'SW Data'!$E:$E, $B$1))</f>
        <v>102</v>
      </c>
      <c r="E37" s="29">
        <f>IF($B$1="All Fieldwork Services Teams", SUMIFS('SW Data'!$H:$H, 'SW Data'!$A:$A, $F$1, 'SW Data'!$B:$B, $A36, 'SW Data'!$D:$D, $B37),SUMIFS('SW Data'!$H:$H, 'SW Data'!$A:$A, $F$1, 'SW Data'!$B:$B, $A36, 'SW Data'!$D:$D, $B37, 'SW Data'!$E:$E, $B$1))</f>
        <v>67.08</v>
      </c>
      <c r="F37" s="29">
        <f>IF($B$1="All Fieldwork Services Teams", SUMIFS('SW Data'!$I:$I, 'SW Data'!$A:$A, $F$1, 'SW Data'!$B:$B, $A36, 'SW Data'!$D:$D, $B37),SUMIFS('SW Data'!$I:$I, 'SW Data'!$A:$A, $F$1, 'SW Data'!$B:$B, $A36, 'SW Data'!$D:$D, $B37, 'SW Data'!$E:$E, $B$1))</f>
        <v>599.07999999999993</v>
      </c>
      <c r="G37" s="29">
        <f>IF($B$1="All Fieldwork Services Teams", SUMIFS('SW Data'!$J:$J, 'SW Data'!$A:$A, $F$1, 'SW Data'!$B:$B, $A36, 'SW Data'!$D:$D, $B37),SUMIFS('SW Data'!$J:$J, 'SW Data'!$A:$A, $F$1, 'SW Data'!$B:$B, $A36, 'SW Data'!$D:$D, $B37, 'SW Data'!$E:$E, $B$1))</f>
        <v>634</v>
      </c>
      <c r="H37" s="29">
        <f>IF($B$1="All Fieldwork Services Teams", SUMIFS('SW Data'!$K:$K, 'SW Data'!$A:$A, $F$1, 'SW Data'!$B:$B, $A36, 'SW Data'!$D:$D, $B37),SUMIFS('SW Data'!$K:$K, 'SW Data'!$A:$A, $F$1, 'SW Data'!$B:$B, $A36, 'SW Data'!$D:$D, $B37, 'SW Data'!$E:$E, $B$1))</f>
        <v>482</v>
      </c>
      <c r="I37" s="29">
        <f>IF($B$1="All Fieldwork Services Teams", SUMIFS('SW Data'!$L:$L, 'SW Data'!$A:$A, $F$1, 'SW Data'!$B:$B, $A36, 'SW Data'!$D:$D, $B37),SUMIFS('SW Data'!$L:$L, 'SW Data'!$A:$A, $F$1, 'SW Data'!$B:$B, $A36, 'SW Data'!$D:$D, $B37, 'SW Data'!$E:$E, $B$1))</f>
        <v>152</v>
      </c>
      <c r="J37" s="29">
        <f>IF($B$1="All Fieldwork Services Teams", SUMIFS('SW Data'!$M:$M, 'SW Data'!$A:$A, $F$1, 'SW Data'!$B:$B, $A36, 'SW Data'!$D:$D, $B37),SUMIFS('SW Data'!$M:$M, 'SW Data'!$A:$A, $F$1, 'SW Data'!$B:$B, $A36, 'SW Data'!$D:$D, $B37, 'SW Data'!$E:$E, $B$1))</f>
        <v>0</v>
      </c>
      <c r="K37" s="34"/>
    </row>
    <row r="38" spans="1:11" ht="15" customHeight="1" x14ac:dyDescent="0.25">
      <c r="A38" s="108" t="s">
        <v>32</v>
      </c>
      <c r="B38" s="26" t="s">
        <v>15</v>
      </c>
      <c r="C38" s="27">
        <f>IF($B$1="All Fieldwork Services Teams", SUMIFS('SW Data'!$F:$F, 'SW Data'!$A:$A, $F$1, 'SW Data'!$B:$B, $A38, 'SW Data'!$D:$D, $B38),SUMIFS('SW Data'!$F:$F, 'SW Data'!$A:$A, $F$1, 'SW Data'!$B:$B, $A38, 'SW Data'!$D:$D, $B38, 'SW Data'!$E:$E, $B$1))</f>
        <v>2</v>
      </c>
      <c r="D38" s="27">
        <f>IF($B$1="All Fieldwork Services Teams", SUMIFS('SW Data'!$G:$G, 'SW Data'!$A:$A, $F$1, 'SW Data'!$B:$B, $A38, 'SW Data'!$D:$D, $B38),SUMIFS('SW Data'!$G:$G, 'SW Data'!$A:$A, $F$1, 'SW Data'!$B:$B, $A38, 'SW Data'!$D:$D, $B38, 'SW Data'!$E:$E, $B$1))</f>
        <v>1</v>
      </c>
      <c r="E38" s="27">
        <f>IF($B$1="All Fieldwork Services Teams", SUMIFS('SW Data'!$H:$H, 'SW Data'!$A:$A, $F$1, 'SW Data'!$B:$B, $A38, 'SW Data'!$D:$D, $B38),SUMIFS('SW Data'!$H:$H, 'SW Data'!$A:$A, $F$1, 'SW Data'!$B:$B, $A38, 'SW Data'!$D:$D, $B38, 'SW Data'!$E:$E, $B$1))</f>
        <v>0.5</v>
      </c>
      <c r="F38" s="27">
        <f>IF($B$1="All Fieldwork Services Teams", SUMIFS('SW Data'!$I:$I, 'SW Data'!$A:$A, $F$1, 'SW Data'!$B:$B, $A38, 'SW Data'!$D:$D, $B38),SUMIFS('SW Data'!$I:$I, 'SW Data'!$A:$A, $F$1, 'SW Data'!$B:$B, $A38, 'SW Data'!$D:$D, $B38, 'SW Data'!$E:$E, $B$1))</f>
        <v>2.5</v>
      </c>
      <c r="G38" s="27">
        <f>IF($B$1="All Fieldwork Services Teams", SUMIFS('SW Data'!$J:$J, 'SW Data'!$A:$A, $F$1, 'SW Data'!$B:$B, $A38, 'SW Data'!$D:$D, $B38),SUMIFS('SW Data'!$J:$J, 'SW Data'!$A:$A, $F$1, 'SW Data'!$B:$B, $A38, 'SW Data'!$D:$D, $B38, 'SW Data'!$E:$E, $B$1))</f>
        <v>3</v>
      </c>
      <c r="H38" s="27">
        <f>IF($B$1="All Fieldwork Services Teams", SUMIFS('SW Data'!$K:$K, 'SW Data'!$A:$A, $F$1, 'SW Data'!$B:$B, $A38, 'SW Data'!$D:$D, $B38),SUMIFS('SW Data'!$K:$K, 'SW Data'!$A:$A, $F$1, 'SW Data'!$B:$B, $A38, 'SW Data'!$D:$D, $B38, 'SW Data'!$E:$E, $B$1))</f>
        <v>2</v>
      </c>
      <c r="I38" s="27">
        <f>IF($B$1="All Fieldwork Services Teams", SUMIFS('SW Data'!$L:$L, 'SW Data'!$A:$A, $F$1, 'SW Data'!$B:$B, $A38, 'SW Data'!$D:$D, $B38),SUMIFS('SW Data'!$L:$L, 'SW Data'!$A:$A, $F$1, 'SW Data'!$B:$B, $A38, 'SW Data'!$D:$D, $B38, 'SW Data'!$E:$E, $B$1))</f>
        <v>1</v>
      </c>
      <c r="J38" s="27">
        <f>IF($B$1="All Fieldwork Services Teams", SUMIFS('SW Data'!$M:$M, 'SW Data'!$A:$A, $F$1, 'SW Data'!$B:$B, $A38, 'SW Data'!$D:$D, $B38),SUMIFS('SW Data'!$M:$M, 'SW Data'!$A:$A, $F$1, 'SW Data'!$B:$B, $A38, 'SW Data'!$D:$D, $B38, 'SW Data'!$E:$E, $B$1))</f>
        <v>0</v>
      </c>
      <c r="K38" s="34"/>
    </row>
    <row r="39" spans="1:11" ht="15" customHeight="1" x14ac:dyDescent="0.25">
      <c r="A39" s="109"/>
      <c r="B39" s="28" t="s">
        <v>16</v>
      </c>
      <c r="C39" s="29">
        <f>IF($B$1="All Fieldwork Services Teams", SUMIFS('SW Data'!$F:$F, 'SW Data'!$A:$A, $F$1, 'SW Data'!$B:$B, $A38, 'SW Data'!$D:$D, $B39),SUMIFS('SW Data'!$F:$F, 'SW Data'!$A:$A, $F$1, 'SW Data'!$B:$B, $A38, 'SW Data'!$D:$D, $B39, 'SW Data'!$E:$E, $B$1))</f>
        <v>84</v>
      </c>
      <c r="D39" s="29">
        <f>IF($B$1="All Fieldwork Services Teams", SUMIFS('SW Data'!$G:$G, 'SW Data'!$A:$A, $F$1, 'SW Data'!$B:$B, $A38, 'SW Data'!$D:$D, $B39),SUMIFS('SW Data'!$G:$G, 'SW Data'!$A:$A, $F$1, 'SW Data'!$B:$B, $A38, 'SW Data'!$D:$D, $B39, 'SW Data'!$E:$E, $B$1))</f>
        <v>30</v>
      </c>
      <c r="E39" s="29">
        <f>IF($B$1="All Fieldwork Services Teams", SUMIFS('SW Data'!$H:$H, 'SW Data'!$A:$A, $F$1, 'SW Data'!$B:$B, $A38, 'SW Data'!$D:$D, $B39),SUMIFS('SW Data'!$H:$H, 'SW Data'!$A:$A, $F$1, 'SW Data'!$B:$B, $A38, 'SW Data'!$D:$D, $B39, 'SW Data'!$E:$E, $B$1))</f>
        <v>15.319999999999999</v>
      </c>
      <c r="F39" s="29">
        <f>IF($B$1="All Fieldwork Services Teams", SUMIFS('SW Data'!$I:$I, 'SW Data'!$A:$A, $F$1, 'SW Data'!$B:$B, $A38, 'SW Data'!$D:$D, $B39),SUMIFS('SW Data'!$I:$I, 'SW Data'!$A:$A, $F$1, 'SW Data'!$B:$B, $A38, 'SW Data'!$D:$D, $B39, 'SW Data'!$E:$E, $B$1))</f>
        <v>99.32</v>
      </c>
      <c r="G39" s="29">
        <f>IF($B$1="All Fieldwork Services Teams", SUMIFS('SW Data'!$J:$J, 'SW Data'!$A:$A, $F$1, 'SW Data'!$B:$B, $A38, 'SW Data'!$D:$D, $B39),SUMIFS('SW Data'!$J:$J, 'SW Data'!$A:$A, $F$1, 'SW Data'!$B:$B, $A38, 'SW Data'!$D:$D, $B39, 'SW Data'!$E:$E, $B$1))</f>
        <v>114</v>
      </c>
      <c r="H39" s="29">
        <f>IF($B$1="All Fieldwork Services Teams", SUMIFS('SW Data'!$K:$K, 'SW Data'!$A:$A, $F$1, 'SW Data'!$B:$B, $A38, 'SW Data'!$D:$D, $B39),SUMIFS('SW Data'!$K:$K, 'SW Data'!$A:$A, $F$1, 'SW Data'!$B:$B, $A38, 'SW Data'!$D:$D, $B39, 'SW Data'!$E:$E, $B$1))</f>
        <v>90</v>
      </c>
      <c r="I39" s="29">
        <f>IF($B$1="All Fieldwork Services Teams", SUMIFS('SW Data'!$L:$L, 'SW Data'!$A:$A, $F$1, 'SW Data'!$B:$B, $A38, 'SW Data'!$D:$D, $B39),SUMIFS('SW Data'!$L:$L, 'SW Data'!$A:$A, $F$1, 'SW Data'!$B:$B, $A38, 'SW Data'!$D:$D, $B39, 'SW Data'!$E:$E, $B$1))</f>
        <v>24</v>
      </c>
      <c r="J39" s="29">
        <f>IF($B$1="All Fieldwork Services Teams", SUMIFS('SW Data'!$M:$M, 'SW Data'!$A:$A, $F$1, 'SW Data'!$B:$B, $A38, 'SW Data'!$D:$D, $B39),SUMIFS('SW Data'!$M:$M, 'SW Data'!$A:$A, $F$1, 'SW Data'!$B:$B, $A38, 'SW Data'!$D:$D, $B39, 'SW Data'!$E:$E, $B$1))</f>
        <v>0</v>
      </c>
      <c r="K39" s="34"/>
    </row>
    <row r="40" spans="1:11" ht="15" customHeight="1" x14ac:dyDescent="0.25">
      <c r="A40" s="108" t="s">
        <v>33</v>
      </c>
      <c r="B40" s="26" t="s">
        <v>15</v>
      </c>
      <c r="C40" s="27">
        <f>IF($B$1="All Fieldwork Services Teams", SUMIFS('SW Data'!$F:$F, 'SW Data'!$A:$A, $F$1, 'SW Data'!$B:$B, $A40, 'SW Data'!$D:$D, $B40),SUMIFS('SW Data'!$F:$F, 'SW Data'!$A:$A, $F$1, 'SW Data'!$B:$B, $A40, 'SW Data'!$D:$D, $B40, 'SW Data'!$E:$E, $B$1))</f>
        <v>18</v>
      </c>
      <c r="D40" s="27">
        <f>IF($B$1="All Fieldwork Services Teams", SUMIFS('SW Data'!$G:$G, 'SW Data'!$A:$A, $F$1, 'SW Data'!$B:$B, $A40, 'SW Data'!$D:$D, $B40),SUMIFS('SW Data'!$G:$G, 'SW Data'!$A:$A, $F$1, 'SW Data'!$B:$B, $A40, 'SW Data'!$D:$D, $B40, 'SW Data'!$E:$E, $B$1))</f>
        <v>0</v>
      </c>
      <c r="E40" s="27">
        <f>IF($B$1="All Fieldwork Services Teams", SUMIFS('SW Data'!$H:$H, 'SW Data'!$A:$A, $F$1, 'SW Data'!$B:$B, $A40, 'SW Data'!$D:$D, $B40),SUMIFS('SW Data'!$H:$H, 'SW Data'!$A:$A, $F$1, 'SW Data'!$B:$B, $A40, 'SW Data'!$D:$D, $B40, 'SW Data'!$E:$E, $B$1))</f>
        <v>0</v>
      </c>
      <c r="F40" s="27">
        <f>IF($B$1="All Fieldwork Services Teams", SUMIFS('SW Data'!$I:$I, 'SW Data'!$A:$A, $F$1, 'SW Data'!$B:$B, $A40, 'SW Data'!$D:$D, $B40),SUMIFS('SW Data'!$I:$I, 'SW Data'!$A:$A, $F$1, 'SW Data'!$B:$B, $A40, 'SW Data'!$D:$D, $B40, 'SW Data'!$E:$E, $B$1))</f>
        <v>18</v>
      </c>
      <c r="G40" s="27">
        <f>IF($B$1="All Fieldwork Services Teams", SUMIFS('SW Data'!$J:$J, 'SW Data'!$A:$A, $F$1, 'SW Data'!$B:$B, $A40, 'SW Data'!$D:$D, $B40),SUMIFS('SW Data'!$J:$J, 'SW Data'!$A:$A, $F$1, 'SW Data'!$B:$B, $A40, 'SW Data'!$D:$D, $B40, 'SW Data'!$E:$E, $B$1))</f>
        <v>18</v>
      </c>
      <c r="H40" s="27">
        <f>IF($B$1="All Fieldwork Services Teams", SUMIFS('SW Data'!$K:$K, 'SW Data'!$A:$A, $F$1, 'SW Data'!$B:$B, $A40, 'SW Data'!$D:$D, $B40),SUMIFS('SW Data'!$K:$K, 'SW Data'!$A:$A, $F$1, 'SW Data'!$B:$B, $A40, 'SW Data'!$D:$D, $B40, 'SW Data'!$E:$E, $B$1))</f>
        <v>12</v>
      </c>
      <c r="I40" s="27">
        <f>IF($B$1="All Fieldwork Services Teams", SUMIFS('SW Data'!$L:$L, 'SW Data'!$A:$A, $F$1, 'SW Data'!$B:$B, $A40, 'SW Data'!$D:$D, $B40),SUMIFS('SW Data'!$L:$L, 'SW Data'!$A:$A, $F$1, 'SW Data'!$B:$B, $A40, 'SW Data'!$D:$D, $B40, 'SW Data'!$E:$E, $B$1))</f>
        <v>6</v>
      </c>
      <c r="J40" s="27">
        <f>IF($B$1="All Fieldwork Services Teams", SUMIFS('SW Data'!$M:$M, 'SW Data'!$A:$A, $F$1, 'SW Data'!$B:$B, $A40, 'SW Data'!$D:$D, $B40),SUMIFS('SW Data'!$M:$M, 'SW Data'!$A:$A, $F$1, 'SW Data'!$B:$B, $A40, 'SW Data'!$D:$D, $B40, 'SW Data'!$E:$E, $B$1))</f>
        <v>0</v>
      </c>
      <c r="K40" s="34"/>
    </row>
    <row r="41" spans="1:11" ht="15" customHeight="1" x14ac:dyDescent="0.25">
      <c r="A41" s="109"/>
      <c r="B41" s="28" t="s">
        <v>16</v>
      </c>
      <c r="C41" s="29">
        <f>IF($B$1="All Fieldwork Services Teams", SUMIFS('SW Data'!$F:$F, 'SW Data'!$A:$A, $F$1, 'SW Data'!$B:$B, $A40, 'SW Data'!$D:$D, $B41),SUMIFS('SW Data'!$F:$F, 'SW Data'!$A:$A, $F$1, 'SW Data'!$B:$B, $A40, 'SW Data'!$D:$D, $B41, 'SW Data'!$E:$E, $B$1))</f>
        <v>81</v>
      </c>
      <c r="D41" s="29">
        <f>IF($B$1="All Fieldwork Services Teams", SUMIFS('SW Data'!$G:$G, 'SW Data'!$A:$A, $F$1, 'SW Data'!$B:$B, $A40, 'SW Data'!$D:$D, $B41),SUMIFS('SW Data'!$G:$G, 'SW Data'!$A:$A, $F$1, 'SW Data'!$B:$B, $A40, 'SW Data'!$D:$D, $B41, 'SW Data'!$E:$E, $B$1))</f>
        <v>17</v>
      </c>
      <c r="E41" s="29">
        <f>IF($B$1="All Fieldwork Services Teams", SUMIFS('SW Data'!$H:$H, 'SW Data'!$A:$A, $F$1, 'SW Data'!$B:$B, $A40, 'SW Data'!$D:$D, $B41),SUMIFS('SW Data'!$H:$H, 'SW Data'!$A:$A, $F$1, 'SW Data'!$B:$B, $A40, 'SW Data'!$D:$D, $B41, 'SW Data'!$E:$E, $B$1))</f>
        <v>7.5600000000000005</v>
      </c>
      <c r="F41" s="29">
        <f>IF($B$1="All Fieldwork Services Teams", SUMIFS('SW Data'!$I:$I, 'SW Data'!$A:$A, $F$1, 'SW Data'!$B:$B, $A40, 'SW Data'!$D:$D, $B41),SUMIFS('SW Data'!$I:$I, 'SW Data'!$A:$A, $F$1, 'SW Data'!$B:$B, $A40, 'SW Data'!$D:$D, $B41, 'SW Data'!$E:$E, $B$1))</f>
        <v>88.56</v>
      </c>
      <c r="G41" s="29">
        <f>IF($B$1="All Fieldwork Services Teams", SUMIFS('SW Data'!$J:$J, 'SW Data'!$A:$A, $F$1, 'SW Data'!$B:$B, $A40, 'SW Data'!$D:$D, $B41),SUMIFS('SW Data'!$J:$J, 'SW Data'!$A:$A, $F$1, 'SW Data'!$B:$B, $A40, 'SW Data'!$D:$D, $B41, 'SW Data'!$E:$E, $B$1))</f>
        <v>98</v>
      </c>
      <c r="H41" s="29">
        <f>IF($B$1="All Fieldwork Services Teams", SUMIFS('SW Data'!$K:$K, 'SW Data'!$A:$A, $F$1, 'SW Data'!$B:$B, $A40, 'SW Data'!$D:$D, $B41),SUMIFS('SW Data'!$K:$K, 'SW Data'!$A:$A, $F$1, 'SW Data'!$B:$B, $A40, 'SW Data'!$D:$D, $B41, 'SW Data'!$E:$E, $B$1))</f>
        <v>80</v>
      </c>
      <c r="I41" s="29">
        <f>IF($B$1="All Fieldwork Services Teams", SUMIFS('SW Data'!$L:$L, 'SW Data'!$A:$A, $F$1, 'SW Data'!$B:$B, $A40, 'SW Data'!$D:$D, $B41),SUMIFS('SW Data'!$L:$L, 'SW Data'!$A:$A, $F$1, 'SW Data'!$B:$B, $A40, 'SW Data'!$D:$D, $B41, 'SW Data'!$E:$E, $B$1))</f>
        <v>18</v>
      </c>
      <c r="J41" s="29">
        <f>IF($B$1="All Fieldwork Services Teams", SUMIFS('SW Data'!$M:$M, 'SW Data'!$A:$A, $F$1, 'SW Data'!$B:$B, $A40, 'SW Data'!$D:$D, $B41),SUMIFS('SW Data'!$M:$M, 'SW Data'!$A:$A, $F$1, 'SW Data'!$B:$B, $A40, 'SW Data'!$D:$D, $B41, 'SW Data'!$E:$E, $B$1))</f>
        <v>0</v>
      </c>
      <c r="K41" s="34"/>
    </row>
    <row r="42" spans="1:11" ht="15" customHeight="1" x14ac:dyDescent="0.25">
      <c r="A42" s="108" t="s">
        <v>34</v>
      </c>
      <c r="B42" s="26" t="s">
        <v>15</v>
      </c>
      <c r="C42" s="27">
        <f>IF($B$1="All Fieldwork Services Teams", SUMIFS('SW Data'!$F:$F, 'SW Data'!$A:$A, $F$1, 'SW Data'!$B:$B, $A42, 'SW Data'!$D:$D, $B42),SUMIFS('SW Data'!$F:$F, 'SW Data'!$A:$A, $F$1, 'SW Data'!$B:$B, $A42, 'SW Data'!$D:$D, $B42, 'SW Data'!$E:$E, $B$1))</f>
        <v>8</v>
      </c>
      <c r="D42" s="27">
        <f>IF($B$1="All Fieldwork Services Teams", SUMIFS('SW Data'!$G:$G, 'SW Data'!$A:$A, $F$1, 'SW Data'!$B:$B, $A42, 'SW Data'!$D:$D, $B42),SUMIFS('SW Data'!$G:$G, 'SW Data'!$A:$A, $F$1, 'SW Data'!$B:$B, $A42, 'SW Data'!$D:$D, $B42, 'SW Data'!$E:$E, $B$1))</f>
        <v>2</v>
      </c>
      <c r="E42" s="27">
        <f>IF($B$1="All Fieldwork Services Teams", SUMIFS('SW Data'!$H:$H, 'SW Data'!$A:$A, $F$1, 'SW Data'!$B:$B, $A42, 'SW Data'!$D:$D, $B42),SUMIFS('SW Data'!$H:$H, 'SW Data'!$A:$A, $F$1, 'SW Data'!$B:$B, $A42, 'SW Data'!$D:$D, $B42, 'SW Data'!$E:$E, $B$1))</f>
        <v>1</v>
      </c>
      <c r="F42" s="27">
        <f>IF($B$1="All Fieldwork Services Teams", SUMIFS('SW Data'!$I:$I, 'SW Data'!$A:$A, $F$1, 'SW Data'!$B:$B, $A42, 'SW Data'!$D:$D, $B42),SUMIFS('SW Data'!$I:$I, 'SW Data'!$A:$A, $F$1, 'SW Data'!$B:$B, $A42, 'SW Data'!$D:$D, $B42, 'SW Data'!$E:$E, $B$1))</f>
        <v>9</v>
      </c>
      <c r="G42" s="27">
        <f>IF($B$1="All Fieldwork Services Teams", SUMIFS('SW Data'!$J:$J, 'SW Data'!$A:$A, $F$1, 'SW Data'!$B:$B, $A42, 'SW Data'!$D:$D, $B42),SUMIFS('SW Data'!$J:$J, 'SW Data'!$A:$A, $F$1, 'SW Data'!$B:$B, $A42, 'SW Data'!$D:$D, $B42, 'SW Data'!$E:$E, $B$1))</f>
        <v>10</v>
      </c>
      <c r="H42" s="27">
        <f>IF($B$1="All Fieldwork Services Teams", SUMIFS('SW Data'!$K:$K, 'SW Data'!$A:$A, $F$1, 'SW Data'!$B:$B, $A42, 'SW Data'!$D:$D, $B42),SUMIFS('SW Data'!$K:$K, 'SW Data'!$A:$A, $F$1, 'SW Data'!$B:$B, $A42, 'SW Data'!$D:$D, $B42, 'SW Data'!$E:$E, $B$1))</f>
        <v>9</v>
      </c>
      <c r="I42" s="27">
        <f>IF($B$1="All Fieldwork Services Teams", SUMIFS('SW Data'!$L:$L, 'SW Data'!$A:$A, $F$1, 'SW Data'!$B:$B, $A42, 'SW Data'!$D:$D, $B42),SUMIFS('SW Data'!$L:$L, 'SW Data'!$A:$A, $F$1, 'SW Data'!$B:$B, $A42, 'SW Data'!$D:$D, $B42, 'SW Data'!$E:$E, $B$1))</f>
        <v>1</v>
      </c>
      <c r="J42" s="27">
        <f>IF($B$1="All Fieldwork Services Teams", SUMIFS('SW Data'!$M:$M, 'SW Data'!$A:$A, $F$1, 'SW Data'!$B:$B, $A42, 'SW Data'!$D:$D, $B42),SUMIFS('SW Data'!$M:$M, 'SW Data'!$A:$A, $F$1, 'SW Data'!$B:$B, $A42, 'SW Data'!$D:$D, $B42, 'SW Data'!$E:$E, $B$1))</f>
        <v>0</v>
      </c>
      <c r="K42" s="34"/>
    </row>
    <row r="43" spans="1:11" ht="15" customHeight="1" x14ac:dyDescent="0.25">
      <c r="A43" s="109"/>
      <c r="B43" s="28" t="s">
        <v>16</v>
      </c>
      <c r="C43" s="29">
        <f>IF($B$1="All Fieldwork Services Teams", SUMIFS('SW Data'!$F:$F, 'SW Data'!$A:$A, $F$1, 'SW Data'!$B:$B, $A42, 'SW Data'!$D:$D, $B43),SUMIFS('SW Data'!$F:$F, 'SW Data'!$A:$A, $F$1, 'SW Data'!$B:$B, $A42, 'SW Data'!$D:$D, $B43, 'SW Data'!$E:$E, $B$1))</f>
        <v>61</v>
      </c>
      <c r="D43" s="29">
        <f>IF($B$1="All Fieldwork Services Teams", SUMIFS('SW Data'!$G:$G, 'SW Data'!$A:$A, $F$1, 'SW Data'!$B:$B, $A42, 'SW Data'!$D:$D, $B43),SUMIFS('SW Data'!$G:$G, 'SW Data'!$A:$A, $F$1, 'SW Data'!$B:$B, $A42, 'SW Data'!$D:$D, $B43, 'SW Data'!$E:$E, $B$1))</f>
        <v>22</v>
      </c>
      <c r="E43" s="29">
        <f>IF($B$1="All Fieldwork Services Teams", SUMIFS('SW Data'!$H:$H, 'SW Data'!$A:$A, $F$1, 'SW Data'!$B:$B, $A42, 'SW Data'!$D:$D, $B43),SUMIFS('SW Data'!$H:$H, 'SW Data'!$A:$A, $F$1, 'SW Data'!$B:$B, $A42, 'SW Data'!$D:$D, $B43, 'SW Data'!$E:$E, $B$1))</f>
        <v>13.350000000000001</v>
      </c>
      <c r="F43" s="29">
        <f>IF($B$1="All Fieldwork Services Teams", SUMIFS('SW Data'!$I:$I, 'SW Data'!$A:$A, $F$1, 'SW Data'!$B:$B, $A42, 'SW Data'!$D:$D, $B43),SUMIFS('SW Data'!$I:$I, 'SW Data'!$A:$A, $F$1, 'SW Data'!$B:$B, $A42, 'SW Data'!$D:$D, $B43, 'SW Data'!$E:$E, $B$1))</f>
        <v>74.349999999999994</v>
      </c>
      <c r="G43" s="29">
        <f>IF($B$1="All Fieldwork Services Teams", SUMIFS('SW Data'!$J:$J, 'SW Data'!$A:$A, $F$1, 'SW Data'!$B:$B, $A42, 'SW Data'!$D:$D, $B43),SUMIFS('SW Data'!$J:$J, 'SW Data'!$A:$A, $F$1, 'SW Data'!$B:$B, $A42, 'SW Data'!$D:$D, $B43, 'SW Data'!$E:$E, $B$1))</f>
        <v>83</v>
      </c>
      <c r="H43" s="29">
        <f>IF($B$1="All Fieldwork Services Teams", SUMIFS('SW Data'!$K:$K, 'SW Data'!$A:$A, $F$1, 'SW Data'!$B:$B, $A42, 'SW Data'!$D:$D, $B43),SUMIFS('SW Data'!$K:$K, 'SW Data'!$A:$A, $F$1, 'SW Data'!$B:$B, $A42, 'SW Data'!$D:$D, $B43, 'SW Data'!$E:$E, $B$1))</f>
        <v>63</v>
      </c>
      <c r="I43" s="29">
        <f>IF($B$1="All Fieldwork Services Teams", SUMIFS('SW Data'!$L:$L, 'SW Data'!$A:$A, $F$1, 'SW Data'!$B:$B, $A42, 'SW Data'!$D:$D, $B43),SUMIFS('SW Data'!$L:$L, 'SW Data'!$A:$A, $F$1, 'SW Data'!$B:$B, $A42, 'SW Data'!$D:$D, $B43, 'SW Data'!$E:$E, $B$1))</f>
        <v>20</v>
      </c>
      <c r="J43" s="29">
        <f>IF($B$1="All Fieldwork Services Teams", SUMIFS('SW Data'!$M:$M, 'SW Data'!$A:$A, $F$1, 'SW Data'!$B:$B, $A42, 'SW Data'!$D:$D, $B43),SUMIFS('SW Data'!$M:$M, 'SW Data'!$A:$A, $F$1, 'SW Data'!$B:$B, $A42, 'SW Data'!$D:$D, $B43, 'SW Data'!$E:$E, $B$1))</f>
        <v>0</v>
      </c>
      <c r="K43" s="34"/>
    </row>
    <row r="44" spans="1:11" ht="15" customHeight="1" x14ac:dyDescent="0.25">
      <c r="A44" s="108" t="s">
        <v>35</v>
      </c>
      <c r="B44" s="26" t="s">
        <v>15</v>
      </c>
      <c r="C44" s="27">
        <f>IF($B$1="All Fieldwork Services Teams", SUMIFS('SW Data'!$F:$F, 'SW Data'!$A:$A, $F$1, 'SW Data'!$B:$B, $A44, 'SW Data'!$D:$D, $B44),SUMIFS('SW Data'!$F:$F, 'SW Data'!$A:$A, $F$1, 'SW Data'!$B:$B, $A44, 'SW Data'!$D:$D, $B44, 'SW Data'!$E:$E, $B$1))</f>
        <v>17</v>
      </c>
      <c r="D44" s="27">
        <f>IF($B$1="All Fieldwork Services Teams", SUMIFS('SW Data'!$G:$G, 'SW Data'!$A:$A, $F$1, 'SW Data'!$B:$B, $A44, 'SW Data'!$D:$D, $B44),SUMIFS('SW Data'!$G:$G, 'SW Data'!$A:$A, $F$1, 'SW Data'!$B:$B, $A44, 'SW Data'!$D:$D, $B44, 'SW Data'!$E:$E, $B$1))</f>
        <v>5</v>
      </c>
      <c r="E44" s="27">
        <f>IF($B$1="All Fieldwork Services Teams", SUMIFS('SW Data'!$H:$H, 'SW Data'!$A:$A, $F$1, 'SW Data'!$B:$B, $A44, 'SW Data'!$D:$D, $B44),SUMIFS('SW Data'!$H:$H, 'SW Data'!$A:$A, $F$1, 'SW Data'!$B:$B, $A44, 'SW Data'!$D:$D, $B44, 'SW Data'!$E:$E, $B$1))</f>
        <v>3.56</v>
      </c>
      <c r="F44" s="27">
        <f>IF($B$1="All Fieldwork Services Teams", SUMIFS('SW Data'!$I:$I, 'SW Data'!$A:$A, $F$1, 'SW Data'!$B:$B, $A44, 'SW Data'!$D:$D, $B44),SUMIFS('SW Data'!$I:$I, 'SW Data'!$A:$A, $F$1, 'SW Data'!$B:$B, $A44, 'SW Data'!$D:$D, $B44, 'SW Data'!$E:$E, $B$1))</f>
        <v>20.56</v>
      </c>
      <c r="G44" s="27">
        <f>IF($B$1="All Fieldwork Services Teams", SUMIFS('SW Data'!$J:$J, 'SW Data'!$A:$A, $F$1, 'SW Data'!$B:$B, $A44, 'SW Data'!$D:$D, $B44),SUMIFS('SW Data'!$J:$J, 'SW Data'!$A:$A, $F$1, 'SW Data'!$B:$B, $A44, 'SW Data'!$D:$D, $B44, 'SW Data'!$E:$E, $B$1))</f>
        <v>22</v>
      </c>
      <c r="H44" s="27">
        <f>IF($B$1="All Fieldwork Services Teams", SUMIFS('SW Data'!$K:$K, 'SW Data'!$A:$A, $F$1, 'SW Data'!$B:$B, $A44, 'SW Data'!$D:$D, $B44),SUMIFS('SW Data'!$K:$K, 'SW Data'!$A:$A, $F$1, 'SW Data'!$B:$B, $A44, 'SW Data'!$D:$D, $B44, 'SW Data'!$E:$E, $B$1))</f>
        <v>20</v>
      </c>
      <c r="I44" s="27">
        <f>IF($B$1="All Fieldwork Services Teams", SUMIFS('SW Data'!$L:$L, 'SW Data'!$A:$A, $F$1, 'SW Data'!$B:$B, $A44, 'SW Data'!$D:$D, $B44),SUMIFS('SW Data'!$L:$L, 'SW Data'!$A:$A, $F$1, 'SW Data'!$B:$B, $A44, 'SW Data'!$D:$D, $B44, 'SW Data'!$E:$E, $B$1))</f>
        <v>2</v>
      </c>
      <c r="J44" s="27">
        <f>IF($B$1="All Fieldwork Services Teams", SUMIFS('SW Data'!$M:$M, 'SW Data'!$A:$A, $F$1, 'SW Data'!$B:$B, $A44, 'SW Data'!$D:$D, $B44),SUMIFS('SW Data'!$M:$M, 'SW Data'!$A:$A, $F$1, 'SW Data'!$B:$B, $A44, 'SW Data'!$D:$D, $B44, 'SW Data'!$E:$E, $B$1))</f>
        <v>0</v>
      </c>
      <c r="K44" s="34"/>
    </row>
    <row r="45" spans="1:11" ht="15" customHeight="1" x14ac:dyDescent="0.25">
      <c r="A45" s="109"/>
      <c r="B45" s="28" t="s">
        <v>16</v>
      </c>
      <c r="C45" s="29">
        <f>IF($B$1="All Fieldwork Services Teams", SUMIFS('SW Data'!$F:$F, 'SW Data'!$A:$A, $F$1, 'SW Data'!$B:$B, $A44, 'SW Data'!$D:$D, $B45),SUMIFS('SW Data'!$F:$F, 'SW Data'!$A:$A, $F$1, 'SW Data'!$B:$B, $A44, 'SW Data'!$D:$D, $B45, 'SW Data'!$E:$E, $B$1))</f>
        <v>86</v>
      </c>
      <c r="D45" s="29">
        <f>IF($B$1="All Fieldwork Services Teams", SUMIFS('SW Data'!$G:$G, 'SW Data'!$A:$A, $F$1, 'SW Data'!$B:$B, $A44, 'SW Data'!$D:$D, $B45),SUMIFS('SW Data'!$G:$G, 'SW Data'!$A:$A, $F$1, 'SW Data'!$B:$B, $A44, 'SW Data'!$D:$D, $B45, 'SW Data'!$E:$E, $B$1))</f>
        <v>29</v>
      </c>
      <c r="E45" s="29">
        <f>IF($B$1="All Fieldwork Services Teams", SUMIFS('SW Data'!$H:$H, 'SW Data'!$A:$A, $F$1, 'SW Data'!$B:$B, $A44, 'SW Data'!$D:$D, $B45),SUMIFS('SW Data'!$H:$H, 'SW Data'!$A:$A, $F$1, 'SW Data'!$B:$B, $A44, 'SW Data'!$D:$D, $B45, 'SW Data'!$E:$E, $B$1))</f>
        <v>16.559999999999999</v>
      </c>
      <c r="F45" s="29">
        <f>IF($B$1="All Fieldwork Services Teams", SUMIFS('SW Data'!$I:$I, 'SW Data'!$A:$A, $F$1, 'SW Data'!$B:$B, $A44, 'SW Data'!$D:$D, $B45),SUMIFS('SW Data'!$I:$I, 'SW Data'!$A:$A, $F$1, 'SW Data'!$B:$B, $A44, 'SW Data'!$D:$D, $B45, 'SW Data'!$E:$E, $B$1))</f>
        <v>102.56</v>
      </c>
      <c r="G45" s="29">
        <f>IF($B$1="All Fieldwork Services Teams", SUMIFS('SW Data'!$J:$J, 'SW Data'!$A:$A, $F$1, 'SW Data'!$B:$B, $A44, 'SW Data'!$D:$D, $B45),SUMIFS('SW Data'!$J:$J, 'SW Data'!$A:$A, $F$1, 'SW Data'!$B:$B, $A44, 'SW Data'!$D:$D, $B45, 'SW Data'!$E:$E, $B$1))</f>
        <v>115</v>
      </c>
      <c r="H45" s="29">
        <f>IF($B$1="All Fieldwork Services Teams", SUMIFS('SW Data'!$K:$K, 'SW Data'!$A:$A, $F$1, 'SW Data'!$B:$B, $A44, 'SW Data'!$D:$D, $B45),SUMIFS('SW Data'!$K:$K, 'SW Data'!$A:$A, $F$1, 'SW Data'!$B:$B, $A44, 'SW Data'!$D:$D, $B45, 'SW Data'!$E:$E, $B$1))</f>
        <v>94</v>
      </c>
      <c r="I45" s="29">
        <f>IF($B$1="All Fieldwork Services Teams", SUMIFS('SW Data'!$L:$L, 'SW Data'!$A:$A, $F$1, 'SW Data'!$B:$B, $A44, 'SW Data'!$D:$D, $B45),SUMIFS('SW Data'!$L:$L, 'SW Data'!$A:$A, $F$1, 'SW Data'!$B:$B, $A44, 'SW Data'!$D:$D, $B45, 'SW Data'!$E:$E, $B$1))</f>
        <v>21</v>
      </c>
      <c r="J45" s="29">
        <f>IF($B$1="All Fieldwork Services Teams", SUMIFS('SW Data'!$M:$M, 'SW Data'!$A:$A, $F$1, 'SW Data'!$B:$B, $A44, 'SW Data'!$D:$D, $B45),SUMIFS('SW Data'!$M:$M, 'SW Data'!$A:$A, $F$1, 'SW Data'!$B:$B, $A44, 'SW Data'!$D:$D, $B45, 'SW Data'!$E:$E, $B$1))</f>
        <v>0</v>
      </c>
      <c r="K45" s="34"/>
    </row>
    <row r="46" spans="1:11" ht="15" customHeight="1" x14ac:dyDescent="0.25">
      <c r="A46" s="108" t="s">
        <v>49</v>
      </c>
      <c r="B46" s="26" t="s">
        <v>15</v>
      </c>
      <c r="C46" s="27">
        <f>IF($B$1="All Fieldwork Services Teams", SUMIFS('SW Data'!$F:$F, 'SW Data'!$A:$A, $F$1, 'SW Data'!$B:$B, $A46, 'SW Data'!$D:$D, $B46),SUMIFS('SW Data'!$F:$F, 'SW Data'!$A:$A, $F$1, 'SW Data'!$B:$B, $A46, 'SW Data'!$D:$D, $B46, 'SW Data'!$E:$E, $B$1))</f>
        <v>2</v>
      </c>
      <c r="D46" s="27">
        <f>IF($B$1="All Fieldwork Services Teams", SUMIFS('SW Data'!$G:$G, 'SW Data'!$A:$A, $F$1, 'SW Data'!$B:$B, $A46, 'SW Data'!$D:$D, $B46),SUMIFS('SW Data'!$G:$G, 'SW Data'!$A:$A, $F$1, 'SW Data'!$B:$B, $A46, 'SW Data'!$D:$D, $B46, 'SW Data'!$E:$E, $B$1))</f>
        <v>0</v>
      </c>
      <c r="E46" s="27">
        <f>IF($B$1="All Fieldwork Services Teams", SUMIFS('SW Data'!$H:$H, 'SW Data'!$A:$A, $F$1, 'SW Data'!$B:$B, $A46, 'SW Data'!$D:$D, $B46),SUMIFS('SW Data'!$H:$H, 'SW Data'!$A:$A, $F$1, 'SW Data'!$B:$B, $A46, 'SW Data'!$D:$D, $B46, 'SW Data'!$E:$E, $B$1))</f>
        <v>0</v>
      </c>
      <c r="F46" s="27">
        <f>IF($B$1="All Fieldwork Services Teams", SUMIFS('SW Data'!$I:$I, 'SW Data'!$A:$A, $F$1, 'SW Data'!$B:$B, $A46, 'SW Data'!$D:$D, $B46),SUMIFS('SW Data'!$I:$I, 'SW Data'!$A:$A, $F$1, 'SW Data'!$B:$B, $A46, 'SW Data'!$D:$D, $B46, 'SW Data'!$E:$E, $B$1))</f>
        <v>2</v>
      </c>
      <c r="G46" s="27">
        <f>IF($B$1="All Fieldwork Services Teams", SUMIFS('SW Data'!$J:$J, 'SW Data'!$A:$A, $F$1, 'SW Data'!$B:$B, $A46, 'SW Data'!$D:$D, $B46),SUMIFS('SW Data'!$J:$J, 'SW Data'!$A:$A, $F$1, 'SW Data'!$B:$B, $A46, 'SW Data'!$D:$D, $B46, 'SW Data'!$E:$E, $B$1))</f>
        <v>2</v>
      </c>
      <c r="H46" s="27">
        <f>IF($B$1="All Fieldwork Services Teams", SUMIFS('SW Data'!$K:$K, 'SW Data'!$A:$A, $F$1, 'SW Data'!$B:$B, $A46, 'SW Data'!$D:$D, $B46),SUMIFS('SW Data'!$K:$K, 'SW Data'!$A:$A, $F$1, 'SW Data'!$B:$B, $A46, 'SW Data'!$D:$D, $B46, 'SW Data'!$E:$E, $B$1))</f>
        <v>1</v>
      </c>
      <c r="I46" s="27">
        <f>IF($B$1="All Fieldwork Services Teams", SUMIFS('SW Data'!$L:$L, 'SW Data'!$A:$A, $F$1, 'SW Data'!$B:$B, $A46, 'SW Data'!$D:$D, $B46),SUMIFS('SW Data'!$L:$L, 'SW Data'!$A:$A, $F$1, 'SW Data'!$B:$B, $A46, 'SW Data'!$D:$D, $B46, 'SW Data'!$E:$E, $B$1))</f>
        <v>1</v>
      </c>
      <c r="J46" s="27">
        <f>IF($B$1="All Fieldwork Services Teams", SUMIFS('SW Data'!$M:$M, 'SW Data'!$A:$A, $F$1, 'SW Data'!$B:$B, $A46, 'SW Data'!$D:$D, $B46),SUMIFS('SW Data'!$M:$M, 'SW Data'!$A:$A, $F$1, 'SW Data'!$B:$B, $A46, 'SW Data'!$D:$D, $B46, 'SW Data'!$E:$E, $B$1))</f>
        <v>0</v>
      </c>
      <c r="K46" s="34"/>
    </row>
    <row r="47" spans="1:11" ht="15" customHeight="1" x14ac:dyDescent="0.25">
      <c r="A47" s="109"/>
      <c r="B47" s="28" t="s">
        <v>16</v>
      </c>
      <c r="C47" s="29">
        <f>IF($B$1="All Fieldwork Services Teams", SUMIFS('SW Data'!$F:$F, 'SW Data'!$A:$A, $F$1, 'SW Data'!$B:$B, $A46, 'SW Data'!$D:$D, $B47),SUMIFS('SW Data'!$F:$F, 'SW Data'!$A:$A, $F$1, 'SW Data'!$B:$B, $A46, 'SW Data'!$D:$D, $B47, 'SW Data'!$E:$E, $B$1))</f>
        <v>12</v>
      </c>
      <c r="D47" s="29">
        <f>IF($B$1="All Fieldwork Services Teams", SUMIFS('SW Data'!$G:$G, 'SW Data'!$A:$A, $F$1, 'SW Data'!$B:$B, $A46, 'SW Data'!$D:$D, $B47),SUMIFS('SW Data'!$G:$G, 'SW Data'!$A:$A, $F$1, 'SW Data'!$B:$B, $A46, 'SW Data'!$D:$D, $B47, 'SW Data'!$E:$E, $B$1))</f>
        <v>3</v>
      </c>
      <c r="E47" s="29">
        <f>IF($B$1="All Fieldwork Services Teams", SUMIFS('SW Data'!$H:$H, 'SW Data'!$A:$A, $F$1, 'SW Data'!$B:$B, $A46, 'SW Data'!$D:$D, $B47),SUMIFS('SW Data'!$H:$H, 'SW Data'!$A:$A, $F$1, 'SW Data'!$B:$B, $A46, 'SW Data'!$D:$D, $B47, 'SW Data'!$E:$E, $B$1))</f>
        <v>1.51</v>
      </c>
      <c r="F47" s="29">
        <f>IF($B$1="All Fieldwork Services Teams", SUMIFS('SW Data'!$I:$I, 'SW Data'!$A:$A, $F$1, 'SW Data'!$B:$B, $A46, 'SW Data'!$D:$D, $B47),SUMIFS('SW Data'!$I:$I, 'SW Data'!$A:$A, $F$1, 'SW Data'!$B:$B, $A46, 'SW Data'!$D:$D, $B47, 'SW Data'!$E:$E, $B$1))</f>
        <v>13.51</v>
      </c>
      <c r="G47" s="29">
        <f>IF($B$1="All Fieldwork Services Teams", SUMIFS('SW Data'!$J:$J, 'SW Data'!$A:$A, $F$1, 'SW Data'!$B:$B, $A46, 'SW Data'!$D:$D, $B47),SUMIFS('SW Data'!$J:$J, 'SW Data'!$A:$A, $F$1, 'SW Data'!$B:$B, $A46, 'SW Data'!$D:$D, $B47, 'SW Data'!$E:$E, $B$1))</f>
        <v>15</v>
      </c>
      <c r="H47" s="29">
        <f>IF($B$1="All Fieldwork Services Teams", SUMIFS('SW Data'!$K:$K, 'SW Data'!$A:$A, $F$1, 'SW Data'!$B:$B, $A46, 'SW Data'!$D:$D, $B47),SUMIFS('SW Data'!$K:$K, 'SW Data'!$A:$A, $F$1, 'SW Data'!$B:$B, $A46, 'SW Data'!$D:$D, $B47, 'SW Data'!$E:$E, $B$1))</f>
        <v>11</v>
      </c>
      <c r="I47" s="29">
        <f>IF($B$1="All Fieldwork Services Teams", SUMIFS('SW Data'!$L:$L, 'SW Data'!$A:$A, $F$1, 'SW Data'!$B:$B, $A46, 'SW Data'!$D:$D, $B47),SUMIFS('SW Data'!$L:$L, 'SW Data'!$A:$A, $F$1, 'SW Data'!$B:$B, $A46, 'SW Data'!$D:$D, $B47, 'SW Data'!$E:$E, $B$1))</f>
        <v>4</v>
      </c>
      <c r="J47" s="29">
        <f>IF($B$1="All Fieldwork Services Teams", SUMIFS('SW Data'!$M:$M, 'SW Data'!$A:$A, $F$1, 'SW Data'!$B:$B, $A46, 'SW Data'!$D:$D, $B47),SUMIFS('SW Data'!$M:$M, 'SW Data'!$A:$A, $F$1, 'SW Data'!$B:$B, $A46, 'SW Data'!$D:$D, $B47, 'SW Data'!$E:$E, $B$1))</f>
        <v>0</v>
      </c>
      <c r="K47" s="34"/>
    </row>
    <row r="48" spans="1:11" ht="15" customHeight="1" x14ac:dyDescent="0.25">
      <c r="A48" s="108" t="s">
        <v>36</v>
      </c>
      <c r="B48" s="26" t="s">
        <v>15</v>
      </c>
      <c r="C48" s="27">
        <f>IF($B$1="All Fieldwork Services Teams", SUMIFS('SW Data'!$F:$F, 'SW Data'!$A:$A, $F$1, 'SW Data'!$B:$B, $A48, 'SW Data'!$D:$D, $B48),SUMIFS('SW Data'!$F:$F, 'SW Data'!$A:$A, $F$1, 'SW Data'!$B:$B, $A48, 'SW Data'!$D:$D, $B48, 'SW Data'!$E:$E, $B$1))</f>
        <v>26</v>
      </c>
      <c r="D48" s="27">
        <f>IF($B$1="All Fieldwork Services Teams", SUMIFS('SW Data'!$G:$G, 'SW Data'!$A:$A, $F$1, 'SW Data'!$B:$B, $A48, 'SW Data'!$D:$D, $B48),SUMIFS('SW Data'!$G:$G, 'SW Data'!$A:$A, $F$1, 'SW Data'!$B:$B, $A48, 'SW Data'!$D:$D, $B48, 'SW Data'!$E:$E, $B$1))</f>
        <v>5</v>
      </c>
      <c r="E48" s="27">
        <f>IF($B$1="All Fieldwork Services Teams", SUMIFS('SW Data'!$H:$H, 'SW Data'!$A:$A, $F$1, 'SW Data'!$B:$B, $A48, 'SW Data'!$D:$D, $B48),SUMIFS('SW Data'!$H:$H, 'SW Data'!$A:$A, $F$1, 'SW Data'!$B:$B, $A48, 'SW Data'!$D:$D, $B48, 'SW Data'!$E:$E, $B$1))</f>
        <v>2.6</v>
      </c>
      <c r="F48" s="27">
        <f>IF($B$1="All Fieldwork Services Teams", SUMIFS('SW Data'!$I:$I, 'SW Data'!$A:$A, $F$1, 'SW Data'!$B:$B, $A48, 'SW Data'!$D:$D, $B48),SUMIFS('SW Data'!$I:$I, 'SW Data'!$A:$A, $F$1, 'SW Data'!$B:$B, $A48, 'SW Data'!$D:$D, $B48, 'SW Data'!$E:$E, $B$1))</f>
        <v>28.6</v>
      </c>
      <c r="G48" s="27">
        <f>IF($B$1="All Fieldwork Services Teams", SUMIFS('SW Data'!$J:$J, 'SW Data'!$A:$A, $F$1, 'SW Data'!$B:$B, $A48, 'SW Data'!$D:$D, $B48),SUMIFS('SW Data'!$J:$J, 'SW Data'!$A:$A, $F$1, 'SW Data'!$B:$B, $A48, 'SW Data'!$D:$D, $B48, 'SW Data'!$E:$E, $B$1))</f>
        <v>31</v>
      </c>
      <c r="H48" s="27">
        <f>IF($B$1="All Fieldwork Services Teams", SUMIFS('SW Data'!$K:$K, 'SW Data'!$A:$A, $F$1, 'SW Data'!$B:$B, $A48, 'SW Data'!$D:$D, $B48),SUMIFS('SW Data'!$K:$K, 'SW Data'!$A:$A, $F$1, 'SW Data'!$B:$B, $A48, 'SW Data'!$D:$D, $B48, 'SW Data'!$E:$E, $B$1))</f>
        <v>19</v>
      </c>
      <c r="I48" s="27">
        <f>IF($B$1="All Fieldwork Services Teams", SUMIFS('SW Data'!$L:$L, 'SW Data'!$A:$A, $F$1, 'SW Data'!$B:$B, $A48, 'SW Data'!$D:$D, $B48),SUMIFS('SW Data'!$L:$L, 'SW Data'!$A:$A, $F$1, 'SW Data'!$B:$B, $A48, 'SW Data'!$D:$D, $B48, 'SW Data'!$E:$E, $B$1))</f>
        <v>12</v>
      </c>
      <c r="J48" s="27">
        <f>IF($B$1="All Fieldwork Services Teams", SUMIFS('SW Data'!$M:$M, 'SW Data'!$A:$A, $F$1, 'SW Data'!$B:$B, $A48, 'SW Data'!$D:$D, $B48),SUMIFS('SW Data'!$M:$M, 'SW Data'!$A:$A, $F$1, 'SW Data'!$B:$B, $A48, 'SW Data'!$D:$D, $B48, 'SW Data'!$E:$E, $B$1))</f>
        <v>0</v>
      </c>
      <c r="K48" s="34"/>
    </row>
    <row r="49" spans="1:11" ht="15" customHeight="1" x14ac:dyDescent="0.25">
      <c r="A49" s="109"/>
      <c r="B49" s="28" t="s">
        <v>16</v>
      </c>
      <c r="C49" s="29">
        <f>IF($B$1="All Fieldwork Services Teams", SUMIFS('SW Data'!$F:$F, 'SW Data'!$A:$A, $F$1, 'SW Data'!$B:$B, $A48, 'SW Data'!$D:$D, $B49),SUMIFS('SW Data'!$F:$F, 'SW Data'!$A:$A, $F$1, 'SW Data'!$B:$B, $A48, 'SW Data'!$D:$D, $B49, 'SW Data'!$E:$E, $B$1))</f>
        <v>130</v>
      </c>
      <c r="D49" s="29">
        <f>IF($B$1="All Fieldwork Services Teams", SUMIFS('SW Data'!$G:$G, 'SW Data'!$A:$A, $F$1, 'SW Data'!$B:$B, $A48, 'SW Data'!$D:$D, $B49),SUMIFS('SW Data'!$G:$G, 'SW Data'!$A:$A, $F$1, 'SW Data'!$B:$B, $A48, 'SW Data'!$D:$D, $B49, 'SW Data'!$E:$E, $B$1))</f>
        <v>20</v>
      </c>
      <c r="E49" s="29">
        <f>IF($B$1="All Fieldwork Services Teams", SUMIFS('SW Data'!$H:$H, 'SW Data'!$A:$A, $F$1, 'SW Data'!$B:$B, $A48, 'SW Data'!$D:$D, $B49),SUMIFS('SW Data'!$H:$H, 'SW Data'!$A:$A, $F$1, 'SW Data'!$B:$B, $A48, 'SW Data'!$D:$D, $B49, 'SW Data'!$E:$E, $B$1))</f>
        <v>10.440000000000001</v>
      </c>
      <c r="F49" s="29">
        <f>IF($B$1="All Fieldwork Services Teams", SUMIFS('SW Data'!$I:$I, 'SW Data'!$A:$A, $F$1, 'SW Data'!$B:$B, $A48, 'SW Data'!$D:$D, $B49),SUMIFS('SW Data'!$I:$I, 'SW Data'!$A:$A, $F$1, 'SW Data'!$B:$B, $A48, 'SW Data'!$D:$D, $B49, 'SW Data'!$E:$E, $B$1))</f>
        <v>140.44</v>
      </c>
      <c r="G49" s="29">
        <f>IF($B$1="All Fieldwork Services Teams", SUMIFS('SW Data'!$J:$J, 'SW Data'!$A:$A, $F$1, 'SW Data'!$B:$B, $A48, 'SW Data'!$D:$D, $B49),SUMIFS('SW Data'!$J:$J, 'SW Data'!$A:$A, $F$1, 'SW Data'!$B:$B, $A48, 'SW Data'!$D:$D, $B49, 'SW Data'!$E:$E, $B$1))</f>
        <v>150</v>
      </c>
      <c r="H49" s="29">
        <f>IF($B$1="All Fieldwork Services Teams", SUMIFS('SW Data'!$K:$K, 'SW Data'!$A:$A, $F$1, 'SW Data'!$B:$B, $A48, 'SW Data'!$D:$D, $B49),SUMIFS('SW Data'!$K:$K, 'SW Data'!$A:$A, $F$1, 'SW Data'!$B:$B, $A48, 'SW Data'!$D:$D, $B49, 'SW Data'!$E:$E, $B$1))</f>
        <v>122</v>
      </c>
      <c r="I49" s="29">
        <f>IF($B$1="All Fieldwork Services Teams", SUMIFS('SW Data'!$L:$L, 'SW Data'!$A:$A, $F$1, 'SW Data'!$B:$B, $A48, 'SW Data'!$D:$D, $B49),SUMIFS('SW Data'!$L:$L, 'SW Data'!$A:$A, $F$1, 'SW Data'!$B:$B, $A48, 'SW Data'!$D:$D, $B49, 'SW Data'!$E:$E, $B$1))</f>
        <v>28</v>
      </c>
      <c r="J49" s="29">
        <f>IF($B$1="All Fieldwork Services Teams", SUMIFS('SW Data'!$M:$M, 'SW Data'!$A:$A, $F$1, 'SW Data'!$B:$B, $A48, 'SW Data'!$D:$D, $B49),SUMIFS('SW Data'!$M:$M, 'SW Data'!$A:$A, $F$1, 'SW Data'!$B:$B, $A48, 'SW Data'!$D:$D, $B49, 'SW Data'!$E:$E, $B$1))</f>
        <v>0</v>
      </c>
      <c r="K49" s="34"/>
    </row>
    <row r="50" spans="1:11" ht="15" customHeight="1" x14ac:dyDescent="0.25">
      <c r="A50" s="108" t="s">
        <v>37</v>
      </c>
      <c r="B50" s="26" t="s">
        <v>15</v>
      </c>
      <c r="C50" s="27">
        <f>IF($B$1="All Fieldwork Services Teams", SUMIFS('SW Data'!$F:$F, 'SW Data'!$A:$A, $F$1, 'SW Data'!$B:$B, $A50, 'SW Data'!$D:$D, $B50),SUMIFS('SW Data'!$F:$F, 'SW Data'!$A:$A, $F$1, 'SW Data'!$B:$B, $A50, 'SW Data'!$D:$D, $B50, 'SW Data'!$E:$E, $B$1))</f>
        <v>58</v>
      </c>
      <c r="D50" s="27">
        <f>IF($B$1="All Fieldwork Services Teams", SUMIFS('SW Data'!$G:$G, 'SW Data'!$A:$A, $F$1, 'SW Data'!$B:$B, $A50, 'SW Data'!$D:$D, $B50),SUMIFS('SW Data'!$G:$G, 'SW Data'!$A:$A, $F$1, 'SW Data'!$B:$B, $A50, 'SW Data'!$D:$D, $B50, 'SW Data'!$E:$E, $B$1))</f>
        <v>7</v>
      </c>
      <c r="E50" s="27">
        <f>IF($B$1="All Fieldwork Services Teams", SUMIFS('SW Data'!$H:$H, 'SW Data'!$A:$A, $F$1, 'SW Data'!$B:$B, $A50, 'SW Data'!$D:$D, $B50),SUMIFS('SW Data'!$H:$H, 'SW Data'!$A:$A, $F$1, 'SW Data'!$B:$B, $A50, 'SW Data'!$D:$D, $B50, 'SW Data'!$E:$E, $B$1))</f>
        <v>5.5600000000000005</v>
      </c>
      <c r="F50" s="27">
        <f>IF($B$1="All Fieldwork Services Teams", SUMIFS('SW Data'!$I:$I, 'SW Data'!$A:$A, $F$1, 'SW Data'!$B:$B, $A50, 'SW Data'!$D:$D, $B50),SUMIFS('SW Data'!$I:$I, 'SW Data'!$A:$A, $F$1, 'SW Data'!$B:$B, $A50, 'SW Data'!$D:$D, $B50, 'SW Data'!$E:$E, $B$1))</f>
        <v>63.56</v>
      </c>
      <c r="G50" s="27">
        <f>IF($B$1="All Fieldwork Services Teams", SUMIFS('SW Data'!$J:$J, 'SW Data'!$A:$A, $F$1, 'SW Data'!$B:$B, $A50, 'SW Data'!$D:$D, $B50),SUMIFS('SW Data'!$J:$J, 'SW Data'!$A:$A, $F$1, 'SW Data'!$B:$B, $A50, 'SW Data'!$D:$D, $B50, 'SW Data'!$E:$E, $B$1))</f>
        <v>65</v>
      </c>
      <c r="H50" s="27">
        <f>IF($B$1="All Fieldwork Services Teams", SUMIFS('SW Data'!$K:$K, 'SW Data'!$A:$A, $F$1, 'SW Data'!$B:$B, $A50, 'SW Data'!$D:$D, $B50),SUMIFS('SW Data'!$K:$K, 'SW Data'!$A:$A, $F$1, 'SW Data'!$B:$B, $A50, 'SW Data'!$D:$D, $B50, 'SW Data'!$E:$E, $B$1))</f>
        <v>56</v>
      </c>
      <c r="I50" s="27">
        <f>IF($B$1="All Fieldwork Services Teams", SUMIFS('SW Data'!$L:$L, 'SW Data'!$A:$A, $F$1, 'SW Data'!$B:$B, $A50, 'SW Data'!$D:$D, $B50),SUMIFS('SW Data'!$L:$L, 'SW Data'!$A:$A, $F$1, 'SW Data'!$B:$B, $A50, 'SW Data'!$D:$D, $B50, 'SW Data'!$E:$E, $B$1))</f>
        <v>9</v>
      </c>
      <c r="J50" s="27">
        <f>IF($B$1="All Fieldwork Services Teams", SUMIFS('SW Data'!$M:$M, 'SW Data'!$A:$A, $F$1, 'SW Data'!$B:$B, $A50, 'SW Data'!$D:$D, $B50),SUMIFS('SW Data'!$M:$M, 'SW Data'!$A:$A, $F$1, 'SW Data'!$B:$B, $A50, 'SW Data'!$D:$D, $B50, 'SW Data'!$E:$E, $B$1))</f>
        <v>0</v>
      </c>
      <c r="K50" s="34"/>
    </row>
    <row r="51" spans="1:11" ht="15" customHeight="1" x14ac:dyDescent="0.25">
      <c r="A51" s="109"/>
      <c r="B51" s="28" t="s">
        <v>16</v>
      </c>
      <c r="C51" s="29">
        <f>IF($B$1="All Fieldwork Services Teams", SUMIFS('SW Data'!$F:$F, 'SW Data'!$A:$A, $F$1, 'SW Data'!$B:$B, $A50, 'SW Data'!$D:$D, $B51),SUMIFS('SW Data'!$F:$F, 'SW Data'!$A:$A, $F$1, 'SW Data'!$B:$B, $A50, 'SW Data'!$D:$D, $B51, 'SW Data'!$E:$E, $B$1))</f>
        <v>240</v>
      </c>
      <c r="D51" s="29">
        <f>IF($B$1="All Fieldwork Services Teams", SUMIFS('SW Data'!$G:$G, 'SW Data'!$A:$A, $F$1, 'SW Data'!$B:$B, $A50, 'SW Data'!$D:$D, $B51),SUMIFS('SW Data'!$G:$G, 'SW Data'!$A:$A, $F$1, 'SW Data'!$B:$B, $A50, 'SW Data'!$D:$D, $B51, 'SW Data'!$E:$E, $B$1))</f>
        <v>35</v>
      </c>
      <c r="E51" s="29">
        <f>IF($B$1="All Fieldwork Services Teams", SUMIFS('SW Data'!$H:$H, 'SW Data'!$A:$A, $F$1, 'SW Data'!$B:$B, $A50, 'SW Data'!$D:$D, $B51),SUMIFS('SW Data'!$H:$H, 'SW Data'!$A:$A, $F$1, 'SW Data'!$B:$B, $A50, 'SW Data'!$D:$D, $B51, 'SW Data'!$E:$E, $B$1))</f>
        <v>19.420000000000002</v>
      </c>
      <c r="F51" s="29">
        <f>IF($B$1="All Fieldwork Services Teams", SUMIFS('SW Data'!$I:$I, 'SW Data'!$A:$A, $F$1, 'SW Data'!$B:$B, $A50, 'SW Data'!$D:$D, $B51),SUMIFS('SW Data'!$I:$I, 'SW Data'!$A:$A, $F$1, 'SW Data'!$B:$B, $A50, 'SW Data'!$D:$D, $B51, 'SW Data'!$E:$E, $B$1))</f>
        <v>259.42</v>
      </c>
      <c r="G51" s="29">
        <f>IF($B$1="All Fieldwork Services Teams", SUMIFS('SW Data'!$J:$J, 'SW Data'!$A:$A, $F$1, 'SW Data'!$B:$B, $A50, 'SW Data'!$D:$D, $B51),SUMIFS('SW Data'!$J:$J, 'SW Data'!$A:$A, $F$1, 'SW Data'!$B:$B, $A50, 'SW Data'!$D:$D, $B51, 'SW Data'!$E:$E, $B$1))</f>
        <v>275</v>
      </c>
      <c r="H51" s="29">
        <f>IF($B$1="All Fieldwork Services Teams", SUMIFS('SW Data'!$K:$K, 'SW Data'!$A:$A, $F$1, 'SW Data'!$B:$B, $A50, 'SW Data'!$D:$D, $B51),SUMIFS('SW Data'!$K:$K, 'SW Data'!$A:$A, $F$1, 'SW Data'!$B:$B, $A50, 'SW Data'!$D:$D, $B51, 'SW Data'!$E:$E, $B$1))</f>
        <v>223</v>
      </c>
      <c r="I51" s="29">
        <f>IF($B$1="All Fieldwork Services Teams", SUMIFS('SW Data'!$L:$L, 'SW Data'!$A:$A, $F$1, 'SW Data'!$B:$B, $A50, 'SW Data'!$D:$D, $B51),SUMIFS('SW Data'!$L:$L, 'SW Data'!$A:$A, $F$1, 'SW Data'!$B:$B, $A50, 'SW Data'!$D:$D, $B51, 'SW Data'!$E:$E, $B$1))</f>
        <v>52</v>
      </c>
      <c r="J51" s="29">
        <f>IF($B$1="All Fieldwork Services Teams", SUMIFS('SW Data'!$M:$M, 'SW Data'!$A:$A, $F$1, 'SW Data'!$B:$B, $A50, 'SW Data'!$D:$D, $B51),SUMIFS('SW Data'!$M:$M, 'SW Data'!$A:$A, $F$1, 'SW Data'!$B:$B, $A50, 'SW Data'!$D:$D, $B51, 'SW Data'!$E:$E, $B$1))</f>
        <v>0</v>
      </c>
      <c r="K51" s="34"/>
    </row>
    <row r="52" spans="1:11" ht="15" customHeight="1" x14ac:dyDescent="0.25">
      <c r="A52" s="108" t="s">
        <v>38</v>
      </c>
      <c r="B52" s="26" t="s">
        <v>15</v>
      </c>
      <c r="C52" s="27">
        <f>IF($B$1="All Fieldwork Services Teams", SUMIFS('SW Data'!$F:$F, 'SW Data'!$A:$A, $F$1, 'SW Data'!$B:$B, $A52, 'SW Data'!$D:$D, $B52),SUMIFS('SW Data'!$F:$F, 'SW Data'!$A:$A, $F$1, 'SW Data'!$B:$B, $A52, 'SW Data'!$D:$D, $B52, 'SW Data'!$E:$E, $B$1))</f>
        <v>2</v>
      </c>
      <c r="D52" s="27">
        <f>IF($B$1="All Fieldwork Services Teams", SUMIFS('SW Data'!$G:$G, 'SW Data'!$A:$A, $F$1, 'SW Data'!$B:$B, $A52, 'SW Data'!$D:$D, $B52),SUMIFS('SW Data'!$G:$G, 'SW Data'!$A:$A, $F$1, 'SW Data'!$B:$B, $A52, 'SW Data'!$D:$D, $B52, 'SW Data'!$E:$E, $B$1))</f>
        <v>0</v>
      </c>
      <c r="E52" s="27">
        <f>IF($B$1="All Fieldwork Services Teams", SUMIFS('SW Data'!$H:$H, 'SW Data'!$A:$A, $F$1, 'SW Data'!$B:$B, $A52, 'SW Data'!$D:$D, $B52),SUMIFS('SW Data'!$H:$H, 'SW Data'!$A:$A, $F$1, 'SW Data'!$B:$B, $A52, 'SW Data'!$D:$D, $B52, 'SW Data'!$E:$E, $B$1))</f>
        <v>0</v>
      </c>
      <c r="F52" s="27">
        <f>IF($B$1="All Fieldwork Services Teams", SUMIFS('SW Data'!$I:$I, 'SW Data'!$A:$A, $F$1, 'SW Data'!$B:$B, $A52, 'SW Data'!$D:$D, $B52),SUMIFS('SW Data'!$I:$I, 'SW Data'!$A:$A, $F$1, 'SW Data'!$B:$B, $A52, 'SW Data'!$D:$D, $B52, 'SW Data'!$E:$E, $B$1))</f>
        <v>2</v>
      </c>
      <c r="G52" s="27">
        <f>IF($B$1="All Fieldwork Services Teams", SUMIFS('SW Data'!$J:$J, 'SW Data'!$A:$A, $F$1, 'SW Data'!$B:$B, $A52, 'SW Data'!$D:$D, $B52),SUMIFS('SW Data'!$J:$J, 'SW Data'!$A:$A, $F$1, 'SW Data'!$B:$B, $A52, 'SW Data'!$D:$D, $B52, 'SW Data'!$E:$E, $B$1))</f>
        <v>2</v>
      </c>
      <c r="H52" s="27">
        <f>IF($B$1="All Fieldwork Services Teams", SUMIFS('SW Data'!$K:$K, 'SW Data'!$A:$A, $F$1, 'SW Data'!$B:$B, $A52, 'SW Data'!$D:$D, $B52),SUMIFS('SW Data'!$K:$K, 'SW Data'!$A:$A, $F$1, 'SW Data'!$B:$B, $A52, 'SW Data'!$D:$D, $B52, 'SW Data'!$E:$E, $B$1))</f>
        <v>1</v>
      </c>
      <c r="I52" s="27">
        <f>IF($B$1="All Fieldwork Services Teams", SUMIFS('SW Data'!$L:$L, 'SW Data'!$A:$A, $F$1, 'SW Data'!$B:$B, $A52, 'SW Data'!$D:$D, $B52),SUMIFS('SW Data'!$L:$L, 'SW Data'!$A:$A, $F$1, 'SW Data'!$B:$B, $A52, 'SW Data'!$D:$D, $B52, 'SW Data'!$E:$E, $B$1))</f>
        <v>1</v>
      </c>
      <c r="J52" s="27">
        <f>IF($B$1="All Fieldwork Services Teams", SUMIFS('SW Data'!$M:$M, 'SW Data'!$A:$A, $F$1, 'SW Data'!$B:$B, $A52, 'SW Data'!$D:$D, $B52),SUMIFS('SW Data'!$M:$M, 'SW Data'!$A:$A, $F$1, 'SW Data'!$B:$B, $A52, 'SW Data'!$D:$D, $B52, 'SW Data'!$E:$E, $B$1))</f>
        <v>0</v>
      </c>
      <c r="K52" s="34"/>
    </row>
    <row r="53" spans="1:11" ht="15" customHeight="1" x14ac:dyDescent="0.25">
      <c r="A53" s="109"/>
      <c r="B53" s="28" t="s">
        <v>16</v>
      </c>
      <c r="C53" s="29">
        <f>IF($B$1="All Fieldwork Services Teams", SUMIFS('SW Data'!$F:$F, 'SW Data'!$A:$A, $F$1, 'SW Data'!$B:$B, $A52, 'SW Data'!$D:$D, $B53),SUMIFS('SW Data'!$F:$F, 'SW Data'!$A:$A, $F$1, 'SW Data'!$B:$B, $A52, 'SW Data'!$D:$D, $B53, 'SW Data'!$E:$E, $B$1))</f>
        <v>20</v>
      </c>
      <c r="D53" s="29">
        <f>IF($B$1="All Fieldwork Services Teams", SUMIFS('SW Data'!$G:$G, 'SW Data'!$A:$A, $F$1, 'SW Data'!$B:$B, $A52, 'SW Data'!$D:$D, $B53),SUMIFS('SW Data'!$G:$G, 'SW Data'!$A:$A, $F$1, 'SW Data'!$B:$B, $A52, 'SW Data'!$D:$D, $B53, 'SW Data'!$E:$E, $B$1))</f>
        <v>4</v>
      </c>
      <c r="E53" s="29">
        <f>IF($B$1="All Fieldwork Services Teams", SUMIFS('SW Data'!$H:$H, 'SW Data'!$A:$A, $F$1, 'SW Data'!$B:$B, $A52, 'SW Data'!$D:$D, $B53),SUMIFS('SW Data'!$H:$H, 'SW Data'!$A:$A, $F$1, 'SW Data'!$B:$B, $A52, 'SW Data'!$D:$D, $B53, 'SW Data'!$E:$E, $B$1))</f>
        <v>2</v>
      </c>
      <c r="F53" s="29">
        <f>IF($B$1="All Fieldwork Services Teams", SUMIFS('SW Data'!$I:$I, 'SW Data'!$A:$A, $F$1, 'SW Data'!$B:$B, $A52, 'SW Data'!$D:$D, $B53),SUMIFS('SW Data'!$I:$I, 'SW Data'!$A:$A, $F$1, 'SW Data'!$B:$B, $A52, 'SW Data'!$D:$D, $B53, 'SW Data'!$E:$E, $B$1))</f>
        <v>22</v>
      </c>
      <c r="G53" s="29">
        <f>IF($B$1="All Fieldwork Services Teams", SUMIFS('SW Data'!$J:$J, 'SW Data'!$A:$A, $F$1, 'SW Data'!$B:$B, $A52, 'SW Data'!$D:$D, $B53),SUMIFS('SW Data'!$J:$J, 'SW Data'!$A:$A, $F$1, 'SW Data'!$B:$B, $A52, 'SW Data'!$D:$D, $B53, 'SW Data'!$E:$E, $B$1))</f>
        <v>24</v>
      </c>
      <c r="H53" s="29">
        <f>IF($B$1="All Fieldwork Services Teams", SUMIFS('SW Data'!$K:$K, 'SW Data'!$A:$A, $F$1, 'SW Data'!$B:$B, $A52, 'SW Data'!$D:$D, $B53),SUMIFS('SW Data'!$K:$K, 'SW Data'!$A:$A, $F$1, 'SW Data'!$B:$B, $A52, 'SW Data'!$D:$D, $B53, 'SW Data'!$E:$E, $B$1))</f>
        <v>21</v>
      </c>
      <c r="I53" s="29">
        <f>IF($B$1="All Fieldwork Services Teams", SUMIFS('SW Data'!$L:$L, 'SW Data'!$A:$A, $F$1, 'SW Data'!$B:$B, $A52, 'SW Data'!$D:$D, $B53),SUMIFS('SW Data'!$L:$L, 'SW Data'!$A:$A, $F$1, 'SW Data'!$B:$B, $A52, 'SW Data'!$D:$D, $B53, 'SW Data'!$E:$E, $B$1))</f>
        <v>3</v>
      </c>
      <c r="J53" s="29">
        <f>IF($B$1="All Fieldwork Services Teams", SUMIFS('SW Data'!$M:$M, 'SW Data'!$A:$A, $F$1, 'SW Data'!$B:$B, $A52, 'SW Data'!$D:$D, $B53),SUMIFS('SW Data'!$M:$M, 'SW Data'!$A:$A, $F$1, 'SW Data'!$B:$B, $A52, 'SW Data'!$D:$D, $B53, 'SW Data'!$E:$E, $B$1))</f>
        <v>0</v>
      </c>
      <c r="K53" s="34"/>
    </row>
    <row r="54" spans="1:11" ht="15" customHeight="1" x14ac:dyDescent="0.25">
      <c r="A54" s="108" t="s">
        <v>39</v>
      </c>
      <c r="B54" s="26" t="s">
        <v>15</v>
      </c>
      <c r="C54" s="27">
        <f>IF($B$1="All Fieldwork Services Teams", SUMIFS('SW Data'!$F:$F, 'SW Data'!$A:$A, $F$1, 'SW Data'!$B:$B, $A54, 'SW Data'!$D:$D, $B54),SUMIFS('SW Data'!$F:$F, 'SW Data'!$A:$A, $F$1, 'SW Data'!$B:$B, $A54, 'SW Data'!$D:$D, $B54, 'SW Data'!$E:$E, $B$1))</f>
        <v>17</v>
      </c>
      <c r="D54" s="27">
        <f>IF($B$1="All Fieldwork Services Teams", SUMIFS('SW Data'!$G:$G, 'SW Data'!$A:$A, $F$1, 'SW Data'!$B:$B, $A54, 'SW Data'!$D:$D, $B54),SUMIFS('SW Data'!$G:$G, 'SW Data'!$A:$A, $F$1, 'SW Data'!$B:$B, $A54, 'SW Data'!$D:$D, $B54, 'SW Data'!$E:$E, $B$1))</f>
        <v>4</v>
      </c>
      <c r="E54" s="27">
        <f>IF($B$1="All Fieldwork Services Teams", SUMIFS('SW Data'!$H:$H, 'SW Data'!$A:$A, $F$1, 'SW Data'!$B:$B, $A54, 'SW Data'!$D:$D, $B54),SUMIFS('SW Data'!$H:$H, 'SW Data'!$A:$A, $F$1, 'SW Data'!$B:$B, $A54, 'SW Data'!$D:$D, $B54, 'SW Data'!$E:$E, $B$1))</f>
        <v>2.6</v>
      </c>
      <c r="F54" s="27">
        <f>IF($B$1="All Fieldwork Services Teams", SUMIFS('SW Data'!$I:$I, 'SW Data'!$A:$A, $F$1, 'SW Data'!$B:$B, $A54, 'SW Data'!$D:$D, $B54),SUMIFS('SW Data'!$I:$I, 'SW Data'!$A:$A, $F$1, 'SW Data'!$B:$B, $A54, 'SW Data'!$D:$D, $B54, 'SW Data'!$E:$E, $B$1))</f>
        <v>19.600000000000001</v>
      </c>
      <c r="G54" s="27">
        <f>IF($B$1="All Fieldwork Services Teams", SUMIFS('SW Data'!$J:$J, 'SW Data'!$A:$A, $F$1, 'SW Data'!$B:$B, $A54, 'SW Data'!$D:$D, $B54),SUMIFS('SW Data'!$J:$J, 'SW Data'!$A:$A, $F$1, 'SW Data'!$B:$B, $A54, 'SW Data'!$D:$D, $B54, 'SW Data'!$E:$E, $B$1))</f>
        <v>21</v>
      </c>
      <c r="H54" s="27">
        <f>IF($B$1="All Fieldwork Services Teams", SUMIFS('SW Data'!$K:$K, 'SW Data'!$A:$A, $F$1, 'SW Data'!$B:$B, $A54, 'SW Data'!$D:$D, $B54),SUMIFS('SW Data'!$K:$K, 'SW Data'!$A:$A, $F$1, 'SW Data'!$B:$B, $A54, 'SW Data'!$D:$D, $B54, 'SW Data'!$E:$E, $B$1))</f>
        <v>15</v>
      </c>
      <c r="I54" s="27">
        <f>IF($B$1="All Fieldwork Services Teams", SUMIFS('SW Data'!$L:$L, 'SW Data'!$A:$A, $F$1, 'SW Data'!$B:$B, $A54, 'SW Data'!$D:$D, $B54),SUMIFS('SW Data'!$L:$L, 'SW Data'!$A:$A, $F$1, 'SW Data'!$B:$B, $A54, 'SW Data'!$D:$D, $B54, 'SW Data'!$E:$E, $B$1))</f>
        <v>6</v>
      </c>
      <c r="J54" s="27">
        <f>IF($B$1="All Fieldwork Services Teams", SUMIFS('SW Data'!$M:$M, 'SW Data'!$A:$A, $F$1, 'SW Data'!$B:$B, $A54, 'SW Data'!$D:$D, $B54),SUMIFS('SW Data'!$M:$M, 'SW Data'!$A:$A, $F$1, 'SW Data'!$B:$B, $A54, 'SW Data'!$D:$D, $B54, 'SW Data'!$E:$E, $B$1))</f>
        <v>0</v>
      </c>
      <c r="K54" s="34"/>
    </row>
    <row r="55" spans="1:11" ht="15" customHeight="1" x14ac:dyDescent="0.25">
      <c r="A55" s="109"/>
      <c r="B55" s="28" t="s">
        <v>16</v>
      </c>
      <c r="C55" s="29">
        <f>IF($B$1="All Fieldwork Services Teams", SUMIFS('SW Data'!$F:$F, 'SW Data'!$A:$A, $F$1, 'SW Data'!$B:$B, $A54, 'SW Data'!$D:$D, $B55),SUMIFS('SW Data'!$F:$F, 'SW Data'!$A:$A, $F$1, 'SW Data'!$B:$B, $A54, 'SW Data'!$D:$D, $B55, 'SW Data'!$E:$E, $B$1))</f>
        <v>70</v>
      </c>
      <c r="D55" s="29">
        <f>IF($B$1="All Fieldwork Services Teams", SUMIFS('SW Data'!$G:$G, 'SW Data'!$A:$A, $F$1, 'SW Data'!$B:$B, $A54, 'SW Data'!$D:$D, $B55),SUMIFS('SW Data'!$G:$G, 'SW Data'!$A:$A, $F$1, 'SW Data'!$B:$B, $A54, 'SW Data'!$D:$D, $B55, 'SW Data'!$E:$E, $B$1))</f>
        <v>34</v>
      </c>
      <c r="E55" s="29">
        <f>IF($B$1="All Fieldwork Services Teams", SUMIFS('SW Data'!$H:$H, 'SW Data'!$A:$A, $F$1, 'SW Data'!$B:$B, $A54, 'SW Data'!$D:$D, $B55),SUMIFS('SW Data'!$H:$H, 'SW Data'!$A:$A, $F$1, 'SW Data'!$B:$B, $A54, 'SW Data'!$D:$D, $B55, 'SW Data'!$E:$E, $B$1))</f>
        <v>24.07</v>
      </c>
      <c r="F55" s="29">
        <f>IF($B$1="All Fieldwork Services Teams", SUMIFS('SW Data'!$I:$I, 'SW Data'!$A:$A, $F$1, 'SW Data'!$B:$B, $A54, 'SW Data'!$D:$D, $B55),SUMIFS('SW Data'!$I:$I, 'SW Data'!$A:$A, $F$1, 'SW Data'!$B:$B, $A54, 'SW Data'!$D:$D, $B55, 'SW Data'!$E:$E, $B$1))</f>
        <v>94.07</v>
      </c>
      <c r="G55" s="29">
        <f>IF($B$1="All Fieldwork Services Teams", SUMIFS('SW Data'!$J:$J, 'SW Data'!$A:$A, $F$1, 'SW Data'!$B:$B, $A54, 'SW Data'!$D:$D, $B55),SUMIFS('SW Data'!$J:$J, 'SW Data'!$A:$A, $F$1, 'SW Data'!$B:$B, $A54, 'SW Data'!$D:$D, $B55, 'SW Data'!$E:$E, $B$1))</f>
        <v>104</v>
      </c>
      <c r="H55" s="29">
        <f>IF($B$1="All Fieldwork Services Teams", SUMIFS('SW Data'!$K:$K, 'SW Data'!$A:$A, $F$1, 'SW Data'!$B:$B, $A54, 'SW Data'!$D:$D, $B55),SUMIFS('SW Data'!$K:$K, 'SW Data'!$A:$A, $F$1, 'SW Data'!$B:$B, $A54, 'SW Data'!$D:$D, $B55, 'SW Data'!$E:$E, $B$1))</f>
        <v>83</v>
      </c>
      <c r="I55" s="29">
        <f>IF($B$1="All Fieldwork Services Teams", SUMIFS('SW Data'!$L:$L, 'SW Data'!$A:$A, $F$1, 'SW Data'!$B:$B, $A54, 'SW Data'!$D:$D, $B55),SUMIFS('SW Data'!$L:$L, 'SW Data'!$A:$A, $F$1, 'SW Data'!$B:$B, $A54, 'SW Data'!$D:$D, $B55, 'SW Data'!$E:$E, $B$1))</f>
        <v>21</v>
      </c>
      <c r="J55" s="29">
        <f>IF($B$1="All Fieldwork Services Teams", SUMIFS('SW Data'!$M:$M, 'SW Data'!$A:$A, $F$1, 'SW Data'!$B:$B, $A54, 'SW Data'!$D:$D, $B55),SUMIFS('SW Data'!$M:$M, 'SW Data'!$A:$A, $F$1, 'SW Data'!$B:$B, $A54, 'SW Data'!$D:$D, $B55, 'SW Data'!$E:$E, $B$1))</f>
        <v>0</v>
      </c>
      <c r="K55" s="34"/>
    </row>
    <row r="56" spans="1:11" ht="15" customHeight="1" x14ac:dyDescent="0.25">
      <c r="A56" s="108" t="s">
        <v>40</v>
      </c>
      <c r="B56" s="26" t="s">
        <v>15</v>
      </c>
      <c r="C56" s="27">
        <f>IF($B$1="All Fieldwork Services Teams", SUMIFS('SW Data'!$F:$F, 'SW Data'!$A:$A, $F$1, 'SW Data'!$B:$B, $A56, 'SW Data'!$D:$D, $B56),SUMIFS('SW Data'!$F:$F, 'SW Data'!$A:$A, $F$1, 'SW Data'!$B:$B, $A56, 'SW Data'!$D:$D, $B56, 'SW Data'!$E:$E, $B$1))</f>
        <v>40</v>
      </c>
      <c r="D56" s="27">
        <f>IF($B$1="All Fieldwork Services Teams", SUMIFS('SW Data'!$G:$G, 'SW Data'!$A:$A, $F$1, 'SW Data'!$B:$B, $A56, 'SW Data'!$D:$D, $B56),SUMIFS('SW Data'!$G:$G, 'SW Data'!$A:$A, $F$1, 'SW Data'!$B:$B, $A56, 'SW Data'!$D:$D, $B56, 'SW Data'!$E:$E, $B$1))</f>
        <v>3</v>
      </c>
      <c r="E56" s="27">
        <f>IF($B$1="All Fieldwork Services Teams", SUMIFS('SW Data'!$H:$H, 'SW Data'!$A:$A, $F$1, 'SW Data'!$B:$B, $A56, 'SW Data'!$D:$D, $B56),SUMIFS('SW Data'!$H:$H, 'SW Data'!$A:$A, $F$1, 'SW Data'!$B:$B, $A56, 'SW Data'!$D:$D, $B56, 'SW Data'!$E:$E, $B$1))</f>
        <v>1.69</v>
      </c>
      <c r="F56" s="27">
        <f>IF($B$1="All Fieldwork Services Teams", SUMIFS('SW Data'!$I:$I, 'SW Data'!$A:$A, $F$1, 'SW Data'!$B:$B, $A56, 'SW Data'!$D:$D, $B56),SUMIFS('SW Data'!$I:$I, 'SW Data'!$A:$A, $F$1, 'SW Data'!$B:$B, $A56, 'SW Data'!$D:$D, $B56, 'SW Data'!$E:$E, $B$1))</f>
        <v>41.69</v>
      </c>
      <c r="G56" s="27">
        <f>IF($B$1="All Fieldwork Services Teams", SUMIFS('SW Data'!$J:$J, 'SW Data'!$A:$A, $F$1, 'SW Data'!$B:$B, $A56, 'SW Data'!$D:$D, $B56),SUMIFS('SW Data'!$J:$J, 'SW Data'!$A:$A, $F$1, 'SW Data'!$B:$B, $A56, 'SW Data'!$D:$D, $B56, 'SW Data'!$E:$E, $B$1))</f>
        <v>43</v>
      </c>
      <c r="H56" s="27">
        <f>IF($B$1="All Fieldwork Services Teams", SUMIFS('SW Data'!$K:$K, 'SW Data'!$A:$A, $F$1, 'SW Data'!$B:$B, $A56, 'SW Data'!$D:$D, $B56),SUMIFS('SW Data'!$K:$K, 'SW Data'!$A:$A, $F$1, 'SW Data'!$B:$B, $A56, 'SW Data'!$D:$D, $B56, 'SW Data'!$E:$E, $B$1))</f>
        <v>34</v>
      </c>
      <c r="I56" s="27">
        <f>IF($B$1="All Fieldwork Services Teams", SUMIFS('SW Data'!$L:$L, 'SW Data'!$A:$A, $F$1, 'SW Data'!$B:$B, $A56, 'SW Data'!$D:$D, $B56),SUMIFS('SW Data'!$L:$L, 'SW Data'!$A:$A, $F$1, 'SW Data'!$B:$B, $A56, 'SW Data'!$D:$D, $B56, 'SW Data'!$E:$E, $B$1))</f>
        <v>7</v>
      </c>
      <c r="J56" s="27">
        <f>IF($B$1="All Fieldwork Services Teams", SUMIFS('SW Data'!$M:$M, 'SW Data'!$A:$A, $F$1, 'SW Data'!$B:$B, $A56, 'SW Data'!$D:$D, $B56),SUMIFS('SW Data'!$M:$M, 'SW Data'!$A:$A, $F$1, 'SW Data'!$B:$B, $A56, 'SW Data'!$D:$D, $B56, 'SW Data'!$E:$E, $B$1))</f>
        <v>2</v>
      </c>
      <c r="K56" s="34"/>
    </row>
    <row r="57" spans="1:11" ht="15" customHeight="1" x14ac:dyDescent="0.25">
      <c r="A57" s="109"/>
      <c r="B57" s="28" t="s">
        <v>16</v>
      </c>
      <c r="C57" s="29">
        <f>IF($B$1="All Fieldwork Services Teams", SUMIFS('SW Data'!$F:$F, 'SW Data'!$A:$A, $F$1, 'SW Data'!$B:$B, $A56, 'SW Data'!$D:$D, $B57),SUMIFS('SW Data'!$F:$F, 'SW Data'!$A:$A, $F$1, 'SW Data'!$B:$B, $A56, 'SW Data'!$D:$D, $B57, 'SW Data'!$E:$E, $B$1))</f>
        <v>169</v>
      </c>
      <c r="D57" s="29">
        <f>IF($B$1="All Fieldwork Services Teams", SUMIFS('SW Data'!$G:$G, 'SW Data'!$A:$A, $F$1, 'SW Data'!$B:$B, $A56, 'SW Data'!$D:$D, $B57),SUMIFS('SW Data'!$G:$G, 'SW Data'!$A:$A, $F$1, 'SW Data'!$B:$B, $A56, 'SW Data'!$D:$D, $B57, 'SW Data'!$E:$E, $B$1))</f>
        <v>43</v>
      </c>
      <c r="E57" s="29">
        <f>IF($B$1="All Fieldwork Services Teams", SUMIFS('SW Data'!$H:$H, 'SW Data'!$A:$A, $F$1, 'SW Data'!$B:$B, $A56, 'SW Data'!$D:$D, $B57),SUMIFS('SW Data'!$H:$H, 'SW Data'!$A:$A, $F$1, 'SW Data'!$B:$B, $A56, 'SW Data'!$D:$D, $B57, 'SW Data'!$E:$E, $B$1))</f>
        <v>28.02</v>
      </c>
      <c r="F57" s="29">
        <f>IF($B$1="All Fieldwork Services Teams", SUMIFS('SW Data'!$I:$I, 'SW Data'!$A:$A, $F$1, 'SW Data'!$B:$B, $A56, 'SW Data'!$D:$D, $B57),SUMIFS('SW Data'!$I:$I, 'SW Data'!$A:$A, $F$1, 'SW Data'!$B:$B, $A56, 'SW Data'!$D:$D, $B57, 'SW Data'!$E:$E, $B$1))</f>
        <v>197.01999999999998</v>
      </c>
      <c r="G57" s="29">
        <f>IF($B$1="All Fieldwork Services Teams", SUMIFS('SW Data'!$J:$J, 'SW Data'!$A:$A, $F$1, 'SW Data'!$B:$B, $A56, 'SW Data'!$D:$D, $B57),SUMIFS('SW Data'!$J:$J, 'SW Data'!$A:$A, $F$1, 'SW Data'!$B:$B, $A56, 'SW Data'!$D:$D, $B57, 'SW Data'!$E:$E, $B$1))</f>
        <v>212</v>
      </c>
      <c r="H57" s="29">
        <f>IF($B$1="All Fieldwork Services Teams", SUMIFS('SW Data'!$K:$K, 'SW Data'!$A:$A, $F$1, 'SW Data'!$B:$B, $A56, 'SW Data'!$D:$D, $B57),SUMIFS('SW Data'!$K:$K, 'SW Data'!$A:$A, $F$1, 'SW Data'!$B:$B, $A56, 'SW Data'!$D:$D, $B57, 'SW Data'!$E:$E, $B$1))</f>
        <v>166</v>
      </c>
      <c r="I57" s="29">
        <f>IF($B$1="All Fieldwork Services Teams", SUMIFS('SW Data'!$L:$L, 'SW Data'!$A:$A, $F$1, 'SW Data'!$B:$B, $A56, 'SW Data'!$D:$D, $B57),SUMIFS('SW Data'!$L:$L, 'SW Data'!$A:$A, $F$1, 'SW Data'!$B:$B, $A56, 'SW Data'!$D:$D, $B57, 'SW Data'!$E:$E, $B$1))</f>
        <v>41</v>
      </c>
      <c r="J57" s="29">
        <f>IF($B$1="All Fieldwork Services Teams", SUMIFS('SW Data'!$M:$M, 'SW Data'!$A:$A, $F$1, 'SW Data'!$B:$B, $A56, 'SW Data'!$D:$D, $B57),SUMIFS('SW Data'!$M:$M, 'SW Data'!$A:$A, $F$1, 'SW Data'!$B:$B, $A56, 'SW Data'!$D:$D, $B57, 'SW Data'!$E:$E, $B$1))</f>
        <v>5</v>
      </c>
      <c r="K57" s="34"/>
    </row>
    <row r="58" spans="1:11" ht="15" customHeight="1" x14ac:dyDescent="0.25">
      <c r="A58" s="108" t="s">
        <v>41</v>
      </c>
      <c r="B58" s="26" t="s">
        <v>15</v>
      </c>
      <c r="C58" s="27">
        <f>IF($B$1="All Fieldwork Services Teams", SUMIFS('SW Data'!$F:$F, 'SW Data'!$A:$A, $F$1, 'SW Data'!$B:$B, $A58, 'SW Data'!$D:$D, $B58),SUMIFS('SW Data'!$F:$F, 'SW Data'!$A:$A, $F$1, 'SW Data'!$B:$B, $A58, 'SW Data'!$D:$D, $B58, 'SW Data'!$E:$E, $B$1))</f>
        <v>16</v>
      </c>
      <c r="D58" s="27">
        <f>IF($B$1="All Fieldwork Services Teams", SUMIFS('SW Data'!$G:$G, 'SW Data'!$A:$A, $F$1, 'SW Data'!$B:$B, $A58, 'SW Data'!$D:$D, $B58),SUMIFS('SW Data'!$G:$G, 'SW Data'!$A:$A, $F$1, 'SW Data'!$B:$B, $A58, 'SW Data'!$D:$D, $B58, 'SW Data'!$E:$E, $B$1))</f>
        <v>6</v>
      </c>
      <c r="E58" s="27">
        <f>IF($B$1="All Fieldwork Services Teams", SUMIFS('SW Data'!$H:$H, 'SW Data'!$A:$A, $F$1, 'SW Data'!$B:$B, $A58, 'SW Data'!$D:$D, $B58),SUMIFS('SW Data'!$H:$H, 'SW Data'!$A:$A, $F$1, 'SW Data'!$B:$B, $A58, 'SW Data'!$D:$D, $B58, 'SW Data'!$E:$E, $B$1))</f>
        <v>3</v>
      </c>
      <c r="F58" s="27">
        <f>IF($B$1="All Fieldwork Services Teams", SUMIFS('SW Data'!$I:$I, 'SW Data'!$A:$A, $F$1, 'SW Data'!$B:$B, $A58, 'SW Data'!$D:$D, $B58),SUMIFS('SW Data'!$I:$I, 'SW Data'!$A:$A, $F$1, 'SW Data'!$B:$B, $A58, 'SW Data'!$D:$D, $B58, 'SW Data'!$E:$E, $B$1))</f>
        <v>19</v>
      </c>
      <c r="G58" s="27">
        <f>IF($B$1="All Fieldwork Services Teams", SUMIFS('SW Data'!$J:$J, 'SW Data'!$A:$A, $F$1, 'SW Data'!$B:$B, $A58, 'SW Data'!$D:$D, $B58),SUMIFS('SW Data'!$J:$J, 'SW Data'!$A:$A, $F$1, 'SW Data'!$B:$B, $A58, 'SW Data'!$D:$D, $B58, 'SW Data'!$E:$E, $B$1))</f>
        <v>22</v>
      </c>
      <c r="H58" s="27">
        <f>IF($B$1="All Fieldwork Services Teams", SUMIFS('SW Data'!$K:$K, 'SW Data'!$A:$A, $F$1, 'SW Data'!$B:$B, $A58, 'SW Data'!$D:$D, $B58),SUMIFS('SW Data'!$K:$K, 'SW Data'!$A:$A, $F$1, 'SW Data'!$B:$B, $A58, 'SW Data'!$D:$D, $B58, 'SW Data'!$E:$E, $B$1))</f>
        <v>14</v>
      </c>
      <c r="I58" s="27">
        <f>IF($B$1="All Fieldwork Services Teams", SUMIFS('SW Data'!$L:$L, 'SW Data'!$A:$A, $F$1, 'SW Data'!$B:$B, $A58, 'SW Data'!$D:$D, $B58),SUMIFS('SW Data'!$L:$L, 'SW Data'!$A:$A, $F$1, 'SW Data'!$B:$B, $A58, 'SW Data'!$D:$D, $B58, 'SW Data'!$E:$E, $B$1))</f>
        <v>8</v>
      </c>
      <c r="J58" s="27">
        <f>IF($B$1="All Fieldwork Services Teams", SUMIFS('SW Data'!$M:$M, 'SW Data'!$A:$A, $F$1, 'SW Data'!$B:$B, $A58, 'SW Data'!$D:$D, $B58),SUMIFS('SW Data'!$M:$M, 'SW Data'!$A:$A, $F$1, 'SW Data'!$B:$B, $A58, 'SW Data'!$D:$D, $B58, 'SW Data'!$E:$E, $B$1))</f>
        <v>0</v>
      </c>
      <c r="K58" s="34"/>
    </row>
    <row r="59" spans="1:11" ht="15" customHeight="1" x14ac:dyDescent="0.25">
      <c r="A59" s="109"/>
      <c r="B59" s="28" t="s">
        <v>16</v>
      </c>
      <c r="C59" s="29">
        <f>IF($B$1="All Fieldwork Services Teams", SUMIFS('SW Data'!$F:$F, 'SW Data'!$A:$A, $F$1, 'SW Data'!$B:$B, $A58, 'SW Data'!$D:$D, $B59),SUMIFS('SW Data'!$F:$F, 'SW Data'!$A:$A, $F$1, 'SW Data'!$B:$B, $A58, 'SW Data'!$D:$D, $B59, 'SW Data'!$E:$E, $B$1))</f>
        <v>69</v>
      </c>
      <c r="D59" s="29">
        <f>IF($B$1="All Fieldwork Services Teams", SUMIFS('SW Data'!$G:$G, 'SW Data'!$A:$A, $F$1, 'SW Data'!$B:$B, $A58, 'SW Data'!$D:$D, $B59),SUMIFS('SW Data'!$G:$G, 'SW Data'!$A:$A, $F$1, 'SW Data'!$B:$B, $A58, 'SW Data'!$D:$D, $B59, 'SW Data'!$E:$E, $B$1))</f>
        <v>44</v>
      </c>
      <c r="E59" s="29">
        <f>IF($B$1="All Fieldwork Services Teams", SUMIFS('SW Data'!$H:$H, 'SW Data'!$A:$A, $F$1, 'SW Data'!$B:$B, $A58, 'SW Data'!$D:$D, $B59),SUMIFS('SW Data'!$H:$H, 'SW Data'!$A:$A, $F$1, 'SW Data'!$B:$B, $A58, 'SW Data'!$D:$D, $B59, 'SW Data'!$E:$E, $B$1))</f>
        <v>21.65</v>
      </c>
      <c r="F59" s="29">
        <f>IF($B$1="All Fieldwork Services Teams", SUMIFS('SW Data'!$I:$I, 'SW Data'!$A:$A, $F$1, 'SW Data'!$B:$B, $A58, 'SW Data'!$D:$D, $B59),SUMIFS('SW Data'!$I:$I, 'SW Data'!$A:$A, $F$1, 'SW Data'!$B:$B, $A58, 'SW Data'!$D:$D, $B59, 'SW Data'!$E:$E, $B$1))</f>
        <v>90.649999999999991</v>
      </c>
      <c r="G59" s="29">
        <f>IF($B$1="All Fieldwork Services Teams", SUMIFS('SW Data'!$J:$J, 'SW Data'!$A:$A, $F$1, 'SW Data'!$B:$B, $A58, 'SW Data'!$D:$D, $B59),SUMIFS('SW Data'!$J:$J, 'SW Data'!$A:$A, $F$1, 'SW Data'!$B:$B, $A58, 'SW Data'!$D:$D, $B59, 'SW Data'!$E:$E, $B$1))</f>
        <v>113</v>
      </c>
      <c r="H59" s="29">
        <f>IF($B$1="All Fieldwork Services Teams", SUMIFS('SW Data'!$K:$K, 'SW Data'!$A:$A, $F$1, 'SW Data'!$B:$B, $A58, 'SW Data'!$D:$D, $B59),SUMIFS('SW Data'!$K:$K, 'SW Data'!$A:$A, $F$1, 'SW Data'!$B:$B, $A58, 'SW Data'!$D:$D, $B59, 'SW Data'!$E:$E, $B$1))</f>
        <v>84</v>
      </c>
      <c r="I59" s="29">
        <f>IF($B$1="All Fieldwork Services Teams", SUMIFS('SW Data'!$L:$L, 'SW Data'!$A:$A, $F$1, 'SW Data'!$B:$B, $A58, 'SW Data'!$D:$D, $B59),SUMIFS('SW Data'!$L:$L, 'SW Data'!$A:$A, $F$1, 'SW Data'!$B:$B, $A58, 'SW Data'!$D:$D, $B59, 'SW Data'!$E:$E, $B$1))</f>
        <v>29</v>
      </c>
      <c r="J59" s="29">
        <f>IF($B$1="All Fieldwork Services Teams", SUMIFS('SW Data'!$M:$M, 'SW Data'!$A:$A, $F$1, 'SW Data'!$B:$B, $A58, 'SW Data'!$D:$D, $B59),SUMIFS('SW Data'!$M:$M, 'SW Data'!$A:$A, $F$1, 'SW Data'!$B:$B, $A58, 'SW Data'!$D:$D, $B59, 'SW Data'!$E:$E, $B$1))</f>
        <v>0</v>
      </c>
      <c r="K59" s="34"/>
    </row>
    <row r="60" spans="1:11" ht="15" customHeight="1" x14ac:dyDescent="0.25">
      <c r="A60" s="108" t="s">
        <v>42</v>
      </c>
      <c r="B60" s="26" t="s">
        <v>15</v>
      </c>
      <c r="C60" s="27">
        <f>IF($B$1="All Fieldwork Services Teams", SUMIFS('SW Data'!$F:$F, 'SW Data'!$A:$A, $F$1, 'SW Data'!$B:$B, $A60, 'SW Data'!$D:$D, $B60),SUMIFS('SW Data'!$F:$F, 'SW Data'!$A:$A, $F$1, 'SW Data'!$B:$B, $A60, 'SW Data'!$D:$D, $B60, 'SW Data'!$E:$E, $B$1))</f>
        <v>6</v>
      </c>
      <c r="D60" s="27">
        <f>IF($B$1="All Fieldwork Services Teams", SUMIFS('SW Data'!$G:$G, 'SW Data'!$A:$A, $F$1, 'SW Data'!$B:$B, $A60, 'SW Data'!$D:$D, $B60),SUMIFS('SW Data'!$G:$G, 'SW Data'!$A:$A, $F$1, 'SW Data'!$B:$B, $A60, 'SW Data'!$D:$D, $B60, 'SW Data'!$E:$E, $B$1))</f>
        <v>1</v>
      </c>
      <c r="E60" s="27">
        <f>IF($B$1="All Fieldwork Services Teams", SUMIFS('SW Data'!$H:$H, 'SW Data'!$A:$A, $F$1, 'SW Data'!$B:$B, $A60, 'SW Data'!$D:$D, $B60),SUMIFS('SW Data'!$H:$H, 'SW Data'!$A:$A, $F$1, 'SW Data'!$B:$B, $A60, 'SW Data'!$D:$D, $B60, 'SW Data'!$E:$E, $B$1))</f>
        <v>0.6</v>
      </c>
      <c r="F60" s="27">
        <f>IF($B$1="All Fieldwork Services Teams", SUMIFS('SW Data'!$I:$I, 'SW Data'!$A:$A, $F$1, 'SW Data'!$B:$B, $A60, 'SW Data'!$D:$D, $B60),SUMIFS('SW Data'!$I:$I, 'SW Data'!$A:$A, $F$1, 'SW Data'!$B:$B, $A60, 'SW Data'!$D:$D, $B60, 'SW Data'!$E:$E, $B$1))</f>
        <v>6.6</v>
      </c>
      <c r="G60" s="27">
        <f>IF($B$1="All Fieldwork Services Teams", SUMIFS('SW Data'!$J:$J, 'SW Data'!$A:$A, $F$1, 'SW Data'!$B:$B, $A60, 'SW Data'!$D:$D, $B60),SUMIFS('SW Data'!$J:$J, 'SW Data'!$A:$A, $F$1, 'SW Data'!$B:$B, $A60, 'SW Data'!$D:$D, $B60, 'SW Data'!$E:$E, $B$1))</f>
        <v>7</v>
      </c>
      <c r="H60" s="27">
        <f>IF($B$1="All Fieldwork Services Teams", SUMIFS('SW Data'!$K:$K, 'SW Data'!$A:$A, $F$1, 'SW Data'!$B:$B, $A60, 'SW Data'!$D:$D, $B60),SUMIFS('SW Data'!$K:$K, 'SW Data'!$A:$A, $F$1, 'SW Data'!$B:$B, $A60, 'SW Data'!$D:$D, $B60, 'SW Data'!$E:$E, $B$1))</f>
        <v>7</v>
      </c>
      <c r="I60" s="27">
        <f>IF($B$1="All Fieldwork Services Teams", SUMIFS('SW Data'!$L:$L, 'SW Data'!$A:$A, $F$1, 'SW Data'!$B:$B, $A60, 'SW Data'!$D:$D, $B60),SUMIFS('SW Data'!$L:$L, 'SW Data'!$A:$A, $F$1, 'SW Data'!$B:$B, $A60, 'SW Data'!$D:$D, $B60, 'SW Data'!$E:$E, $B$1))</f>
        <v>0</v>
      </c>
      <c r="J60" s="27">
        <f>IF($B$1="All Fieldwork Services Teams", SUMIFS('SW Data'!$M:$M, 'SW Data'!$A:$A, $F$1, 'SW Data'!$B:$B, $A60, 'SW Data'!$D:$D, $B60),SUMIFS('SW Data'!$M:$M, 'SW Data'!$A:$A, $F$1, 'SW Data'!$B:$B, $A60, 'SW Data'!$D:$D, $B60, 'SW Data'!$E:$E, $B$1))</f>
        <v>0</v>
      </c>
      <c r="K60" s="34"/>
    </row>
    <row r="61" spans="1:11" ht="15" customHeight="1" x14ac:dyDescent="0.25">
      <c r="A61" s="109"/>
      <c r="B61" s="28" t="s">
        <v>16</v>
      </c>
      <c r="C61" s="29">
        <f>IF($B$1="All Fieldwork Services Teams", SUMIFS('SW Data'!$F:$F, 'SW Data'!$A:$A, $F$1, 'SW Data'!$B:$B, $A60, 'SW Data'!$D:$D, $B61),SUMIFS('SW Data'!$F:$F, 'SW Data'!$A:$A, $F$1, 'SW Data'!$B:$B, $A60, 'SW Data'!$D:$D, $B61, 'SW Data'!$E:$E, $B$1))</f>
        <v>17</v>
      </c>
      <c r="D61" s="29">
        <f>IF($B$1="All Fieldwork Services Teams", SUMIFS('SW Data'!$G:$G, 'SW Data'!$A:$A, $F$1, 'SW Data'!$B:$B, $A60, 'SW Data'!$D:$D, $B61),SUMIFS('SW Data'!$G:$G, 'SW Data'!$A:$A, $F$1, 'SW Data'!$B:$B, $A60, 'SW Data'!$D:$D, $B61, 'SW Data'!$E:$E, $B$1))</f>
        <v>7</v>
      </c>
      <c r="E61" s="29">
        <f>IF($B$1="All Fieldwork Services Teams", SUMIFS('SW Data'!$H:$H, 'SW Data'!$A:$A, $F$1, 'SW Data'!$B:$B, $A60, 'SW Data'!$D:$D, $B61),SUMIFS('SW Data'!$H:$H, 'SW Data'!$A:$A, $F$1, 'SW Data'!$B:$B, $A60, 'SW Data'!$D:$D, $B61, 'SW Data'!$E:$E, $B$1))</f>
        <v>2.72</v>
      </c>
      <c r="F61" s="29">
        <f>IF($B$1="All Fieldwork Services Teams", SUMIFS('SW Data'!$I:$I, 'SW Data'!$A:$A, $F$1, 'SW Data'!$B:$B, $A60, 'SW Data'!$D:$D, $B61),SUMIFS('SW Data'!$I:$I, 'SW Data'!$A:$A, $F$1, 'SW Data'!$B:$B, $A60, 'SW Data'!$D:$D, $B61, 'SW Data'!$E:$E, $B$1))</f>
        <v>19.72</v>
      </c>
      <c r="G61" s="29">
        <f>IF($B$1="All Fieldwork Services Teams", SUMIFS('SW Data'!$J:$J, 'SW Data'!$A:$A, $F$1, 'SW Data'!$B:$B, $A60, 'SW Data'!$D:$D, $B61),SUMIFS('SW Data'!$J:$J, 'SW Data'!$A:$A, $F$1, 'SW Data'!$B:$B, $A60, 'SW Data'!$D:$D, $B61, 'SW Data'!$E:$E, $B$1))</f>
        <v>24</v>
      </c>
      <c r="H61" s="29">
        <f>IF($B$1="All Fieldwork Services Teams", SUMIFS('SW Data'!$K:$K, 'SW Data'!$A:$A, $F$1, 'SW Data'!$B:$B, $A60, 'SW Data'!$D:$D, $B61),SUMIFS('SW Data'!$K:$K, 'SW Data'!$A:$A, $F$1, 'SW Data'!$B:$B, $A60, 'SW Data'!$D:$D, $B61, 'SW Data'!$E:$E, $B$1))</f>
        <v>22</v>
      </c>
      <c r="I61" s="29">
        <f>IF($B$1="All Fieldwork Services Teams", SUMIFS('SW Data'!$L:$L, 'SW Data'!$A:$A, $F$1, 'SW Data'!$B:$B, $A60, 'SW Data'!$D:$D, $B61),SUMIFS('SW Data'!$L:$L, 'SW Data'!$A:$A, $F$1, 'SW Data'!$B:$B, $A60, 'SW Data'!$D:$D, $B61, 'SW Data'!$E:$E, $B$1))</f>
        <v>2</v>
      </c>
      <c r="J61" s="29">
        <f>IF($B$1="All Fieldwork Services Teams", SUMIFS('SW Data'!$M:$M, 'SW Data'!$A:$A, $F$1, 'SW Data'!$B:$B, $A60, 'SW Data'!$D:$D, $B61),SUMIFS('SW Data'!$M:$M, 'SW Data'!$A:$A, $F$1, 'SW Data'!$B:$B, $A60, 'SW Data'!$D:$D, $B61, 'SW Data'!$E:$E, $B$1))</f>
        <v>0</v>
      </c>
      <c r="K61" s="34"/>
    </row>
    <row r="62" spans="1:11" ht="15" customHeight="1" x14ac:dyDescent="0.25">
      <c r="A62" s="108" t="s">
        <v>43</v>
      </c>
      <c r="B62" s="26" t="s">
        <v>15</v>
      </c>
      <c r="C62" s="27">
        <f>IF($B$1="All Fieldwork Services Teams", SUMIFS('SW Data'!$F:$F, 'SW Data'!$A:$A, $F$1, 'SW Data'!$B:$B, $A62, 'SW Data'!$D:$D, $B62),SUMIFS('SW Data'!$F:$F, 'SW Data'!$A:$A, $F$1, 'SW Data'!$B:$B, $A62, 'SW Data'!$D:$D, $B62, 'SW Data'!$E:$E, $B$1))</f>
        <v>2</v>
      </c>
      <c r="D62" s="27">
        <f>IF($B$1="All Fieldwork Services Teams", SUMIFS('SW Data'!$G:$G, 'SW Data'!$A:$A, $F$1, 'SW Data'!$B:$B, $A62, 'SW Data'!$D:$D, $B62),SUMIFS('SW Data'!$G:$G, 'SW Data'!$A:$A, $F$1, 'SW Data'!$B:$B, $A62, 'SW Data'!$D:$D, $B62, 'SW Data'!$E:$E, $B$1))</f>
        <v>0</v>
      </c>
      <c r="E62" s="27">
        <f>IF($B$1="All Fieldwork Services Teams", SUMIFS('SW Data'!$H:$H, 'SW Data'!$A:$A, $F$1, 'SW Data'!$B:$B, $A62, 'SW Data'!$D:$D, $B62),SUMIFS('SW Data'!$H:$H, 'SW Data'!$A:$A, $F$1, 'SW Data'!$B:$B, $A62, 'SW Data'!$D:$D, $B62, 'SW Data'!$E:$E, $B$1))</f>
        <v>0</v>
      </c>
      <c r="F62" s="27">
        <f>IF($B$1="All Fieldwork Services Teams", SUMIFS('SW Data'!$I:$I, 'SW Data'!$A:$A, $F$1, 'SW Data'!$B:$B, $A62, 'SW Data'!$D:$D, $B62),SUMIFS('SW Data'!$I:$I, 'SW Data'!$A:$A, $F$1, 'SW Data'!$B:$B, $A62, 'SW Data'!$D:$D, $B62, 'SW Data'!$E:$E, $B$1))</f>
        <v>2</v>
      </c>
      <c r="G62" s="27">
        <f>IF($B$1="All Fieldwork Services Teams", SUMIFS('SW Data'!$J:$J, 'SW Data'!$A:$A, $F$1, 'SW Data'!$B:$B, $A62, 'SW Data'!$D:$D, $B62),SUMIFS('SW Data'!$J:$J, 'SW Data'!$A:$A, $F$1, 'SW Data'!$B:$B, $A62, 'SW Data'!$D:$D, $B62, 'SW Data'!$E:$E, $B$1))</f>
        <v>2</v>
      </c>
      <c r="H62" s="27">
        <f>IF($B$1="All Fieldwork Services Teams", SUMIFS('SW Data'!$K:$K, 'SW Data'!$A:$A, $F$1, 'SW Data'!$B:$B, $A62, 'SW Data'!$D:$D, $B62),SUMIFS('SW Data'!$K:$K, 'SW Data'!$A:$A, $F$1, 'SW Data'!$B:$B, $A62, 'SW Data'!$D:$D, $B62, 'SW Data'!$E:$E, $B$1))</f>
        <v>1</v>
      </c>
      <c r="I62" s="27">
        <f>IF($B$1="All Fieldwork Services Teams", SUMIFS('SW Data'!$L:$L, 'SW Data'!$A:$A, $F$1, 'SW Data'!$B:$B, $A62, 'SW Data'!$D:$D, $B62),SUMIFS('SW Data'!$L:$L, 'SW Data'!$A:$A, $F$1, 'SW Data'!$B:$B, $A62, 'SW Data'!$D:$D, $B62, 'SW Data'!$E:$E, $B$1))</f>
        <v>1</v>
      </c>
      <c r="J62" s="27">
        <f>IF($B$1="All Fieldwork Services Teams", SUMIFS('SW Data'!$M:$M, 'SW Data'!$A:$A, $F$1, 'SW Data'!$B:$B, $A62, 'SW Data'!$D:$D, $B62),SUMIFS('SW Data'!$M:$M, 'SW Data'!$A:$A, $F$1, 'SW Data'!$B:$B, $A62, 'SW Data'!$D:$D, $B62, 'SW Data'!$E:$E, $B$1))</f>
        <v>0</v>
      </c>
      <c r="K62" s="34"/>
    </row>
    <row r="63" spans="1:11" ht="15" customHeight="1" x14ac:dyDescent="0.25">
      <c r="A63" s="109"/>
      <c r="B63" s="28" t="s">
        <v>16</v>
      </c>
      <c r="C63" s="29">
        <f>IF($B$1="All Fieldwork Services Teams", SUMIFS('SW Data'!$F:$F, 'SW Data'!$A:$A, $F$1, 'SW Data'!$B:$B, $A62, 'SW Data'!$D:$D, $B63),SUMIFS('SW Data'!$F:$F, 'SW Data'!$A:$A, $F$1, 'SW Data'!$B:$B, $A62, 'SW Data'!$D:$D, $B63, 'SW Data'!$E:$E, $B$1))</f>
        <v>100</v>
      </c>
      <c r="D63" s="29">
        <f>IF($B$1="All Fieldwork Services Teams", SUMIFS('SW Data'!$G:$G, 'SW Data'!$A:$A, $F$1, 'SW Data'!$B:$B, $A62, 'SW Data'!$D:$D, $B63),SUMIFS('SW Data'!$G:$G, 'SW Data'!$A:$A, $F$1, 'SW Data'!$B:$B, $A62, 'SW Data'!$D:$D, $B63, 'SW Data'!$E:$E, $B$1))</f>
        <v>14</v>
      </c>
      <c r="E63" s="29">
        <f>IF($B$1="All Fieldwork Services Teams", SUMIFS('SW Data'!$H:$H, 'SW Data'!$A:$A, $F$1, 'SW Data'!$B:$B, $A62, 'SW Data'!$D:$D, $B63),SUMIFS('SW Data'!$H:$H, 'SW Data'!$A:$A, $F$1, 'SW Data'!$B:$B, $A62, 'SW Data'!$D:$D, $B63, 'SW Data'!$E:$E, $B$1))</f>
        <v>8.870000000000001</v>
      </c>
      <c r="F63" s="29">
        <f>IF($B$1="All Fieldwork Services Teams", SUMIFS('SW Data'!$I:$I, 'SW Data'!$A:$A, $F$1, 'SW Data'!$B:$B, $A62, 'SW Data'!$D:$D, $B63),SUMIFS('SW Data'!$I:$I, 'SW Data'!$A:$A, $F$1, 'SW Data'!$B:$B, $A62, 'SW Data'!$D:$D, $B63, 'SW Data'!$E:$E, $B$1))</f>
        <v>108.87</v>
      </c>
      <c r="G63" s="29">
        <f>IF($B$1="All Fieldwork Services Teams", SUMIFS('SW Data'!$J:$J, 'SW Data'!$A:$A, $F$1, 'SW Data'!$B:$B, $A62, 'SW Data'!$D:$D, $B63),SUMIFS('SW Data'!$J:$J, 'SW Data'!$A:$A, $F$1, 'SW Data'!$B:$B, $A62, 'SW Data'!$D:$D, $B63, 'SW Data'!$E:$E, $B$1))</f>
        <v>114</v>
      </c>
      <c r="H63" s="29">
        <f>IF($B$1="All Fieldwork Services Teams", SUMIFS('SW Data'!$K:$K, 'SW Data'!$A:$A, $F$1, 'SW Data'!$B:$B, $A62, 'SW Data'!$D:$D, $B63),SUMIFS('SW Data'!$K:$K, 'SW Data'!$A:$A, $F$1, 'SW Data'!$B:$B, $A62, 'SW Data'!$D:$D, $B63, 'SW Data'!$E:$E, $B$1))</f>
        <v>88</v>
      </c>
      <c r="I63" s="29">
        <f>IF($B$1="All Fieldwork Services Teams", SUMIFS('SW Data'!$L:$L, 'SW Data'!$A:$A, $F$1, 'SW Data'!$B:$B, $A62, 'SW Data'!$D:$D, $B63),SUMIFS('SW Data'!$L:$L, 'SW Data'!$A:$A, $F$1, 'SW Data'!$B:$B, $A62, 'SW Data'!$D:$D, $B63, 'SW Data'!$E:$E, $B$1))</f>
        <v>26</v>
      </c>
      <c r="J63" s="29">
        <f>IF($B$1="All Fieldwork Services Teams", SUMIFS('SW Data'!$M:$M, 'SW Data'!$A:$A, $F$1, 'SW Data'!$B:$B, $A62, 'SW Data'!$D:$D, $B63),SUMIFS('SW Data'!$M:$M, 'SW Data'!$A:$A, $F$1, 'SW Data'!$B:$B, $A62, 'SW Data'!$D:$D, $B63, 'SW Data'!$E:$E, $B$1))</f>
        <v>0</v>
      </c>
      <c r="K63" s="34"/>
    </row>
    <row r="64" spans="1:11" ht="15" customHeight="1" x14ac:dyDescent="0.25">
      <c r="A64" s="108" t="s">
        <v>44</v>
      </c>
      <c r="B64" s="26" t="s">
        <v>15</v>
      </c>
      <c r="C64" s="27">
        <f>IF($B$1="All Fieldwork Services Teams", SUMIFS('SW Data'!$F:$F, 'SW Data'!$A:$A, $F$1, 'SW Data'!$B:$B, $A64, 'SW Data'!$D:$D, $B64),SUMIFS('SW Data'!$F:$F, 'SW Data'!$A:$A, $F$1, 'SW Data'!$B:$B, $A64, 'SW Data'!$D:$D, $B64, 'SW Data'!$E:$E, $B$1))</f>
        <v>0</v>
      </c>
      <c r="D64" s="27">
        <f>IF($B$1="All Fieldwork Services Teams", SUMIFS('SW Data'!$G:$G, 'SW Data'!$A:$A, $F$1, 'SW Data'!$B:$B, $A64, 'SW Data'!$D:$D, $B64),SUMIFS('SW Data'!$G:$G, 'SW Data'!$A:$A, $F$1, 'SW Data'!$B:$B, $A64, 'SW Data'!$D:$D, $B64, 'SW Data'!$E:$E, $B$1))</f>
        <v>0</v>
      </c>
      <c r="E64" s="27">
        <f>IF($B$1="All Fieldwork Services Teams", SUMIFS('SW Data'!$H:$H, 'SW Data'!$A:$A, $F$1, 'SW Data'!$B:$B, $A64, 'SW Data'!$D:$D, $B64),SUMIFS('SW Data'!$H:$H, 'SW Data'!$A:$A, $F$1, 'SW Data'!$B:$B, $A64, 'SW Data'!$D:$D, $B64, 'SW Data'!$E:$E, $B$1))</f>
        <v>0</v>
      </c>
      <c r="F64" s="27">
        <f>IF($B$1="All Fieldwork Services Teams", SUMIFS('SW Data'!$I:$I, 'SW Data'!$A:$A, $F$1, 'SW Data'!$B:$B, $A64, 'SW Data'!$D:$D, $B64),SUMIFS('SW Data'!$I:$I, 'SW Data'!$A:$A, $F$1, 'SW Data'!$B:$B, $A64, 'SW Data'!$D:$D, $B64, 'SW Data'!$E:$E, $B$1))</f>
        <v>0</v>
      </c>
      <c r="G64" s="27">
        <f>IF($B$1="All Fieldwork Services Teams", SUMIFS('SW Data'!$J:$J, 'SW Data'!$A:$A, $F$1, 'SW Data'!$B:$B, $A64, 'SW Data'!$D:$D, $B64),SUMIFS('SW Data'!$J:$J, 'SW Data'!$A:$A, $F$1, 'SW Data'!$B:$B, $A64, 'SW Data'!$D:$D, $B64, 'SW Data'!$E:$E, $B$1))</f>
        <v>0</v>
      </c>
      <c r="H64" s="27">
        <f>IF($B$1="All Fieldwork Services Teams", SUMIFS('SW Data'!$K:$K, 'SW Data'!$A:$A, $F$1, 'SW Data'!$B:$B, $A64, 'SW Data'!$D:$D, $B64),SUMIFS('SW Data'!$K:$K, 'SW Data'!$A:$A, $F$1, 'SW Data'!$B:$B, $A64, 'SW Data'!$D:$D, $B64, 'SW Data'!$E:$E, $B$1))</f>
        <v>0</v>
      </c>
      <c r="I64" s="27">
        <f>IF($B$1="All Fieldwork Services Teams", SUMIFS('SW Data'!$L:$L, 'SW Data'!$A:$A, $F$1, 'SW Data'!$B:$B, $A64, 'SW Data'!$D:$D, $B64),SUMIFS('SW Data'!$L:$L, 'SW Data'!$A:$A, $F$1, 'SW Data'!$B:$B, $A64, 'SW Data'!$D:$D, $B64, 'SW Data'!$E:$E, $B$1))</f>
        <v>0</v>
      </c>
      <c r="J64" s="27">
        <f>IF($B$1="All Fieldwork Services Teams", SUMIFS('SW Data'!$M:$M, 'SW Data'!$A:$A, $F$1, 'SW Data'!$B:$B, $A64, 'SW Data'!$D:$D, $B64),SUMIFS('SW Data'!$M:$M, 'SW Data'!$A:$A, $F$1, 'SW Data'!$B:$B, $A64, 'SW Data'!$D:$D, $B64, 'SW Data'!$E:$E, $B$1))</f>
        <v>0</v>
      </c>
      <c r="K64" s="34"/>
    </row>
    <row r="65" spans="1:11" ht="15" customHeight="1" x14ac:dyDescent="0.25">
      <c r="A65" s="109"/>
      <c r="B65" s="28" t="s">
        <v>16</v>
      </c>
      <c r="C65" s="29">
        <f>IF($B$1="All Fieldwork Services Teams", SUMIFS('SW Data'!$F:$F, 'SW Data'!$A:$A, $F$1, 'SW Data'!$B:$B, $A64, 'SW Data'!$D:$D, $B65),SUMIFS('SW Data'!$F:$F, 'SW Data'!$A:$A, $F$1, 'SW Data'!$B:$B, $A64, 'SW Data'!$D:$D, $B65, 'SW Data'!$E:$E, $B$1))</f>
        <v>248</v>
      </c>
      <c r="D65" s="29">
        <f>IF($B$1="All Fieldwork Services Teams", SUMIFS('SW Data'!$G:$G, 'SW Data'!$A:$A, $F$1, 'SW Data'!$B:$B, $A64, 'SW Data'!$D:$D, $B65),SUMIFS('SW Data'!$G:$G, 'SW Data'!$A:$A, $F$1, 'SW Data'!$B:$B, $A64, 'SW Data'!$D:$D, $B65, 'SW Data'!$E:$E, $B$1))</f>
        <v>73</v>
      </c>
      <c r="E65" s="29">
        <f>IF($B$1="All Fieldwork Services Teams", SUMIFS('SW Data'!$H:$H, 'SW Data'!$A:$A, $F$1, 'SW Data'!$B:$B, $A64, 'SW Data'!$D:$D, $B65),SUMIFS('SW Data'!$H:$H, 'SW Data'!$A:$A, $F$1, 'SW Data'!$B:$B, $A64, 'SW Data'!$D:$D, $B65, 'SW Data'!$E:$E, $B$1))</f>
        <v>41.11</v>
      </c>
      <c r="F65" s="29">
        <f>IF($B$1="All Fieldwork Services Teams", SUMIFS('SW Data'!$I:$I, 'SW Data'!$A:$A, $F$1, 'SW Data'!$B:$B, $A64, 'SW Data'!$D:$D, $B65),SUMIFS('SW Data'!$I:$I, 'SW Data'!$A:$A, $F$1, 'SW Data'!$B:$B, $A64, 'SW Data'!$D:$D, $B65, 'SW Data'!$E:$E, $B$1))</f>
        <v>289.11</v>
      </c>
      <c r="G65" s="29">
        <f>IF($B$1="All Fieldwork Services Teams", SUMIFS('SW Data'!$J:$J, 'SW Data'!$A:$A, $F$1, 'SW Data'!$B:$B, $A64, 'SW Data'!$D:$D, $B65),SUMIFS('SW Data'!$J:$J, 'SW Data'!$A:$A, $F$1, 'SW Data'!$B:$B, $A64, 'SW Data'!$D:$D, $B65, 'SW Data'!$E:$E, $B$1))</f>
        <v>321</v>
      </c>
      <c r="H65" s="29">
        <f>IF($B$1="All Fieldwork Services Teams", SUMIFS('SW Data'!$K:$K, 'SW Data'!$A:$A, $F$1, 'SW Data'!$B:$B, $A64, 'SW Data'!$D:$D, $B65),SUMIFS('SW Data'!$K:$K, 'SW Data'!$A:$A, $F$1, 'SW Data'!$B:$B, $A64, 'SW Data'!$D:$D, $B65, 'SW Data'!$E:$E, $B$1))</f>
        <v>255</v>
      </c>
      <c r="I65" s="29">
        <f>IF($B$1="All Fieldwork Services Teams", SUMIFS('SW Data'!$L:$L, 'SW Data'!$A:$A, $F$1, 'SW Data'!$B:$B, $A64, 'SW Data'!$D:$D, $B65),SUMIFS('SW Data'!$L:$L, 'SW Data'!$A:$A, $F$1, 'SW Data'!$B:$B, $A64, 'SW Data'!$D:$D, $B65, 'SW Data'!$E:$E, $B$1))</f>
        <v>66</v>
      </c>
      <c r="J65" s="29">
        <f>IF($B$1="All Fieldwork Services Teams", SUMIFS('SW Data'!$M:$M, 'SW Data'!$A:$A, $F$1, 'SW Data'!$B:$B, $A64, 'SW Data'!$D:$D, $B65),SUMIFS('SW Data'!$M:$M, 'SW Data'!$A:$A, $F$1, 'SW Data'!$B:$B, $A64, 'SW Data'!$D:$D, $B65, 'SW Data'!$E:$E, $B$1))</f>
        <v>0</v>
      </c>
      <c r="K65" s="34"/>
    </row>
    <row r="66" spans="1:11" ht="15" customHeight="1" x14ac:dyDescent="0.25">
      <c r="A66" s="108" t="s">
        <v>45</v>
      </c>
      <c r="B66" s="26" t="s">
        <v>15</v>
      </c>
      <c r="C66" s="27">
        <f>IF($B$1="All Fieldwork Services Teams", SUMIFS('SW Data'!$F:$F, 'SW Data'!$A:$A, $F$1, 'SW Data'!$B:$B, $A66, 'SW Data'!$D:$D, $B66),SUMIFS('SW Data'!$F:$F, 'SW Data'!$A:$A, $F$1, 'SW Data'!$B:$B, $A66, 'SW Data'!$D:$D, $B66, 'SW Data'!$E:$E, $B$1))</f>
        <v>10</v>
      </c>
      <c r="D66" s="27">
        <f>IF($B$1="All Fieldwork Services Teams", SUMIFS('SW Data'!$G:$G, 'SW Data'!$A:$A, $F$1, 'SW Data'!$B:$B, $A66, 'SW Data'!$D:$D, $B66),SUMIFS('SW Data'!$G:$G, 'SW Data'!$A:$A, $F$1, 'SW Data'!$B:$B, $A66, 'SW Data'!$D:$D, $B66, 'SW Data'!$E:$E, $B$1))</f>
        <v>8</v>
      </c>
      <c r="E66" s="27">
        <f>IF($B$1="All Fieldwork Services Teams", SUMIFS('SW Data'!$H:$H, 'SW Data'!$A:$A, $F$1, 'SW Data'!$B:$B, $A66, 'SW Data'!$D:$D, $B66),SUMIFS('SW Data'!$H:$H, 'SW Data'!$A:$A, $F$1, 'SW Data'!$B:$B, $A66, 'SW Data'!$D:$D, $B66, 'SW Data'!$E:$E, $B$1))</f>
        <v>3.5500000000000003</v>
      </c>
      <c r="F66" s="27">
        <f>IF($B$1="All Fieldwork Services Teams", SUMIFS('SW Data'!$I:$I, 'SW Data'!$A:$A, $F$1, 'SW Data'!$B:$B, $A66, 'SW Data'!$D:$D, $B66),SUMIFS('SW Data'!$I:$I, 'SW Data'!$A:$A, $F$1, 'SW Data'!$B:$B, $A66, 'SW Data'!$D:$D, $B66, 'SW Data'!$E:$E, $B$1))</f>
        <v>13.55</v>
      </c>
      <c r="G66" s="27">
        <f>IF($B$1="All Fieldwork Services Teams", SUMIFS('SW Data'!$J:$J, 'SW Data'!$A:$A, $F$1, 'SW Data'!$B:$B, $A66, 'SW Data'!$D:$D, $B66),SUMIFS('SW Data'!$J:$J, 'SW Data'!$A:$A, $F$1, 'SW Data'!$B:$B, $A66, 'SW Data'!$D:$D, $B66, 'SW Data'!$E:$E, $B$1))</f>
        <v>18</v>
      </c>
      <c r="H66" s="27">
        <f>IF($B$1="All Fieldwork Services Teams", SUMIFS('SW Data'!$K:$K, 'SW Data'!$A:$A, $F$1, 'SW Data'!$B:$B, $A66, 'SW Data'!$D:$D, $B66),SUMIFS('SW Data'!$K:$K, 'SW Data'!$A:$A, $F$1, 'SW Data'!$B:$B, $A66, 'SW Data'!$D:$D, $B66, 'SW Data'!$E:$E, $B$1))</f>
        <v>15</v>
      </c>
      <c r="I66" s="27">
        <f>IF($B$1="All Fieldwork Services Teams", SUMIFS('SW Data'!$L:$L, 'SW Data'!$A:$A, $F$1, 'SW Data'!$B:$B, $A66, 'SW Data'!$D:$D, $B66),SUMIFS('SW Data'!$L:$L, 'SW Data'!$A:$A, $F$1, 'SW Data'!$B:$B, $A66, 'SW Data'!$D:$D, $B66, 'SW Data'!$E:$E, $B$1))</f>
        <v>3</v>
      </c>
      <c r="J66" s="27">
        <f>IF($B$1="All Fieldwork Services Teams", SUMIFS('SW Data'!$M:$M, 'SW Data'!$A:$A, $F$1, 'SW Data'!$B:$B, $A66, 'SW Data'!$D:$D, $B66),SUMIFS('SW Data'!$M:$M, 'SW Data'!$A:$A, $F$1, 'SW Data'!$B:$B, $A66, 'SW Data'!$D:$D, $B66, 'SW Data'!$E:$E, $B$1))</f>
        <v>0</v>
      </c>
      <c r="K66" s="34"/>
    </row>
    <row r="67" spans="1:11" ht="15" customHeight="1" x14ac:dyDescent="0.25">
      <c r="A67" s="109"/>
      <c r="B67" s="28" t="s">
        <v>16</v>
      </c>
      <c r="C67" s="29">
        <f>IF($B$1="All Fieldwork Services Teams", SUMIFS('SW Data'!$F:$F, 'SW Data'!$A:$A, $F$1, 'SW Data'!$B:$B, $A66, 'SW Data'!$D:$D, $B67),SUMIFS('SW Data'!$F:$F, 'SW Data'!$A:$A, $F$1, 'SW Data'!$B:$B, $A66, 'SW Data'!$D:$D, $B67, 'SW Data'!$E:$E, $B$1))</f>
        <v>44</v>
      </c>
      <c r="D67" s="29">
        <f>IF($B$1="All Fieldwork Services Teams", SUMIFS('SW Data'!$G:$G, 'SW Data'!$A:$A, $F$1, 'SW Data'!$B:$B, $A66, 'SW Data'!$D:$D, $B67),SUMIFS('SW Data'!$G:$G, 'SW Data'!$A:$A, $F$1, 'SW Data'!$B:$B, $A66, 'SW Data'!$D:$D, $B67, 'SW Data'!$E:$E, $B$1))</f>
        <v>13</v>
      </c>
      <c r="E67" s="29">
        <f>IF($B$1="All Fieldwork Services Teams", SUMIFS('SW Data'!$H:$H, 'SW Data'!$A:$A, $F$1, 'SW Data'!$B:$B, $A66, 'SW Data'!$D:$D, $B67),SUMIFS('SW Data'!$H:$H, 'SW Data'!$A:$A, $F$1, 'SW Data'!$B:$B, $A66, 'SW Data'!$D:$D, $B67, 'SW Data'!$E:$E, $B$1))</f>
        <v>8.48</v>
      </c>
      <c r="F67" s="29">
        <f>IF($B$1="All Fieldwork Services Teams", SUMIFS('SW Data'!$I:$I, 'SW Data'!$A:$A, $F$1, 'SW Data'!$B:$B, $A66, 'SW Data'!$D:$D, $B67),SUMIFS('SW Data'!$I:$I, 'SW Data'!$A:$A, $F$1, 'SW Data'!$B:$B, $A66, 'SW Data'!$D:$D, $B67, 'SW Data'!$E:$E, $B$1))</f>
        <v>52.480000000000004</v>
      </c>
      <c r="G67" s="29">
        <f>IF($B$1="All Fieldwork Services Teams", SUMIFS('SW Data'!$J:$J, 'SW Data'!$A:$A, $F$1, 'SW Data'!$B:$B, $A66, 'SW Data'!$D:$D, $B67),SUMIFS('SW Data'!$J:$J, 'SW Data'!$A:$A, $F$1, 'SW Data'!$B:$B, $A66, 'SW Data'!$D:$D, $B67, 'SW Data'!$E:$E, $B$1))</f>
        <v>57</v>
      </c>
      <c r="H67" s="29">
        <f>IF($B$1="All Fieldwork Services Teams", SUMIFS('SW Data'!$K:$K, 'SW Data'!$A:$A, $F$1, 'SW Data'!$B:$B, $A66, 'SW Data'!$D:$D, $B67),SUMIFS('SW Data'!$K:$K, 'SW Data'!$A:$A, $F$1, 'SW Data'!$B:$B, $A66, 'SW Data'!$D:$D, $B67, 'SW Data'!$E:$E, $B$1))</f>
        <v>50</v>
      </c>
      <c r="I67" s="29">
        <f>IF($B$1="All Fieldwork Services Teams", SUMIFS('SW Data'!$L:$L, 'SW Data'!$A:$A, $F$1, 'SW Data'!$B:$B, $A66, 'SW Data'!$D:$D, $B67),SUMIFS('SW Data'!$L:$L, 'SW Data'!$A:$A, $F$1, 'SW Data'!$B:$B, $A66, 'SW Data'!$D:$D, $B67, 'SW Data'!$E:$E, $B$1))</f>
        <v>7</v>
      </c>
      <c r="J67" s="29">
        <f>IF($B$1="All Fieldwork Services Teams", SUMIFS('SW Data'!$M:$M, 'SW Data'!$A:$A, $F$1, 'SW Data'!$B:$B, $A66, 'SW Data'!$D:$D, $B67),SUMIFS('SW Data'!$M:$M, 'SW Data'!$A:$A, $F$1, 'SW Data'!$B:$B, $A66, 'SW Data'!$D:$D, $B67, 'SW Data'!$E:$E, $B$1))</f>
        <v>0</v>
      </c>
      <c r="K67" s="34"/>
    </row>
    <row r="68" spans="1:11" ht="15" customHeight="1" x14ac:dyDescent="0.25">
      <c r="A68" s="108" t="s">
        <v>46</v>
      </c>
      <c r="B68" s="26" t="s">
        <v>15</v>
      </c>
      <c r="C68" s="27">
        <f>IF($B$1="All Fieldwork Services Teams", SUMIFS('SW Data'!$F:$F, 'SW Data'!$A:$A, $F$1, 'SW Data'!$B:$B, $A68, 'SW Data'!$D:$D, $B68),SUMIFS('SW Data'!$F:$F, 'SW Data'!$A:$A, $F$1, 'SW Data'!$B:$B, $A68, 'SW Data'!$D:$D, $B68, 'SW Data'!$E:$E, $B$1))</f>
        <v>25</v>
      </c>
      <c r="D68" s="27">
        <f>IF($B$1="All Fieldwork Services Teams", SUMIFS('SW Data'!$G:$G, 'SW Data'!$A:$A, $F$1, 'SW Data'!$B:$B, $A68, 'SW Data'!$D:$D, $B68),SUMIFS('SW Data'!$G:$G, 'SW Data'!$A:$A, $F$1, 'SW Data'!$B:$B, $A68, 'SW Data'!$D:$D, $B68, 'SW Data'!$E:$E, $B$1))</f>
        <v>1</v>
      </c>
      <c r="E68" s="27">
        <f>IF($B$1="All Fieldwork Services Teams", SUMIFS('SW Data'!$H:$H, 'SW Data'!$A:$A, $F$1, 'SW Data'!$B:$B, $A68, 'SW Data'!$D:$D, $B68),SUMIFS('SW Data'!$H:$H, 'SW Data'!$A:$A, $F$1, 'SW Data'!$B:$B, $A68, 'SW Data'!$D:$D, $B68, 'SW Data'!$E:$E, $B$1))</f>
        <v>0.5</v>
      </c>
      <c r="F68" s="27">
        <f>IF($B$1="All Fieldwork Services Teams", SUMIFS('SW Data'!$I:$I, 'SW Data'!$A:$A, $F$1, 'SW Data'!$B:$B, $A68, 'SW Data'!$D:$D, $B68),SUMIFS('SW Data'!$I:$I, 'SW Data'!$A:$A, $F$1, 'SW Data'!$B:$B, $A68, 'SW Data'!$D:$D, $B68, 'SW Data'!$E:$E, $B$1))</f>
        <v>25.5</v>
      </c>
      <c r="G68" s="27">
        <f>IF($B$1="All Fieldwork Services Teams", SUMIFS('SW Data'!$J:$J, 'SW Data'!$A:$A, $F$1, 'SW Data'!$B:$B, $A68, 'SW Data'!$D:$D, $B68),SUMIFS('SW Data'!$J:$J, 'SW Data'!$A:$A, $F$1, 'SW Data'!$B:$B, $A68, 'SW Data'!$D:$D, $B68, 'SW Data'!$E:$E, $B$1))</f>
        <v>26</v>
      </c>
      <c r="H68" s="27">
        <f>IF($B$1="All Fieldwork Services Teams", SUMIFS('SW Data'!$K:$K, 'SW Data'!$A:$A, $F$1, 'SW Data'!$B:$B, $A68, 'SW Data'!$D:$D, $B68),SUMIFS('SW Data'!$K:$K, 'SW Data'!$A:$A, $F$1, 'SW Data'!$B:$B, $A68, 'SW Data'!$D:$D, $B68, 'SW Data'!$E:$E, $B$1))</f>
        <v>17</v>
      </c>
      <c r="I68" s="27">
        <f>IF($B$1="All Fieldwork Services Teams", SUMIFS('SW Data'!$L:$L, 'SW Data'!$A:$A, $F$1, 'SW Data'!$B:$B, $A68, 'SW Data'!$D:$D, $B68),SUMIFS('SW Data'!$L:$L, 'SW Data'!$A:$A, $F$1, 'SW Data'!$B:$B, $A68, 'SW Data'!$D:$D, $B68, 'SW Data'!$E:$E, $B$1))</f>
        <v>9</v>
      </c>
      <c r="J68" s="27">
        <f>IF($B$1="All Fieldwork Services Teams", SUMIFS('SW Data'!$M:$M, 'SW Data'!$A:$A, $F$1, 'SW Data'!$B:$B, $A68, 'SW Data'!$D:$D, $B68),SUMIFS('SW Data'!$M:$M, 'SW Data'!$A:$A, $F$1, 'SW Data'!$B:$B, $A68, 'SW Data'!$D:$D, $B68, 'SW Data'!$E:$E, $B$1))</f>
        <v>0</v>
      </c>
      <c r="K68" s="34"/>
    </row>
    <row r="69" spans="1:11" ht="15" customHeight="1" x14ac:dyDescent="0.25">
      <c r="A69" s="109"/>
      <c r="B69" s="28" t="s">
        <v>16</v>
      </c>
      <c r="C69" s="29">
        <f>IF($B$1="All Fieldwork Services Teams", SUMIFS('SW Data'!$F:$F, 'SW Data'!$A:$A, $F$1, 'SW Data'!$B:$B, $A68, 'SW Data'!$D:$D, $B69),SUMIFS('SW Data'!$F:$F, 'SW Data'!$A:$A, $F$1, 'SW Data'!$B:$B, $A68, 'SW Data'!$D:$D, $B69, 'SW Data'!$E:$E, $B$1))</f>
        <v>81</v>
      </c>
      <c r="D69" s="29">
        <f>IF($B$1="All Fieldwork Services Teams", SUMIFS('SW Data'!$G:$G, 'SW Data'!$A:$A, $F$1, 'SW Data'!$B:$B, $A68, 'SW Data'!$D:$D, $B69),SUMIFS('SW Data'!$G:$G, 'SW Data'!$A:$A, $F$1, 'SW Data'!$B:$B, $A68, 'SW Data'!$D:$D, $B69, 'SW Data'!$E:$E, $B$1))</f>
        <v>22</v>
      </c>
      <c r="E69" s="29">
        <f>IF($B$1="All Fieldwork Services Teams", SUMIFS('SW Data'!$H:$H, 'SW Data'!$A:$A, $F$1, 'SW Data'!$B:$B, $A68, 'SW Data'!$D:$D, $B69),SUMIFS('SW Data'!$H:$H, 'SW Data'!$A:$A, $F$1, 'SW Data'!$B:$B, $A68, 'SW Data'!$D:$D, $B69, 'SW Data'!$E:$E, $B$1))</f>
        <v>14.33</v>
      </c>
      <c r="F69" s="29">
        <f>IF($B$1="All Fieldwork Services Teams", SUMIFS('SW Data'!$I:$I, 'SW Data'!$A:$A, $F$1, 'SW Data'!$B:$B, $A68, 'SW Data'!$D:$D, $B69),SUMIFS('SW Data'!$I:$I, 'SW Data'!$A:$A, $F$1, 'SW Data'!$B:$B, $A68, 'SW Data'!$D:$D, $B69, 'SW Data'!$E:$E, $B$1))</f>
        <v>95.33</v>
      </c>
      <c r="G69" s="29">
        <f>IF($B$1="All Fieldwork Services Teams", SUMIFS('SW Data'!$J:$J, 'SW Data'!$A:$A, $F$1, 'SW Data'!$B:$B, $A68, 'SW Data'!$D:$D, $B69),SUMIFS('SW Data'!$J:$J, 'SW Data'!$A:$A, $F$1, 'SW Data'!$B:$B, $A68, 'SW Data'!$D:$D, $B69, 'SW Data'!$E:$E, $B$1))</f>
        <v>103</v>
      </c>
      <c r="H69" s="29">
        <f>IF($B$1="All Fieldwork Services Teams", SUMIFS('SW Data'!$K:$K, 'SW Data'!$A:$A, $F$1, 'SW Data'!$B:$B, $A68, 'SW Data'!$D:$D, $B69),SUMIFS('SW Data'!$K:$K, 'SW Data'!$A:$A, $F$1, 'SW Data'!$B:$B, $A68, 'SW Data'!$D:$D, $B69, 'SW Data'!$E:$E, $B$1))</f>
        <v>82</v>
      </c>
      <c r="I69" s="29">
        <f>IF($B$1="All Fieldwork Services Teams", SUMIFS('SW Data'!$L:$L, 'SW Data'!$A:$A, $F$1, 'SW Data'!$B:$B, $A68, 'SW Data'!$D:$D, $B69),SUMIFS('SW Data'!$L:$L, 'SW Data'!$A:$A, $F$1, 'SW Data'!$B:$B, $A68, 'SW Data'!$D:$D, $B69, 'SW Data'!$E:$E, $B$1))</f>
        <v>21</v>
      </c>
      <c r="J69" s="29">
        <f>IF($B$1="All Fieldwork Services Teams", SUMIFS('SW Data'!$M:$M, 'SW Data'!$A:$A, $F$1, 'SW Data'!$B:$B, $A68, 'SW Data'!$D:$D, $B69),SUMIFS('SW Data'!$M:$M, 'SW Data'!$A:$A, $F$1, 'SW Data'!$B:$B, $A68, 'SW Data'!$D:$D, $B69, 'SW Data'!$E:$E, $B$1))</f>
        <v>0</v>
      </c>
      <c r="K69" s="34"/>
    </row>
    <row r="70" spans="1:11" ht="15" customHeight="1" x14ac:dyDescent="0.25">
      <c r="A70" s="108" t="s">
        <v>47</v>
      </c>
      <c r="B70" s="26" t="s">
        <v>15</v>
      </c>
      <c r="C70" s="27">
        <f>IF($B$1="All Fieldwork Services Teams", SUMIFS('SW Data'!$F:$F, 'SW Data'!$A:$A, $F$1, 'SW Data'!$B:$B, $A70, 'SW Data'!$D:$D, $B70),SUMIFS('SW Data'!$F:$F, 'SW Data'!$A:$A, $F$1, 'SW Data'!$B:$B, $A70, 'SW Data'!$D:$D, $B70, 'SW Data'!$E:$E, $B$1))</f>
        <v>40</v>
      </c>
      <c r="D70" s="27">
        <f>IF($B$1="All Fieldwork Services Teams", SUMIFS('SW Data'!$G:$G, 'SW Data'!$A:$A, $F$1, 'SW Data'!$B:$B, $A70, 'SW Data'!$D:$D, $B70),SUMIFS('SW Data'!$G:$G, 'SW Data'!$A:$A, $F$1, 'SW Data'!$B:$B, $A70, 'SW Data'!$D:$D, $B70, 'SW Data'!$E:$E, $B$1))</f>
        <v>13</v>
      </c>
      <c r="E70" s="27">
        <f>IF($B$1="All Fieldwork Services Teams", SUMIFS('SW Data'!$H:$H, 'SW Data'!$A:$A, $F$1, 'SW Data'!$B:$B, $A70, 'SW Data'!$D:$D, $B70),SUMIFS('SW Data'!$H:$H, 'SW Data'!$A:$A, $F$1, 'SW Data'!$B:$B, $A70, 'SW Data'!$D:$D, $B70, 'SW Data'!$E:$E, $B$1))</f>
        <v>8.4600000000000009</v>
      </c>
      <c r="F70" s="27">
        <f>IF($B$1="All Fieldwork Services Teams", SUMIFS('SW Data'!$I:$I, 'SW Data'!$A:$A, $F$1, 'SW Data'!$B:$B, $A70, 'SW Data'!$D:$D, $B70),SUMIFS('SW Data'!$I:$I, 'SW Data'!$A:$A, $F$1, 'SW Data'!$B:$B, $A70, 'SW Data'!$D:$D, $B70, 'SW Data'!$E:$E, $B$1))</f>
        <v>48.46</v>
      </c>
      <c r="G70" s="27">
        <f>IF($B$1="All Fieldwork Services Teams", SUMIFS('SW Data'!$J:$J, 'SW Data'!$A:$A, $F$1, 'SW Data'!$B:$B, $A70, 'SW Data'!$D:$D, $B70),SUMIFS('SW Data'!$J:$J, 'SW Data'!$A:$A, $F$1, 'SW Data'!$B:$B, $A70, 'SW Data'!$D:$D, $B70, 'SW Data'!$E:$E, $B$1))</f>
        <v>53</v>
      </c>
      <c r="H70" s="27">
        <f>IF($B$1="All Fieldwork Services Teams", SUMIFS('SW Data'!$K:$K, 'SW Data'!$A:$A, $F$1, 'SW Data'!$B:$B, $A70, 'SW Data'!$D:$D, $B70),SUMIFS('SW Data'!$K:$K, 'SW Data'!$A:$A, $F$1, 'SW Data'!$B:$B, $A70, 'SW Data'!$D:$D, $B70, 'SW Data'!$E:$E, $B$1))</f>
        <v>37</v>
      </c>
      <c r="I70" s="27">
        <f>IF($B$1="All Fieldwork Services Teams", SUMIFS('SW Data'!$L:$L, 'SW Data'!$A:$A, $F$1, 'SW Data'!$B:$B, $A70, 'SW Data'!$D:$D, $B70),SUMIFS('SW Data'!$L:$L, 'SW Data'!$A:$A, $F$1, 'SW Data'!$B:$B, $A70, 'SW Data'!$D:$D, $B70, 'SW Data'!$E:$E, $B$1))</f>
        <v>16</v>
      </c>
      <c r="J70" s="27">
        <f>IF($B$1="All Fieldwork Services Teams", SUMIFS('SW Data'!$M:$M, 'SW Data'!$A:$A, $F$1, 'SW Data'!$B:$B, $A70, 'SW Data'!$D:$D, $B70),SUMIFS('SW Data'!$M:$M, 'SW Data'!$A:$A, $F$1, 'SW Data'!$B:$B, $A70, 'SW Data'!$D:$D, $B70, 'SW Data'!$E:$E, $B$1))</f>
        <v>0</v>
      </c>
      <c r="K70" s="34"/>
    </row>
    <row r="71" spans="1:11" ht="15" customHeight="1" x14ac:dyDescent="0.25">
      <c r="A71" s="109"/>
      <c r="B71" s="28" t="s">
        <v>16</v>
      </c>
      <c r="C71" s="29">
        <f>IF($B$1="All Fieldwork Services Teams", SUMIFS('SW Data'!$F:$F, 'SW Data'!$A:$A, $F$1, 'SW Data'!$B:$B, $A70, 'SW Data'!$D:$D, $B71),SUMIFS('SW Data'!$F:$F, 'SW Data'!$A:$A, $F$1, 'SW Data'!$B:$B, $A70, 'SW Data'!$D:$D, $B71, 'SW Data'!$E:$E, $B$1))</f>
        <v>94</v>
      </c>
      <c r="D71" s="29">
        <f>IF($B$1="All Fieldwork Services Teams", SUMIFS('SW Data'!$G:$G, 'SW Data'!$A:$A, $F$1, 'SW Data'!$B:$B, $A70, 'SW Data'!$D:$D, $B71),SUMIFS('SW Data'!$G:$G, 'SW Data'!$A:$A, $F$1, 'SW Data'!$B:$B, $A70, 'SW Data'!$D:$D, $B71, 'SW Data'!$E:$E, $B$1))</f>
        <v>29</v>
      </c>
      <c r="E71" s="29">
        <f>IF($B$1="All Fieldwork Services Teams", SUMIFS('SW Data'!$H:$H, 'SW Data'!$A:$A, $F$1, 'SW Data'!$B:$B, $A70, 'SW Data'!$D:$D, $B71),SUMIFS('SW Data'!$H:$H, 'SW Data'!$A:$A, $F$1, 'SW Data'!$B:$B, $A70, 'SW Data'!$D:$D, $B71, 'SW Data'!$E:$E, $B$1))</f>
        <v>19.43</v>
      </c>
      <c r="F71" s="29">
        <f>IF($B$1="All Fieldwork Services Teams", SUMIFS('SW Data'!$I:$I, 'SW Data'!$A:$A, $F$1, 'SW Data'!$B:$B, $A70, 'SW Data'!$D:$D, $B71),SUMIFS('SW Data'!$I:$I, 'SW Data'!$A:$A, $F$1, 'SW Data'!$B:$B, $A70, 'SW Data'!$D:$D, $B71, 'SW Data'!$E:$E, $B$1))</f>
        <v>113.42999999999999</v>
      </c>
      <c r="G71" s="29">
        <f>IF($B$1="All Fieldwork Services Teams", SUMIFS('SW Data'!$J:$J, 'SW Data'!$A:$A, $F$1, 'SW Data'!$B:$B, $A70, 'SW Data'!$D:$D, $B71),SUMIFS('SW Data'!$J:$J, 'SW Data'!$A:$A, $F$1, 'SW Data'!$B:$B, $A70, 'SW Data'!$D:$D, $B71, 'SW Data'!$E:$E, $B$1))</f>
        <v>123</v>
      </c>
      <c r="H71" s="29">
        <f>IF($B$1="All Fieldwork Services Teams", SUMIFS('SW Data'!$K:$K, 'SW Data'!$A:$A, $F$1, 'SW Data'!$B:$B, $A70, 'SW Data'!$D:$D, $B71),SUMIFS('SW Data'!$K:$K, 'SW Data'!$A:$A, $F$1, 'SW Data'!$B:$B, $A70, 'SW Data'!$D:$D, $B71, 'SW Data'!$E:$E, $B$1))</f>
        <v>103</v>
      </c>
      <c r="I71" s="29">
        <f>IF($B$1="All Fieldwork Services Teams", SUMIFS('SW Data'!$L:$L, 'SW Data'!$A:$A, $F$1, 'SW Data'!$B:$B, $A70, 'SW Data'!$D:$D, $B71),SUMIFS('SW Data'!$L:$L, 'SW Data'!$A:$A, $F$1, 'SW Data'!$B:$B, $A70, 'SW Data'!$D:$D, $B71, 'SW Data'!$E:$E, $B$1))</f>
        <v>20</v>
      </c>
      <c r="J71" s="29">
        <f>IF($B$1="All Fieldwork Services Teams", SUMIFS('SW Data'!$M:$M, 'SW Data'!$A:$A, $F$1, 'SW Data'!$B:$B, $A70, 'SW Data'!$D:$D, $B71),SUMIFS('SW Data'!$M:$M, 'SW Data'!$A:$A, $F$1, 'SW Data'!$B:$B, $A70, 'SW Data'!$D:$D, $B71, 'SW Data'!$E:$E, $B$1))</f>
        <v>0</v>
      </c>
      <c r="K71" s="34"/>
    </row>
    <row r="72" spans="1:11" ht="15" customHeight="1" x14ac:dyDescent="0.25">
      <c r="A72" s="112" t="s">
        <v>0</v>
      </c>
      <c r="B72" s="23" t="s">
        <v>15</v>
      </c>
      <c r="C72" s="24">
        <f>SUM(C8,C10,C12,C14,C16,C18,C20,C22,C24,C26,C28,C30,C32,C34,C36,C38,C40,C42,C44,C46,C48,C50,C52,C54,C56,C58,C60,C62,C64,C66,C68,C70)</f>
        <v>896</v>
      </c>
      <c r="D72" s="24">
        <f t="shared" ref="D72:I72" si="0">SUM(D8,D10,D12,D14,D16,D18,D20,D22,D24,D26,D28,D30,D32,D34,D36,D38,D40,D42,D44,D46,D48,D50,D52,D54,D56,D58,D60,D62,D64,D66,D68,D70)</f>
        <v>227</v>
      </c>
      <c r="E72" s="24">
        <f t="shared" si="0"/>
        <v>102.68999999999997</v>
      </c>
      <c r="F72" s="24">
        <f t="shared" si="0"/>
        <v>998.68999999999994</v>
      </c>
      <c r="G72" s="24">
        <f t="shared" si="0"/>
        <v>1123</v>
      </c>
      <c r="H72" s="24">
        <f t="shared" si="0"/>
        <v>827</v>
      </c>
      <c r="I72" s="24">
        <f t="shared" si="0"/>
        <v>294</v>
      </c>
      <c r="J72" s="24">
        <f t="shared" ref="J72" si="1">SUM(J8,J10,J12,J14,J16,J18,J20,J22,J24,J26,J28,J30,J32,J34,J36,J38,J40,J42,J44,J46,J48,J50,J52,J54,J56,J58,J60,J62,J64,J66,J68,J70)</f>
        <v>2</v>
      </c>
    </row>
    <row r="73" spans="1:11" ht="15" customHeight="1" x14ac:dyDescent="0.25">
      <c r="A73" s="113"/>
      <c r="B73" s="23" t="s">
        <v>16</v>
      </c>
      <c r="C73" s="24">
        <f>SUM(C9,C11,C13,C15,C17,C19,C21,C23,C25,C27,C29,C31,C33,C35,C37,C39,C41,C43,C45,C47,C49,C51,C53,C55,C57,C59,C61,C63,C65,C67,C69,C71)</f>
        <v>3715</v>
      </c>
      <c r="D73" s="24">
        <f t="shared" ref="D73:I73" si="2">SUM(D9,D11,D13,D15,D17,D19,D21,D23,D25,D27,D29,D31,D33,D35,D37,D39,D41,D43,D45,D47,D49,D51,D53,D55,D57,D59,D61,D63,D65,D67,D69,D71)</f>
        <v>1067</v>
      </c>
      <c r="E73" s="24">
        <f t="shared" si="2"/>
        <v>630.21</v>
      </c>
      <c r="F73" s="24">
        <f t="shared" si="2"/>
        <v>4345.21</v>
      </c>
      <c r="G73" s="24">
        <f t="shared" si="2"/>
        <v>4782</v>
      </c>
      <c r="H73" s="24">
        <f t="shared" si="2"/>
        <v>3820</v>
      </c>
      <c r="I73" s="24">
        <f t="shared" si="2"/>
        <v>957</v>
      </c>
      <c r="J73" s="24">
        <f t="shared" ref="J73" si="3">SUM(J9,J11,J13,J15,J17,J19,J21,J23,J25,J27,J29,J31,J33,J35,J37,J39,J41,J43,J45,J47,J49,J51,J53,J55,J57,J59,J61,J63,J65,J67,J69,J71)</f>
        <v>5</v>
      </c>
    </row>
    <row r="74" spans="1:11" ht="15" customHeight="1" thickBot="1" x14ac:dyDescent="0.3">
      <c r="A74" s="114"/>
      <c r="B74" s="21" t="s">
        <v>50</v>
      </c>
      <c r="C74" s="22">
        <f>SUM(C72:C73)</f>
        <v>4611</v>
      </c>
      <c r="D74" s="22">
        <f t="shared" ref="D74:J74" si="4">SUM(D72:D73)</f>
        <v>1294</v>
      </c>
      <c r="E74" s="22">
        <f t="shared" si="4"/>
        <v>732.9</v>
      </c>
      <c r="F74" s="22">
        <f t="shared" si="4"/>
        <v>5343.9</v>
      </c>
      <c r="G74" s="22">
        <f t="shared" si="4"/>
        <v>5905</v>
      </c>
      <c r="H74" s="22">
        <f t="shared" si="4"/>
        <v>4647</v>
      </c>
      <c r="I74" s="22">
        <f t="shared" si="4"/>
        <v>1251</v>
      </c>
      <c r="J74" s="22">
        <f t="shared" si="4"/>
        <v>7</v>
      </c>
    </row>
    <row r="75" spans="1:11" ht="15.75" thickTop="1" x14ac:dyDescent="0.25">
      <c r="F75" s="17"/>
      <c r="G75" s="17"/>
      <c r="H75" s="17"/>
    </row>
    <row r="76" spans="1:11" x14ac:dyDescent="0.25"/>
    <row r="77" spans="1:11" x14ac:dyDescent="0.25"/>
    <row r="78" spans="1:11" x14ac:dyDescent="0.25"/>
    <row r="79" spans="1:11" x14ac:dyDescent="0.25"/>
    <row r="80" spans="1:11"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sheetData>
  <mergeCells count="35">
    <mergeCell ref="D1:E1"/>
    <mergeCell ref="A68:A69"/>
    <mergeCell ref="A70:A71"/>
    <mergeCell ref="A72:A74"/>
    <mergeCell ref="B1:C1"/>
    <mergeCell ref="A56:A57"/>
    <mergeCell ref="A58:A59"/>
    <mergeCell ref="A60:A61"/>
    <mergeCell ref="A62:A63"/>
    <mergeCell ref="A64:A65"/>
    <mergeCell ref="A66:A67"/>
    <mergeCell ref="A44:A45"/>
    <mergeCell ref="A46:A47"/>
    <mergeCell ref="A48:A49"/>
    <mergeCell ref="A50:A51"/>
    <mergeCell ref="A52:A53"/>
    <mergeCell ref="A54:A55"/>
    <mergeCell ref="A32:A33"/>
    <mergeCell ref="A34:A35"/>
    <mergeCell ref="A36:A37"/>
    <mergeCell ref="A38:A39"/>
    <mergeCell ref="A40:A41"/>
    <mergeCell ref="A42:A43"/>
    <mergeCell ref="A30:A31"/>
    <mergeCell ref="A8:A9"/>
    <mergeCell ref="A10:A11"/>
    <mergeCell ref="A12:A13"/>
    <mergeCell ref="A14:A15"/>
    <mergeCell ref="A16:A17"/>
    <mergeCell ref="A18:A19"/>
    <mergeCell ref="A20:A21"/>
    <mergeCell ref="A22:A23"/>
    <mergeCell ref="A24:A25"/>
    <mergeCell ref="A26:A27"/>
    <mergeCell ref="A28:A29"/>
  </mergeCells>
  <dataValidations count="2">
    <dataValidation type="list" allowBlank="1" showInputMessage="1" showErrorMessage="1" sqref="F1">
      <formula1>Years</formula1>
    </dataValidation>
    <dataValidation type="list" allowBlank="1" showInputMessage="1" showErrorMessage="1" sqref="B1:C1">
      <formula1>Subsectors</formula1>
    </dataValidation>
  </dataValidations>
  <pageMargins left="0.7" right="0.7" top="0.75" bottom="0.75" header="0.3" footer="0.3"/>
  <pageSetup paperSize="9" scale="67" orientation="portrait"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3" tint="0.79998168889431442"/>
  </sheetPr>
  <dimension ref="A1:M2160"/>
  <sheetViews>
    <sheetView workbookViewId="0"/>
  </sheetViews>
  <sheetFormatPr defaultRowHeight="15" x14ac:dyDescent="0.25"/>
  <cols>
    <col min="1" max="1" width="5" bestFit="1" customWidth="1"/>
    <col min="2" max="2" width="20.140625" bestFit="1" customWidth="1"/>
    <col min="3" max="3" width="5" bestFit="1" customWidth="1"/>
    <col min="4" max="4" width="25" bestFit="1" customWidth="1"/>
    <col min="5" max="5" width="28.140625" bestFit="1" customWidth="1"/>
    <col min="6" max="6" width="19.5703125" bestFit="1" customWidth="1"/>
    <col min="7" max="7" width="19.85546875" bestFit="1" customWidth="1"/>
    <col min="8" max="8" width="14.140625" bestFit="1" customWidth="1"/>
    <col min="9" max="9" width="12" bestFit="1" customWidth="1"/>
    <col min="10" max="10" width="16.140625" bestFit="1" customWidth="1"/>
    <col min="11" max="11" width="7.5703125" bestFit="1" customWidth="1"/>
    <col min="12" max="12" width="5.5703125" bestFit="1" customWidth="1"/>
    <col min="13" max="13" width="17.5703125" bestFit="1" customWidth="1"/>
  </cols>
  <sheetData>
    <row r="1" spans="1:13" x14ac:dyDescent="0.25">
      <c r="A1" s="72" t="s">
        <v>57</v>
      </c>
      <c r="B1" s="73" t="s">
        <v>58</v>
      </c>
      <c r="C1" s="72" t="s">
        <v>59</v>
      </c>
      <c r="D1" s="73" t="s">
        <v>60</v>
      </c>
      <c r="E1" s="73" t="s">
        <v>61</v>
      </c>
      <c r="F1" s="72" t="s">
        <v>62</v>
      </c>
      <c r="G1" s="72" t="s">
        <v>63</v>
      </c>
      <c r="H1" s="72" t="s">
        <v>64</v>
      </c>
      <c r="I1" s="72" t="s">
        <v>65</v>
      </c>
      <c r="J1" s="72" t="s">
        <v>66</v>
      </c>
      <c r="K1" s="72" t="s">
        <v>8</v>
      </c>
      <c r="L1" s="72" t="s">
        <v>9</v>
      </c>
      <c r="M1" s="72" t="s">
        <v>67</v>
      </c>
    </row>
    <row r="2" spans="1:13" x14ac:dyDescent="0.25">
      <c r="A2">
        <v>2008</v>
      </c>
      <c r="B2" t="s">
        <v>17</v>
      </c>
      <c r="C2">
        <v>2.04</v>
      </c>
      <c r="D2" t="s">
        <v>68</v>
      </c>
      <c r="E2" t="s">
        <v>54</v>
      </c>
      <c r="F2" s="49">
        <v>25</v>
      </c>
      <c r="G2" s="49">
        <v>3</v>
      </c>
      <c r="H2" s="49">
        <v>1.75</v>
      </c>
      <c r="I2" s="49">
        <v>26.75</v>
      </c>
      <c r="J2" s="49">
        <v>28</v>
      </c>
      <c r="K2" s="49">
        <v>27</v>
      </c>
      <c r="L2" s="49">
        <v>1</v>
      </c>
      <c r="M2" s="49">
        <v>0</v>
      </c>
    </row>
    <row r="3" spans="1:13" x14ac:dyDescent="0.25">
      <c r="A3">
        <v>2008</v>
      </c>
      <c r="B3" t="s">
        <v>17</v>
      </c>
      <c r="C3">
        <v>2.0499999999999998</v>
      </c>
      <c r="D3" t="s">
        <v>69</v>
      </c>
      <c r="E3" t="s">
        <v>54</v>
      </c>
      <c r="F3">
        <v>77</v>
      </c>
      <c r="G3">
        <v>21</v>
      </c>
      <c r="H3">
        <v>11.06</v>
      </c>
      <c r="I3">
        <v>88.06</v>
      </c>
      <c r="J3">
        <v>98</v>
      </c>
      <c r="K3">
        <v>82</v>
      </c>
      <c r="L3">
        <v>16</v>
      </c>
      <c r="M3">
        <v>0</v>
      </c>
    </row>
    <row r="4" spans="1:13" x14ac:dyDescent="0.25">
      <c r="A4">
        <v>2008</v>
      </c>
      <c r="B4" t="s">
        <v>17</v>
      </c>
      <c r="C4">
        <v>2.13</v>
      </c>
      <c r="D4" t="s">
        <v>68</v>
      </c>
      <c r="E4" t="s">
        <v>55</v>
      </c>
      <c r="F4">
        <v>10</v>
      </c>
      <c r="G4">
        <v>0</v>
      </c>
      <c r="H4">
        <v>0</v>
      </c>
      <c r="I4">
        <v>10</v>
      </c>
      <c r="J4">
        <v>10</v>
      </c>
      <c r="K4">
        <v>6</v>
      </c>
      <c r="L4">
        <v>4</v>
      </c>
      <c r="M4">
        <v>0</v>
      </c>
    </row>
    <row r="5" spans="1:13" x14ac:dyDescent="0.25">
      <c r="A5">
        <v>2008</v>
      </c>
      <c r="B5" t="s">
        <v>17</v>
      </c>
      <c r="C5">
        <v>2.14</v>
      </c>
      <c r="D5" t="s">
        <v>69</v>
      </c>
      <c r="E5" t="s">
        <v>55</v>
      </c>
      <c r="F5">
        <v>37</v>
      </c>
      <c r="G5">
        <v>11</v>
      </c>
      <c r="H5">
        <v>7.18</v>
      </c>
      <c r="I5">
        <v>44.18</v>
      </c>
      <c r="J5">
        <v>48</v>
      </c>
      <c r="K5">
        <v>38</v>
      </c>
      <c r="L5">
        <v>10</v>
      </c>
      <c r="M5">
        <v>0</v>
      </c>
    </row>
    <row r="6" spans="1:13" x14ac:dyDescent="0.25">
      <c r="A6">
        <v>2008</v>
      </c>
      <c r="B6" t="s">
        <v>17</v>
      </c>
      <c r="C6">
        <v>2.2200000000000002</v>
      </c>
      <c r="D6" t="s">
        <v>68</v>
      </c>
      <c r="E6" t="s">
        <v>53</v>
      </c>
      <c r="F6">
        <v>7</v>
      </c>
      <c r="G6">
        <v>0</v>
      </c>
      <c r="H6">
        <v>0</v>
      </c>
      <c r="I6">
        <v>7</v>
      </c>
      <c r="J6">
        <v>7</v>
      </c>
      <c r="K6">
        <v>4</v>
      </c>
      <c r="L6">
        <v>3</v>
      </c>
      <c r="M6">
        <v>0</v>
      </c>
    </row>
    <row r="7" spans="1:13" x14ac:dyDescent="0.25">
      <c r="A7">
        <v>2008</v>
      </c>
      <c r="B7" t="s">
        <v>17</v>
      </c>
      <c r="C7">
        <v>2.23</v>
      </c>
      <c r="D7" t="s">
        <v>69</v>
      </c>
      <c r="E7" t="s">
        <v>53</v>
      </c>
      <c r="F7">
        <v>35</v>
      </c>
      <c r="G7">
        <v>7</v>
      </c>
      <c r="H7">
        <v>3.84</v>
      </c>
      <c r="I7">
        <v>38.840000000000003</v>
      </c>
      <c r="J7">
        <v>42</v>
      </c>
      <c r="K7">
        <v>36</v>
      </c>
      <c r="L7">
        <v>6</v>
      </c>
      <c r="M7">
        <v>0</v>
      </c>
    </row>
    <row r="8" spans="1:13" x14ac:dyDescent="0.25">
      <c r="A8">
        <v>2008</v>
      </c>
      <c r="B8" t="s">
        <v>17</v>
      </c>
      <c r="C8">
        <v>2.2999999999999998</v>
      </c>
      <c r="D8" t="s">
        <v>68</v>
      </c>
      <c r="E8" t="s">
        <v>56</v>
      </c>
      <c r="F8">
        <v>1</v>
      </c>
      <c r="G8">
        <v>2</v>
      </c>
      <c r="H8">
        <v>1.62</v>
      </c>
      <c r="I8">
        <v>2.62</v>
      </c>
      <c r="J8">
        <v>3</v>
      </c>
      <c r="K8">
        <v>2</v>
      </c>
      <c r="L8">
        <v>1</v>
      </c>
      <c r="M8">
        <v>0</v>
      </c>
    </row>
    <row r="9" spans="1:13" x14ac:dyDescent="0.25">
      <c r="A9">
        <v>2008</v>
      </c>
      <c r="B9" t="s">
        <v>17</v>
      </c>
      <c r="C9">
        <v>2.31</v>
      </c>
      <c r="D9" t="s">
        <v>69</v>
      </c>
      <c r="E9" t="s">
        <v>56</v>
      </c>
      <c r="F9">
        <v>14</v>
      </c>
      <c r="G9">
        <v>49</v>
      </c>
      <c r="H9">
        <v>3.2</v>
      </c>
      <c r="I9">
        <v>17.2</v>
      </c>
      <c r="J9">
        <v>63</v>
      </c>
      <c r="K9">
        <v>45</v>
      </c>
      <c r="L9">
        <v>18</v>
      </c>
      <c r="M9">
        <v>0</v>
      </c>
    </row>
    <row r="10" spans="1:13" x14ac:dyDescent="0.25">
      <c r="A10">
        <v>2008</v>
      </c>
      <c r="B10" t="s">
        <v>18</v>
      </c>
      <c r="C10">
        <v>2.04</v>
      </c>
      <c r="D10" t="s">
        <v>68</v>
      </c>
      <c r="E10" t="s">
        <v>54</v>
      </c>
      <c r="F10">
        <v>15</v>
      </c>
      <c r="G10">
        <v>7</v>
      </c>
      <c r="H10">
        <v>3.6</v>
      </c>
      <c r="I10">
        <v>18.600000000000001</v>
      </c>
      <c r="J10">
        <v>22</v>
      </c>
      <c r="K10">
        <v>15</v>
      </c>
      <c r="L10">
        <v>7</v>
      </c>
      <c r="M10">
        <v>0</v>
      </c>
    </row>
    <row r="11" spans="1:13" x14ac:dyDescent="0.25">
      <c r="A11">
        <v>2008</v>
      </c>
      <c r="B11" t="s">
        <v>18</v>
      </c>
      <c r="C11">
        <v>2.0499999999999998</v>
      </c>
      <c r="D11" t="s">
        <v>69</v>
      </c>
      <c r="E11" t="s">
        <v>54</v>
      </c>
      <c r="F11">
        <v>83</v>
      </c>
      <c r="G11">
        <v>30</v>
      </c>
      <c r="H11">
        <v>16.55</v>
      </c>
      <c r="I11">
        <v>99.55</v>
      </c>
      <c r="J11">
        <v>113</v>
      </c>
      <c r="K11">
        <v>94</v>
      </c>
      <c r="L11">
        <v>19</v>
      </c>
      <c r="M11">
        <v>0</v>
      </c>
    </row>
    <row r="12" spans="1:13" x14ac:dyDescent="0.25">
      <c r="A12">
        <v>2008</v>
      </c>
      <c r="B12" t="s">
        <v>18</v>
      </c>
      <c r="C12">
        <v>2.13</v>
      </c>
      <c r="D12" t="s">
        <v>68</v>
      </c>
      <c r="E12" t="s">
        <v>55</v>
      </c>
      <c r="F12">
        <v>11</v>
      </c>
      <c r="G12">
        <v>3</v>
      </c>
      <c r="H12">
        <v>2.14</v>
      </c>
      <c r="I12">
        <v>13.14</v>
      </c>
      <c r="J12">
        <v>14</v>
      </c>
      <c r="K12">
        <v>13</v>
      </c>
      <c r="L12">
        <v>1</v>
      </c>
      <c r="M12">
        <v>0</v>
      </c>
    </row>
    <row r="13" spans="1:13" x14ac:dyDescent="0.25">
      <c r="A13">
        <v>2008</v>
      </c>
      <c r="B13" t="s">
        <v>18</v>
      </c>
      <c r="C13">
        <v>2.14</v>
      </c>
      <c r="D13" t="s">
        <v>69</v>
      </c>
      <c r="E13" t="s">
        <v>55</v>
      </c>
      <c r="F13">
        <v>37</v>
      </c>
      <c r="G13">
        <v>22</v>
      </c>
      <c r="H13">
        <v>13.69</v>
      </c>
      <c r="I13">
        <v>50.69</v>
      </c>
      <c r="J13">
        <v>59</v>
      </c>
      <c r="K13">
        <v>46</v>
      </c>
      <c r="L13">
        <v>13</v>
      </c>
      <c r="M13">
        <v>0</v>
      </c>
    </row>
    <row r="14" spans="1:13" x14ac:dyDescent="0.25">
      <c r="A14">
        <v>2008</v>
      </c>
      <c r="B14" t="s">
        <v>18</v>
      </c>
      <c r="C14">
        <v>2.2200000000000002</v>
      </c>
      <c r="D14" t="s">
        <v>68</v>
      </c>
      <c r="E14" t="s">
        <v>53</v>
      </c>
      <c r="F14">
        <v>6</v>
      </c>
      <c r="G14">
        <v>0</v>
      </c>
      <c r="H14">
        <v>0</v>
      </c>
      <c r="I14">
        <v>6</v>
      </c>
      <c r="J14">
        <v>6</v>
      </c>
      <c r="K14">
        <v>5</v>
      </c>
      <c r="L14">
        <v>1</v>
      </c>
      <c r="M14">
        <v>0</v>
      </c>
    </row>
    <row r="15" spans="1:13" x14ac:dyDescent="0.25">
      <c r="A15">
        <v>2008</v>
      </c>
      <c r="B15" t="s">
        <v>18</v>
      </c>
      <c r="C15">
        <v>2.23</v>
      </c>
      <c r="D15" t="s">
        <v>69</v>
      </c>
      <c r="E15" t="s">
        <v>53</v>
      </c>
      <c r="F15">
        <v>26</v>
      </c>
      <c r="G15">
        <v>3</v>
      </c>
      <c r="H15">
        <v>1.8</v>
      </c>
      <c r="I15">
        <v>27.8</v>
      </c>
      <c r="J15">
        <v>29</v>
      </c>
      <c r="K15">
        <v>23</v>
      </c>
      <c r="L15">
        <v>6</v>
      </c>
      <c r="M15">
        <v>0</v>
      </c>
    </row>
    <row r="16" spans="1:13" x14ac:dyDescent="0.25">
      <c r="A16">
        <v>2008</v>
      </c>
      <c r="B16" t="s">
        <v>19</v>
      </c>
      <c r="C16">
        <v>2.04</v>
      </c>
      <c r="D16" t="s">
        <v>68</v>
      </c>
      <c r="E16" t="s">
        <v>54</v>
      </c>
      <c r="F16">
        <v>11</v>
      </c>
      <c r="G16">
        <v>0</v>
      </c>
      <c r="H16">
        <v>0</v>
      </c>
      <c r="I16">
        <v>11</v>
      </c>
      <c r="J16">
        <v>11</v>
      </c>
      <c r="K16">
        <v>10</v>
      </c>
      <c r="L16">
        <v>1</v>
      </c>
      <c r="M16">
        <v>0</v>
      </c>
    </row>
    <row r="17" spans="1:13" x14ac:dyDescent="0.25">
      <c r="A17">
        <v>2008</v>
      </c>
      <c r="B17" t="s">
        <v>19</v>
      </c>
      <c r="C17">
        <v>2.0499999999999998</v>
      </c>
      <c r="D17" t="s">
        <v>69</v>
      </c>
      <c r="E17" t="s">
        <v>54</v>
      </c>
      <c r="F17">
        <v>36</v>
      </c>
      <c r="G17">
        <v>5</v>
      </c>
      <c r="H17">
        <v>2.91</v>
      </c>
      <c r="I17">
        <v>38.909999999999997</v>
      </c>
      <c r="J17">
        <v>41</v>
      </c>
      <c r="K17">
        <v>36</v>
      </c>
      <c r="L17">
        <v>5</v>
      </c>
      <c r="M17">
        <v>0</v>
      </c>
    </row>
    <row r="18" spans="1:13" x14ac:dyDescent="0.25">
      <c r="A18">
        <v>2008</v>
      </c>
      <c r="B18" t="s">
        <v>19</v>
      </c>
      <c r="C18">
        <v>2.14</v>
      </c>
      <c r="D18" t="s">
        <v>69</v>
      </c>
      <c r="E18" t="s">
        <v>55</v>
      </c>
      <c r="F18">
        <v>2</v>
      </c>
      <c r="G18">
        <v>0</v>
      </c>
      <c r="H18">
        <v>0</v>
      </c>
      <c r="I18">
        <v>2</v>
      </c>
      <c r="J18">
        <v>2</v>
      </c>
      <c r="K18">
        <v>2</v>
      </c>
      <c r="L18">
        <v>0</v>
      </c>
      <c r="M18">
        <v>0</v>
      </c>
    </row>
    <row r="19" spans="1:13" x14ac:dyDescent="0.25">
      <c r="A19">
        <v>2008</v>
      </c>
      <c r="B19" t="s">
        <v>19</v>
      </c>
      <c r="C19">
        <v>2.2200000000000002</v>
      </c>
      <c r="D19" t="s">
        <v>68</v>
      </c>
      <c r="E19" t="s">
        <v>53</v>
      </c>
      <c r="F19">
        <v>3</v>
      </c>
      <c r="G19">
        <v>0</v>
      </c>
      <c r="H19">
        <v>0</v>
      </c>
      <c r="I19">
        <v>3</v>
      </c>
      <c r="J19">
        <v>3</v>
      </c>
      <c r="K19">
        <v>2</v>
      </c>
      <c r="L19">
        <v>1</v>
      </c>
      <c r="M19">
        <v>0</v>
      </c>
    </row>
    <row r="20" spans="1:13" x14ac:dyDescent="0.25">
      <c r="A20">
        <v>2008</v>
      </c>
      <c r="B20" t="s">
        <v>19</v>
      </c>
      <c r="C20">
        <v>2.23</v>
      </c>
      <c r="D20" t="s">
        <v>69</v>
      </c>
      <c r="E20" t="s">
        <v>53</v>
      </c>
      <c r="F20">
        <v>10</v>
      </c>
      <c r="G20">
        <v>1</v>
      </c>
      <c r="H20">
        <v>0.5</v>
      </c>
      <c r="I20">
        <v>10.5</v>
      </c>
      <c r="J20">
        <v>11</v>
      </c>
      <c r="K20">
        <v>10</v>
      </c>
      <c r="L20">
        <v>1</v>
      </c>
      <c r="M20">
        <v>0</v>
      </c>
    </row>
    <row r="21" spans="1:13" x14ac:dyDescent="0.25">
      <c r="A21">
        <v>2008</v>
      </c>
      <c r="B21" t="s">
        <v>19</v>
      </c>
      <c r="C21">
        <v>2.31</v>
      </c>
      <c r="D21" t="s">
        <v>69</v>
      </c>
      <c r="E21" t="s">
        <v>56</v>
      </c>
      <c r="F21">
        <v>4</v>
      </c>
      <c r="G21">
        <v>1</v>
      </c>
      <c r="H21">
        <v>0</v>
      </c>
      <c r="I21">
        <v>4</v>
      </c>
      <c r="J21">
        <v>5</v>
      </c>
      <c r="K21">
        <v>4</v>
      </c>
      <c r="L21">
        <v>1</v>
      </c>
      <c r="M21">
        <v>0</v>
      </c>
    </row>
    <row r="22" spans="1:13" x14ac:dyDescent="0.25">
      <c r="A22">
        <v>2008</v>
      </c>
      <c r="B22" t="s">
        <v>20</v>
      </c>
      <c r="C22">
        <v>2.04</v>
      </c>
      <c r="D22" t="s">
        <v>68</v>
      </c>
      <c r="E22" t="s">
        <v>54</v>
      </c>
      <c r="F22">
        <v>8</v>
      </c>
      <c r="G22">
        <v>0</v>
      </c>
      <c r="H22">
        <v>0</v>
      </c>
      <c r="I22">
        <v>8</v>
      </c>
      <c r="J22">
        <v>8</v>
      </c>
      <c r="K22">
        <v>7</v>
      </c>
      <c r="L22">
        <v>1</v>
      </c>
      <c r="M22">
        <v>0</v>
      </c>
    </row>
    <row r="23" spans="1:13" x14ac:dyDescent="0.25">
      <c r="A23">
        <v>2008</v>
      </c>
      <c r="B23" t="s">
        <v>20</v>
      </c>
      <c r="C23">
        <v>2.0499999999999998</v>
      </c>
      <c r="D23" t="s">
        <v>69</v>
      </c>
      <c r="E23" t="s">
        <v>54</v>
      </c>
      <c r="F23">
        <v>22</v>
      </c>
      <c r="G23">
        <v>6</v>
      </c>
      <c r="H23">
        <v>3</v>
      </c>
      <c r="I23">
        <v>25</v>
      </c>
      <c r="J23">
        <v>28</v>
      </c>
      <c r="K23">
        <v>23</v>
      </c>
      <c r="L23">
        <v>5</v>
      </c>
      <c r="M23">
        <v>0</v>
      </c>
    </row>
    <row r="24" spans="1:13" x14ac:dyDescent="0.25">
      <c r="A24">
        <v>2008</v>
      </c>
      <c r="B24" t="s">
        <v>20</v>
      </c>
      <c r="C24">
        <v>2.13</v>
      </c>
      <c r="D24" t="s">
        <v>68</v>
      </c>
      <c r="E24" t="s">
        <v>55</v>
      </c>
      <c r="F24">
        <v>1</v>
      </c>
      <c r="G24">
        <v>1</v>
      </c>
      <c r="H24">
        <v>0.4</v>
      </c>
      <c r="I24">
        <v>1.4</v>
      </c>
      <c r="J24">
        <v>2</v>
      </c>
      <c r="K24">
        <v>2</v>
      </c>
      <c r="L24">
        <v>0</v>
      </c>
      <c r="M24">
        <v>0</v>
      </c>
    </row>
    <row r="25" spans="1:13" x14ac:dyDescent="0.25">
      <c r="A25">
        <v>2008</v>
      </c>
      <c r="B25" t="s">
        <v>20</v>
      </c>
      <c r="C25">
        <v>2.14</v>
      </c>
      <c r="D25" t="s">
        <v>69</v>
      </c>
      <c r="E25" t="s">
        <v>55</v>
      </c>
      <c r="F25">
        <v>23</v>
      </c>
      <c r="G25">
        <v>3</v>
      </c>
      <c r="H25">
        <v>1.4</v>
      </c>
      <c r="I25">
        <v>24.4</v>
      </c>
      <c r="J25">
        <v>26</v>
      </c>
      <c r="K25">
        <v>21</v>
      </c>
      <c r="L25">
        <v>5</v>
      </c>
      <c r="M25">
        <v>0</v>
      </c>
    </row>
    <row r="26" spans="1:13" x14ac:dyDescent="0.25">
      <c r="A26">
        <v>2008</v>
      </c>
      <c r="B26" t="s">
        <v>20</v>
      </c>
      <c r="C26">
        <v>2.2200000000000002</v>
      </c>
      <c r="D26" t="s">
        <v>68</v>
      </c>
      <c r="E26" t="s">
        <v>53</v>
      </c>
      <c r="F26">
        <v>2</v>
      </c>
      <c r="G26">
        <v>0</v>
      </c>
      <c r="H26">
        <v>0</v>
      </c>
      <c r="I26">
        <v>2</v>
      </c>
      <c r="J26">
        <v>2</v>
      </c>
      <c r="K26">
        <v>1</v>
      </c>
      <c r="L26">
        <v>1</v>
      </c>
      <c r="M26">
        <v>0</v>
      </c>
    </row>
    <row r="27" spans="1:13" x14ac:dyDescent="0.25">
      <c r="A27">
        <v>2008</v>
      </c>
      <c r="B27" t="s">
        <v>20</v>
      </c>
      <c r="C27">
        <v>2.23</v>
      </c>
      <c r="D27" t="s">
        <v>69</v>
      </c>
      <c r="E27" t="s">
        <v>53</v>
      </c>
      <c r="F27">
        <v>5</v>
      </c>
      <c r="G27">
        <v>1</v>
      </c>
      <c r="H27">
        <v>0.5</v>
      </c>
      <c r="I27">
        <v>5.5</v>
      </c>
      <c r="J27">
        <v>6</v>
      </c>
      <c r="K27">
        <v>6</v>
      </c>
      <c r="L27">
        <v>0</v>
      </c>
      <c r="M27">
        <v>0</v>
      </c>
    </row>
    <row r="28" spans="1:13" x14ac:dyDescent="0.25">
      <c r="A28">
        <v>2008</v>
      </c>
      <c r="B28" t="s">
        <v>20</v>
      </c>
      <c r="C28">
        <v>2.31</v>
      </c>
      <c r="D28" t="s">
        <v>69</v>
      </c>
      <c r="E28" t="s">
        <v>56</v>
      </c>
      <c r="F28">
        <v>8</v>
      </c>
      <c r="G28">
        <v>0</v>
      </c>
      <c r="H28">
        <v>0</v>
      </c>
      <c r="I28">
        <v>8</v>
      </c>
      <c r="J28">
        <v>8</v>
      </c>
      <c r="K28">
        <v>6</v>
      </c>
      <c r="L28">
        <v>2</v>
      </c>
      <c r="M28">
        <v>0</v>
      </c>
    </row>
    <row r="29" spans="1:13" x14ac:dyDescent="0.25">
      <c r="A29">
        <v>2008</v>
      </c>
      <c r="B29" t="s">
        <v>21</v>
      </c>
      <c r="C29">
        <v>2.04</v>
      </c>
      <c r="D29" t="s">
        <v>68</v>
      </c>
      <c r="E29" t="s">
        <v>54</v>
      </c>
      <c r="F29">
        <v>1</v>
      </c>
      <c r="G29">
        <v>0</v>
      </c>
      <c r="H29">
        <v>0</v>
      </c>
      <c r="I29">
        <v>1</v>
      </c>
      <c r="J29">
        <v>1</v>
      </c>
      <c r="K29">
        <v>1</v>
      </c>
      <c r="L29">
        <v>0</v>
      </c>
      <c r="M29">
        <v>0</v>
      </c>
    </row>
    <row r="30" spans="1:13" x14ac:dyDescent="0.25">
      <c r="A30">
        <v>2008</v>
      </c>
      <c r="B30" t="s">
        <v>21</v>
      </c>
      <c r="C30">
        <v>2.0499999999999998</v>
      </c>
      <c r="D30" t="s">
        <v>69</v>
      </c>
      <c r="E30" t="s">
        <v>54</v>
      </c>
      <c r="F30">
        <v>18</v>
      </c>
      <c r="G30">
        <v>5</v>
      </c>
      <c r="H30">
        <v>2.2000000000000002</v>
      </c>
      <c r="I30">
        <v>20.2</v>
      </c>
      <c r="J30">
        <v>23</v>
      </c>
      <c r="K30">
        <v>21</v>
      </c>
      <c r="L30">
        <v>2</v>
      </c>
      <c r="M30">
        <v>0</v>
      </c>
    </row>
    <row r="31" spans="1:13" x14ac:dyDescent="0.25">
      <c r="A31">
        <v>2008</v>
      </c>
      <c r="B31" t="s">
        <v>21</v>
      </c>
      <c r="C31">
        <v>2.13</v>
      </c>
      <c r="D31" t="s">
        <v>68</v>
      </c>
      <c r="E31" t="s">
        <v>55</v>
      </c>
      <c r="F31">
        <v>3</v>
      </c>
      <c r="G31">
        <v>2</v>
      </c>
      <c r="H31">
        <v>1</v>
      </c>
      <c r="I31">
        <v>4</v>
      </c>
      <c r="J31">
        <v>5</v>
      </c>
      <c r="K31">
        <v>2</v>
      </c>
      <c r="L31">
        <v>3</v>
      </c>
      <c r="M31">
        <v>0</v>
      </c>
    </row>
    <row r="32" spans="1:13" x14ac:dyDescent="0.25">
      <c r="A32">
        <v>2008</v>
      </c>
      <c r="B32" t="s">
        <v>21</v>
      </c>
      <c r="C32">
        <v>2.2200000000000002</v>
      </c>
      <c r="D32" t="s">
        <v>68</v>
      </c>
      <c r="E32" t="s">
        <v>53</v>
      </c>
      <c r="F32">
        <v>2</v>
      </c>
      <c r="G32">
        <v>0</v>
      </c>
      <c r="H32">
        <v>0</v>
      </c>
      <c r="I32">
        <v>2</v>
      </c>
      <c r="J32">
        <v>2</v>
      </c>
      <c r="K32">
        <v>2</v>
      </c>
      <c r="L32">
        <v>0</v>
      </c>
      <c r="M32">
        <v>0</v>
      </c>
    </row>
    <row r="33" spans="1:13" x14ac:dyDescent="0.25">
      <c r="A33">
        <v>2008</v>
      </c>
      <c r="B33" t="s">
        <v>21</v>
      </c>
      <c r="C33">
        <v>2.23</v>
      </c>
      <c r="D33" t="s">
        <v>69</v>
      </c>
      <c r="E33" t="s">
        <v>53</v>
      </c>
      <c r="F33">
        <v>11</v>
      </c>
      <c r="G33">
        <v>6</v>
      </c>
      <c r="H33">
        <v>1.5</v>
      </c>
      <c r="I33">
        <v>12.5</v>
      </c>
      <c r="J33">
        <v>17</v>
      </c>
      <c r="K33">
        <v>13</v>
      </c>
      <c r="L33">
        <v>4</v>
      </c>
      <c r="M33">
        <v>0</v>
      </c>
    </row>
    <row r="34" spans="1:13" x14ac:dyDescent="0.25">
      <c r="A34">
        <v>2008</v>
      </c>
      <c r="B34" t="s">
        <v>22</v>
      </c>
      <c r="C34">
        <v>2.04</v>
      </c>
      <c r="D34" t="s">
        <v>68</v>
      </c>
      <c r="E34" t="s">
        <v>54</v>
      </c>
      <c r="F34">
        <v>11</v>
      </c>
      <c r="G34">
        <v>0</v>
      </c>
      <c r="H34">
        <v>0</v>
      </c>
      <c r="I34">
        <v>11</v>
      </c>
      <c r="J34">
        <v>11</v>
      </c>
      <c r="K34">
        <v>8</v>
      </c>
      <c r="L34">
        <v>3</v>
      </c>
      <c r="M34">
        <v>0</v>
      </c>
    </row>
    <row r="35" spans="1:13" x14ac:dyDescent="0.25">
      <c r="A35">
        <v>2008</v>
      </c>
      <c r="B35" t="s">
        <v>22</v>
      </c>
      <c r="C35">
        <v>2.0499999999999998</v>
      </c>
      <c r="D35" t="s">
        <v>69</v>
      </c>
      <c r="E35" t="s">
        <v>54</v>
      </c>
      <c r="F35">
        <v>56</v>
      </c>
      <c r="G35">
        <v>7</v>
      </c>
      <c r="H35">
        <v>4.8</v>
      </c>
      <c r="I35">
        <v>60.8</v>
      </c>
      <c r="J35">
        <v>63</v>
      </c>
      <c r="K35">
        <v>47</v>
      </c>
      <c r="L35">
        <v>15</v>
      </c>
      <c r="M35">
        <v>1</v>
      </c>
    </row>
    <row r="36" spans="1:13" x14ac:dyDescent="0.25">
      <c r="A36">
        <v>2008</v>
      </c>
      <c r="B36" t="s">
        <v>22</v>
      </c>
      <c r="C36">
        <v>2.13</v>
      </c>
      <c r="D36" t="s">
        <v>68</v>
      </c>
      <c r="E36" t="s">
        <v>55</v>
      </c>
      <c r="F36">
        <v>10</v>
      </c>
      <c r="G36">
        <v>1</v>
      </c>
      <c r="H36">
        <v>0.72</v>
      </c>
      <c r="I36">
        <v>10.72</v>
      </c>
      <c r="J36">
        <v>11</v>
      </c>
      <c r="K36">
        <v>8</v>
      </c>
      <c r="L36">
        <v>3</v>
      </c>
      <c r="M36">
        <v>0</v>
      </c>
    </row>
    <row r="37" spans="1:13" x14ac:dyDescent="0.25">
      <c r="A37">
        <v>2008</v>
      </c>
      <c r="B37" t="s">
        <v>22</v>
      </c>
      <c r="C37">
        <v>2.14</v>
      </c>
      <c r="D37" t="s">
        <v>69</v>
      </c>
      <c r="E37" t="s">
        <v>55</v>
      </c>
      <c r="F37">
        <v>36</v>
      </c>
      <c r="G37">
        <v>8</v>
      </c>
      <c r="H37">
        <v>4.21</v>
      </c>
      <c r="I37">
        <v>40.21</v>
      </c>
      <c r="J37">
        <v>44</v>
      </c>
      <c r="K37">
        <v>28</v>
      </c>
      <c r="L37">
        <v>16</v>
      </c>
      <c r="M37">
        <v>0</v>
      </c>
    </row>
    <row r="38" spans="1:13" x14ac:dyDescent="0.25">
      <c r="A38">
        <v>2008</v>
      </c>
      <c r="B38" t="s">
        <v>22</v>
      </c>
      <c r="C38">
        <v>2.2200000000000002</v>
      </c>
      <c r="D38" t="s">
        <v>68</v>
      </c>
      <c r="E38" t="s">
        <v>53</v>
      </c>
      <c r="F38">
        <v>1</v>
      </c>
      <c r="G38">
        <v>0</v>
      </c>
      <c r="H38">
        <v>0</v>
      </c>
      <c r="I38">
        <v>1</v>
      </c>
      <c r="J38">
        <v>1</v>
      </c>
      <c r="K38">
        <v>1</v>
      </c>
      <c r="L38">
        <v>0</v>
      </c>
      <c r="M38">
        <v>0</v>
      </c>
    </row>
    <row r="39" spans="1:13" x14ac:dyDescent="0.25">
      <c r="A39">
        <v>2008</v>
      </c>
      <c r="B39" t="s">
        <v>22</v>
      </c>
      <c r="C39">
        <v>2.23</v>
      </c>
      <c r="D39" t="s">
        <v>69</v>
      </c>
      <c r="E39" t="s">
        <v>53</v>
      </c>
      <c r="F39">
        <v>19</v>
      </c>
      <c r="G39">
        <v>4</v>
      </c>
      <c r="H39">
        <v>2.8</v>
      </c>
      <c r="I39">
        <v>21.8</v>
      </c>
      <c r="J39">
        <v>23</v>
      </c>
      <c r="K39">
        <v>15</v>
      </c>
      <c r="L39">
        <v>8</v>
      </c>
      <c r="M39">
        <v>0</v>
      </c>
    </row>
    <row r="40" spans="1:13" x14ac:dyDescent="0.25">
      <c r="A40">
        <v>2008</v>
      </c>
      <c r="B40" t="s">
        <v>22</v>
      </c>
      <c r="C40">
        <v>2.2999999999999998</v>
      </c>
      <c r="D40" t="s">
        <v>68</v>
      </c>
      <c r="E40" t="s">
        <v>56</v>
      </c>
      <c r="F40">
        <v>1</v>
      </c>
      <c r="G40">
        <v>0</v>
      </c>
      <c r="H40">
        <v>0</v>
      </c>
      <c r="I40">
        <v>1</v>
      </c>
      <c r="J40">
        <v>1</v>
      </c>
      <c r="K40">
        <v>0</v>
      </c>
      <c r="L40">
        <v>1</v>
      </c>
      <c r="M40">
        <v>0</v>
      </c>
    </row>
    <row r="41" spans="1:13" x14ac:dyDescent="0.25">
      <c r="A41">
        <v>2008</v>
      </c>
      <c r="B41" t="s">
        <v>23</v>
      </c>
      <c r="C41">
        <v>2.04</v>
      </c>
      <c r="D41" t="s">
        <v>68</v>
      </c>
      <c r="E41" t="s">
        <v>54</v>
      </c>
      <c r="F41">
        <v>22</v>
      </c>
      <c r="G41">
        <v>1</v>
      </c>
      <c r="H41">
        <v>0.5</v>
      </c>
      <c r="I41">
        <v>22.5</v>
      </c>
      <c r="J41">
        <v>23</v>
      </c>
      <c r="K41">
        <v>15</v>
      </c>
      <c r="L41">
        <v>8</v>
      </c>
      <c r="M41">
        <v>0</v>
      </c>
    </row>
    <row r="42" spans="1:13" x14ac:dyDescent="0.25">
      <c r="A42">
        <v>2008</v>
      </c>
      <c r="B42" t="s">
        <v>23</v>
      </c>
      <c r="C42">
        <v>2.0499999999999998</v>
      </c>
      <c r="D42" t="s">
        <v>69</v>
      </c>
      <c r="E42" t="s">
        <v>54</v>
      </c>
      <c r="F42">
        <v>66</v>
      </c>
      <c r="G42">
        <v>9</v>
      </c>
      <c r="H42">
        <v>6.35</v>
      </c>
      <c r="I42">
        <v>72.349999999999994</v>
      </c>
      <c r="J42">
        <v>75</v>
      </c>
      <c r="K42">
        <v>58</v>
      </c>
      <c r="L42">
        <v>17</v>
      </c>
      <c r="M42">
        <v>0</v>
      </c>
    </row>
    <row r="43" spans="1:13" x14ac:dyDescent="0.25">
      <c r="A43">
        <v>2008</v>
      </c>
      <c r="B43" t="s">
        <v>23</v>
      </c>
      <c r="C43">
        <v>2.13</v>
      </c>
      <c r="D43" t="s">
        <v>68</v>
      </c>
      <c r="E43" t="s">
        <v>55</v>
      </c>
      <c r="F43">
        <v>12</v>
      </c>
      <c r="G43">
        <v>0</v>
      </c>
      <c r="H43">
        <v>0</v>
      </c>
      <c r="I43">
        <v>12</v>
      </c>
      <c r="J43">
        <v>12</v>
      </c>
      <c r="K43">
        <v>9</v>
      </c>
      <c r="L43">
        <v>3</v>
      </c>
      <c r="M43">
        <v>0</v>
      </c>
    </row>
    <row r="44" spans="1:13" x14ac:dyDescent="0.25">
      <c r="A44">
        <v>2008</v>
      </c>
      <c r="B44" t="s">
        <v>23</v>
      </c>
      <c r="C44">
        <v>2.14</v>
      </c>
      <c r="D44" t="s">
        <v>69</v>
      </c>
      <c r="E44" t="s">
        <v>55</v>
      </c>
      <c r="F44">
        <v>25</v>
      </c>
      <c r="G44">
        <v>4</v>
      </c>
      <c r="H44">
        <v>2.2799999999999998</v>
      </c>
      <c r="I44">
        <v>27.28</v>
      </c>
      <c r="J44">
        <v>29</v>
      </c>
      <c r="K44">
        <v>20</v>
      </c>
      <c r="L44">
        <v>9</v>
      </c>
      <c r="M44">
        <v>0</v>
      </c>
    </row>
    <row r="45" spans="1:13" x14ac:dyDescent="0.25">
      <c r="A45">
        <v>2008</v>
      </c>
      <c r="B45" t="s">
        <v>23</v>
      </c>
      <c r="C45">
        <v>2.2200000000000002</v>
      </c>
      <c r="D45" t="s">
        <v>68</v>
      </c>
      <c r="E45" t="s">
        <v>53</v>
      </c>
      <c r="F45">
        <v>8</v>
      </c>
      <c r="G45">
        <v>0</v>
      </c>
      <c r="H45">
        <v>0</v>
      </c>
      <c r="I45">
        <v>8</v>
      </c>
      <c r="J45">
        <v>8</v>
      </c>
      <c r="K45">
        <v>5</v>
      </c>
      <c r="L45">
        <v>3</v>
      </c>
      <c r="M45">
        <v>0</v>
      </c>
    </row>
    <row r="46" spans="1:13" x14ac:dyDescent="0.25">
      <c r="A46">
        <v>2008</v>
      </c>
      <c r="B46" t="s">
        <v>23</v>
      </c>
      <c r="C46">
        <v>2.23</v>
      </c>
      <c r="D46" t="s">
        <v>69</v>
      </c>
      <c r="E46" t="s">
        <v>53</v>
      </c>
      <c r="F46">
        <v>29</v>
      </c>
      <c r="G46">
        <v>5</v>
      </c>
      <c r="H46">
        <v>3.73</v>
      </c>
      <c r="I46">
        <v>32.729999999999997</v>
      </c>
      <c r="J46">
        <v>34</v>
      </c>
      <c r="K46">
        <v>28</v>
      </c>
      <c r="L46">
        <v>6</v>
      </c>
      <c r="M46">
        <v>0</v>
      </c>
    </row>
    <row r="47" spans="1:13" x14ac:dyDescent="0.25">
      <c r="A47">
        <v>2008</v>
      </c>
      <c r="B47" t="s">
        <v>24</v>
      </c>
      <c r="C47">
        <v>2.04</v>
      </c>
      <c r="D47" t="s">
        <v>68</v>
      </c>
      <c r="E47" t="s">
        <v>54</v>
      </c>
      <c r="F47">
        <v>10</v>
      </c>
      <c r="G47">
        <v>1</v>
      </c>
      <c r="H47">
        <v>0.5</v>
      </c>
      <c r="I47">
        <v>10.5</v>
      </c>
      <c r="J47">
        <v>11</v>
      </c>
      <c r="K47">
        <v>9</v>
      </c>
      <c r="L47">
        <v>2</v>
      </c>
      <c r="M47">
        <v>0</v>
      </c>
    </row>
    <row r="48" spans="1:13" x14ac:dyDescent="0.25">
      <c r="A48">
        <v>2008</v>
      </c>
      <c r="B48" t="s">
        <v>24</v>
      </c>
      <c r="C48">
        <v>2.0499999999999998</v>
      </c>
      <c r="D48" t="s">
        <v>69</v>
      </c>
      <c r="E48" t="s">
        <v>54</v>
      </c>
      <c r="F48">
        <v>42</v>
      </c>
      <c r="G48">
        <v>7</v>
      </c>
      <c r="H48">
        <v>4.3</v>
      </c>
      <c r="I48">
        <v>46.3</v>
      </c>
      <c r="J48">
        <v>49</v>
      </c>
      <c r="K48">
        <v>41</v>
      </c>
      <c r="L48">
        <v>8</v>
      </c>
      <c r="M48">
        <v>0</v>
      </c>
    </row>
    <row r="49" spans="1:13" x14ac:dyDescent="0.25">
      <c r="A49">
        <v>2008</v>
      </c>
      <c r="B49" t="s">
        <v>24</v>
      </c>
      <c r="C49">
        <v>2.13</v>
      </c>
      <c r="D49" t="s">
        <v>68</v>
      </c>
      <c r="E49" t="s">
        <v>55</v>
      </c>
      <c r="F49">
        <v>10</v>
      </c>
      <c r="G49">
        <v>0</v>
      </c>
      <c r="H49">
        <v>0</v>
      </c>
      <c r="I49">
        <v>10</v>
      </c>
      <c r="J49">
        <v>10</v>
      </c>
      <c r="K49">
        <v>8</v>
      </c>
      <c r="L49">
        <v>2</v>
      </c>
      <c r="M49">
        <v>0</v>
      </c>
    </row>
    <row r="50" spans="1:13" x14ac:dyDescent="0.25">
      <c r="A50">
        <v>2008</v>
      </c>
      <c r="B50" t="s">
        <v>24</v>
      </c>
      <c r="C50">
        <v>2.14</v>
      </c>
      <c r="D50" t="s">
        <v>69</v>
      </c>
      <c r="E50" t="s">
        <v>55</v>
      </c>
      <c r="F50">
        <v>29</v>
      </c>
      <c r="G50">
        <v>9</v>
      </c>
      <c r="H50">
        <v>4.96</v>
      </c>
      <c r="I50">
        <v>33.96</v>
      </c>
      <c r="J50">
        <v>38</v>
      </c>
      <c r="K50">
        <v>29</v>
      </c>
      <c r="L50">
        <v>9</v>
      </c>
      <c r="M50">
        <v>0</v>
      </c>
    </row>
    <row r="51" spans="1:13" x14ac:dyDescent="0.25">
      <c r="A51">
        <v>2008</v>
      </c>
      <c r="B51" t="s">
        <v>24</v>
      </c>
      <c r="C51">
        <v>2.2200000000000002</v>
      </c>
      <c r="D51" t="s">
        <v>68</v>
      </c>
      <c r="E51" t="s">
        <v>53</v>
      </c>
      <c r="F51">
        <v>3</v>
      </c>
      <c r="G51">
        <v>0</v>
      </c>
      <c r="H51">
        <v>0</v>
      </c>
      <c r="I51">
        <v>3</v>
      </c>
      <c r="J51">
        <v>3</v>
      </c>
      <c r="K51">
        <v>2</v>
      </c>
      <c r="L51">
        <v>1</v>
      </c>
      <c r="M51">
        <v>0</v>
      </c>
    </row>
    <row r="52" spans="1:13" x14ac:dyDescent="0.25">
      <c r="A52">
        <v>2008</v>
      </c>
      <c r="B52" t="s">
        <v>24</v>
      </c>
      <c r="C52">
        <v>2.23</v>
      </c>
      <c r="D52" t="s">
        <v>69</v>
      </c>
      <c r="E52" t="s">
        <v>53</v>
      </c>
      <c r="F52">
        <v>11</v>
      </c>
      <c r="G52">
        <v>0</v>
      </c>
      <c r="H52">
        <v>0</v>
      </c>
      <c r="I52">
        <v>11</v>
      </c>
      <c r="J52">
        <v>11</v>
      </c>
      <c r="K52">
        <v>7</v>
      </c>
      <c r="L52">
        <v>4</v>
      </c>
      <c r="M52">
        <v>0</v>
      </c>
    </row>
    <row r="53" spans="1:13" x14ac:dyDescent="0.25">
      <c r="A53">
        <v>2008</v>
      </c>
      <c r="B53" t="s">
        <v>24</v>
      </c>
      <c r="C53">
        <v>2.2999999999999998</v>
      </c>
      <c r="D53" t="s">
        <v>68</v>
      </c>
      <c r="E53" t="s">
        <v>56</v>
      </c>
      <c r="F53">
        <v>1</v>
      </c>
      <c r="G53">
        <v>0</v>
      </c>
      <c r="H53">
        <v>0</v>
      </c>
      <c r="I53">
        <v>1</v>
      </c>
      <c r="J53">
        <v>1</v>
      </c>
      <c r="K53">
        <v>1</v>
      </c>
      <c r="L53">
        <v>0</v>
      </c>
      <c r="M53">
        <v>0</v>
      </c>
    </row>
    <row r="54" spans="1:13" x14ac:dyDescent="0.25">
      <c r="A54">
        <v>2008</v>
      </c>
      <c r="B54" t="s">
        <v>24</v>
      </c>
      <c r="C54">
        <v>2.31</v>
      </c>
      <c r="D54" t="s">
        <v>69</v>
      </c>
      <c r="E54" t="s">
        <v>56</v>
      </c>
      <c r="F54">
        <v>4</v>
      </c>
      <c r="G54">
        <v>2</v>
      </c>
      <c r="H54">
        <v>1.5</v>
      </c>
      <c r="I54">
        <v>5.5</v>
      </c>
      <c r="J54">
        <v>6</v>
      </c>
      <c r="K54">
        <v>5</v>
      </c>
      <c r="L54">
        <v>1</v>
      </c>
      <c r="M54">
        <v>0</v>
      </c>
    </row>
    <row r="55" spans="1:13" x14ac:dyDescent="0.25">
      <c r="A55">
        <v>2008</v>
      </c>
      <c r="B55" t="s">
        <v>25</v>
      </c>
      <c r="C55">
        <v>2.04</v>
      </c>
      <c r="D55" t="s">
        <v>68</v>
      </c>
      <c r="E55" t="s">
        <v>54</v>
      </c>
      <c r="F55">
        <v>2</v>
      </c>
      <c r="G55">
        <v>1</v>
      </c>
      <c r="H55">
        <v>0.8</v>
      </c>
      <c r="I55">
        <v>2.8</v>
      </c>
      <c r="J55">
        <v>3</v>
      </c>
      <c r="K55">
        <v>3</v>
      </c>
      <c r="L55">
        <v>0</v>
      </c>
      <c r="M55">
        <v>0</v>
      </c>
    </row>
    <row r="56" spans="1:13" x14ac:dyDescent="0.25">
      <c r="A56">
        <v>2008</v>
      </c>
      <c r="B56" t="s">
        <v>25</v>
      </c>
      <c r="C56">
        <v>2.0499999999999998</v>
      </c>
      <c r="D56" t="s">
        <v>69</v>
      </c>
      <c r="E56" t="s">
        <v>54</v>
      </c>
      <c r="F56">
        <v>12</v>
      </c>
      <c r="G56">
        <v>3</v>
      </c>
      <c r="H56">
        <v>1.5</v>
      </c>
      <c r="I56">
        <v>13.5</v>
      </c>
      <c r="J56">
        <v>15</v>
      </c>
      <c r="K56">
        <v>11</v>
      </c>
      <c r="L56">
        <v>4</v>
      </c>
      <c r="M56">
        <v>0</v>
      </c>
    </row>
    <row r="57" spans="1:13" x14ac:dyDescent="0.25">
      <c r="A57">
        <v>2008</v>
      </c>
      <c r="B57" t="s">
        <v>25</v>
      </c>
      <c r="C57">
        <v>2.13</v>
      </c>
      <c r="D57" t="s">
        <v>68</v>
      </c>
      <c r="E57" t="s">
        <v>55</v>
      </c>
      <c r="F57">
        <v>4</v>
      </c>
      <c r="G57">
        <v>0</v>
      </c>
      <c r="H57">
        <v>0</v>
      </c>
      <c r="I57">
        <v>4</v>
      </c>
      <c r="J57">
        <v>4</v>
      </c>
      <c r="K57">
        <v>2</v>
      </c>
      <c r="L57">
        <v>2</v>
      </c>
      <c r="M57">
        <v>0</v>
      </c>
    </row>
    <row r="58" spans="1:13" x14ac:dyDescent="0.25">
      <c r="A58">
        <v>2008</v>
      </c>
      <c r="B58" t="s">
        <v>25</v>
      </c>
      <c r="C58">
        <v>2.14</v>
      </c>
      <c r="D58" t="s">
        <v>69</v>
      </c>
      <c r="E58" t="s">
        <v>55</v>
      </c>
      <c r="F58">
        <v>11</v>
      </c>
      <c r="G58">
        <v>8</v>
      </c>
      <c r="H58">
        <v>4.5999999999999996</v>
      </c>
      <c r="I58">
        <v>15.6</v>
      </c>
      <c r="J58">
        <v>19</v>
      </c>
      <c r="K58">
        <v>19</v>
      </c>
      <c r="L58">
        <v>0</v>
      </c>
      <c r="M58">
        <v>0</v>
      </c>
    </row>
    <row r="59" spans="1:13" x14ac:dyDescent="0.25">
      <c r="A59">
        <v>2008</v>
      </c>
      <c r="B59" t="s">
        <v>25</v>
      </c>
      <c r="C59">
        <v>2.23</v>
      </c>
      <c r="D59" t="s">
        <v>69</v>
      </c>
      <c r="E59" t="s">
        <v>53</v>
      </c>
      <c r="F59">
        <v>4</v>
      </c>
      <c r="G59">
        <v>1</v>
      </c>
      <c r="H59">
        <v>0.6</v>
      </c>
      <c r="I59">
        <v>4.5999999999999996</v>
      </c>
      <c r="J59">
        <v>5</v>
      </c>
      <c r="K59">
        <v>5</v>
      </c>
      <c r="L59">
        <v>0</v>
      </c>
      <c r="M59">
        <v>0</v>
      </c>
    </row>
    <row r="60" spans="1:13" x14ac:dyDescent="0.25">
      <c r="A60">
        <v>2008</v>
      </c>
      <c r="B60" t="s">
        <v>25</v>
      </c>
      <c r="C60">
        <v>2.2999999999999998</v>
      </c>
      <c r="D60" t="s">
        <v>68</v>
      </c>
      <c r="E60" t="s">
        <v>56</v>
      </c>
      <c r="F60">
        <v>2</v>
      </c>
      <c r="G60">
        <v>0</v>
      </c>
      <c r="H60">
        <v>0</v>
      </c>
      <c r="I60">
        <v>2</v>
      </c>
      <c r="J60">
        <v>2</v>
      </c>
      <c r="K60">
        <v>1</v>
      </c>
      <c r="L60">
        <v>1</v>
      </c>
      <c r="M60">
        <v>0</v>
      </c>
    </row>
    <row r="61" spans="1:13" x14ac:dyDescent="0.25">
      <c r="A61">
        <v>2008</v>
      </c>
      <c r="B61" t="s">
        <v>25</v>
      </c>
      <c r="C61">
        <v>2.31</v>
      </c>
      <c r="D61" t="s">
        <v>69</v>
      </c>
      <c r="E61" t="s">
        <v>56</v>
      </c>
      <c r="F61">
        <v>2</v>
      </c>
      <c r="G61">
        <v>0</v>
      </c>
      <c r="H61">
        <v>0</v>
      </c>
      <c r="I61">
        <v>2</v>
      </c>
      <c r="J61">
        <v>2</v>
      </c>
      <c r="K61">
        <v>1</v>
      </c>
      <c r="L61">
        <v>1</v>
      </c>
      <c r="M61">
        <v>0</v>
      </c>
    </row>
    <row r="62" spans="1:13" x14ac:dyDescent="0.25">
      <c r="A62">
        <v>2008</v>
      </c>
      <c r="B62" t="s">
        <v>26</v>
      </c>
      <c r="C62">
        <v>2.04</v>
      </c>
      <c r="D62" t="s">
        <v>68</v>
      </c>
      <c r="E62" t="s">
        <v>54</v>
      </c>
      <c r="F62">
        <v>13</v>
      </c>
      <c r="G62">
        <v>1</v>
      </c>
      <c r="H62">
        <v>0.5</v>
      </c>
      <c r="I62">
        <v>13.5</v>
      </c>
      <c r="J62">
        <v>14</v>
      </c>
      <c r="K62">
        <v>10</v>
      </c>
      <c r="L62">
        <v>4</v>
      </c>
      <c r="M62">
        <v>0</v>
      </c>
    </row>
    <row r="63" spans="1:13" x14ac:dyDescent="0.25">
      <c r="A63">
        <v>2008</v>
      </c>
      <c r="B63" t="s">
        <v>26</v>
      </c>
      <c r="C63">
        <v>2.0499999999999998</v>
      </c>
      <c r="D63" t="s">
        <v>69</v>
      </c>
      <c r="E63" t="s">
        <v>54</v>
      </c>
      <c r="F63">
        <v>31</v>
      </c>
      <c r="G63">
        <v>6</v>
      </c>
      <c r="H63">
        <v>3.49</v>
      </c>
      <c r="I63">
        <v>34.49</v>
      </c>
      <c r="J63">
        <v>37</v>
      </c>
      <c r="K63">
        <v>32</v>
      </c>
      <c r="L63">
        <v>5</v>
      </c>
      <c r="M63">
        <v>0</v>
      </c>
    </row>
    <row r="64" spans="1:13" x14ac:dyDescent="0.25">
      <c r="A64">
        <v>2008</v>
      </c>
      <c r="B64" t="s">
        <v>26</v>
      </c>
      <c r="C64">
        <v>2.13</v>
      </c>
      <c r="D64" t="s">
        <v>68</v>
      </c>
      <c r="E64" t="s">
        <v>55</v>
      </c>
      <c r="F64">
        <v>13</v>
      </c>
      <c r="G64">
        <v>2</v>
      </c>
      <c r="H64">
        <v>1.4</v>
      </c>
      <c r="I64">
        <v>14.4</v>
      </c>
      <c r="J64">
        <v>15</v>
      </c>
      <c r="K64">
        <v>13</v>
      </c>
      <c r="L64">
        <v>2</v>
      </c>
      <c r="M64">
        <v>0</v>
      </c>
    </row>
    <row r="65" spans="1:13" x14ac:dyDescent="0.25">
      <c r="A65">
        <v>2008</v>
      </c>
      <c r="B65" t="s">
        <v>26</v>
      </c>
      <c r="C65">
        <v>2.14</v>
      </c>
      <c r="D65" t="s">
        <v>69</v>
      </c>
      <c r="E65" t="s">
        <v>55</v>
      </c>
      <c r="F65">
        <v>12</v>
      </c>
      <c r="G65">
        <v>5</v>
      </c>
      <c r="H65">
        <v>2.61</v>
      </c>
      <c r="I65">
        <v>14.61</v>
      </c>
      <c r="J65">
        <v>17</v>
      </c>
      <c r="K65">
        <v>12</v>
      </c>
      <c r="L65">
        <v>5</v>
      </c>
      <c r="M65">
        <v>0</v>
      </c>
    </row>
    <row r="66" spans="1:13" x14ac:dyDescent="0.25">
      <c r="A66">
        <v>2008</v>
      </c>
      <c r="B66" t="s">
        <v>26</v>
      </c>
      <c r="C66">
        <v>2.23</v>
      </c>
      <c r="D66" t="s">
        <v>69</v>
      </c>
      <c r="E66" t="s">
        <v>53</v>
      </c>
      <c r="F66">
        <v>5</v>
      </c>
      <c r="G66">
        <v>1</v>
      </c>
      <c r="H66">
        <v>0.5</v>
      </c>
      <c r="I66">
        <v>5.5</v>
      </c>
      <c r="J66">
        <v>6</v>
      </c>
      <c r="K66">
        <v>4</v>
      </c>
      <c r="L66">
        <v>2</v>
      </c>
      <c r="M66">
        <v>0</v>
      </c>
    </row>
    <row r="67" spans="1:13" x14ac:dyDescent="0.25">
      <c r="A67">
        <v>2008</v>
      </c>
      <c r="B67" t="s">
        <v>27</v>
      </c>
      <c r="C67">
        <v>2.0499999999999998</v>
      </c>
      <c r="D67" t="s">
        <v>69</v>
      </c>
      <c r="E67" t="s">
        <v>54</v>
      </c>
      <c r="F67">
        <v>36</v>
      </c>
      <c r="G67">
        <v>4</v>
      </c>
      <c r="H67">
        <v>2.35</v>
      </c>
      <c r="I67">
        <v>38.35</v>
      </c>
      <c r="J67">
        <v>40</v>
      </c>
      <c r="K67">
        <v>31</v>
      </c>
      <c r="L67">
        <v>9</v>
      </c>
      <c r="M67">
        <v>0</v>
      </c>
    </row>
    <row r="68" spans="1:13" x14ac:dyDescent="0.25">
      <c r="A68">
        <v>2008</v>
      </c>
      <c r="B68" t="s">
        <v>27</v>
      </c>
      <c r="C68">
        <v>2.14</v>
      </c>
      <c r="D68" t="s">
        <v>69</v>
      </c>
      <c r="E68" t="s">
        <v>55</v>
      </c>
      <c r="F68">
        <v>30</v>
      </c>
      <c r="G68">
        <v>5</v>
      </c>
      <c r="H68">
        <v>2.63</v>
      </c>
      <c r="I68">
        <v>32.630000000000003</v>
      </c>
      <c r="J68">
        <v>35</v>
      </c>
      <c r="K68">
        <v>28</v>
      </c>
      <c r="L68">
        <v>7</v>
      </c>
      <c r="M68">
        <v>0</v>
      </c>
    </row>
    <row r="69" spans="1:13" x14ac:dyDescent="0.25">
      <c r="A69">
        <v>2008</v>
      </c>
      <c r="B69" t="s">
        <v>27</v>
      </c>
      <c r="C69">
        <v>2.23</v>
      </c>
      <c r="D69" t="s">
        <v>69</v>
      </c>
      <c r="E69" t="s">
        <v>53</v>
      </c>
      <c r="F69">
        <v>5</v>
      </c>
      <c r="G69">
        <v>1</v>
      </c>
      <c r="H69">
        <v>0.5</v>
      </c>
      <c r="I69">
        <v>5.5</v>
      </c>
      <c r="J69">
        <v>6</v>
      </c>
      <c r="K69">
        <v>4</v>
      </c>
      <c r="L69">
        <v>2</v>
      </c>
      <c r="M69">
        <v>0</v>
      </c>
    </row>
    <row r="70" spans="1:13" x14ac:dyDescent="0.25">
      <c r="A70">
        <v>2008</v>
      </c>
      <c r="B70" t="s">
        <v>28</v>
      </c>
      <c r="C70">
        <v>2.04</v>
      </c>
      <c r="D70" t="s">
        <v>68</v>
      </c>
      <c r="E70" t="s">
        <v>54</v>
      </c>
      <c r="F70">
        <v>42</v>
      </c>
      <c r="G70">
        <v>13</v>
      </c>
      <c r="H70">
        <v>7.41</v>
      </c>
      <c r="I70">
        <v>49.41</v>
      </c>
      <c r="J70">
        <v>55</v>
      </c>
      <c r="K70">
        <v>34</v>
      </c>
      <c r="L70">
        <v>21</v>
      </c>
      <c r="M70">
        <v>0</v>
      </c>
    </row>
    <row r="71" spans="1:13" x14ac:dyDescent="0.25">
      <c r="A71">
        <v>2008</v>
      </c>
      <c r="B71" t="s">
        <v>28</v>
      </c>
      <c r="C71">
        <v>2.0499999999999998</v>
      </c>
      <c r="D71" t="s">
        <v>69</v>
      </c>
      <c r="E71" t="s">
        <v>54</v>
      </c>
      <c r="F71">
        <v>146</v>
      </c>
      <c r="G71">
        <v>75</v>
      </c>
      <c r="H71">
        <v>43.21</v>
      </c>
      <c r="I71">
        <v>189.21</v>
      </c>
      <c r="J71">
        <v>221</v>
      </c>
      <c r="K71">
        <v>195</v>
      </c>
      <c r="L71">
        <v>26</v>
      </c>
      <c r="M71">
        <v>0</v>
      </c>
    </row>
    <row r="72" spans="1:13" x14ac:dyDescent="0.25">
      <c r="A72">
        <v>2008</v>
      </c>
      <c r="B72" t="s">
        <v>28</v>
      </c>
      <c r="C72">
        <v>2.13</v>
      </c>
      <c r="D72" t="s">
        <v>68</v>
      </c>
      <c r="E72" t="s">
        <v>55</v>
      </c>
      <c r="F72">
        <v>25</v>
      </c>
      <c r="G72">
        <v>9</v>
      </c>
      <c r="H72">
        <v>6.07</v>
      </c>
      <c r="I72">
        <v>31.07</v>
      </c>
      <c r="J72">
        <v>34</v>
      </c>
      <c r="K72">
        <v>20</v>
      </c>
      <c r="L72">
        <v>14</v>
      </c>
      <c r="M72">
        <v>0</v>
      </c>
    </row>
    <row r="73" spans="1:13" x14ac:dyDescent="0.25">
      <c r="A73">
        <v>2008</v>
      </c>
      <c r="B73" t="s">
        <v>28</v>
      </c>
      <c r="C73">
        <v>2.14</v>
      </c>
      <c r="D73" t="s">
        <v>69</v>
      </c>
      <c r="E73" t="s">
        <v>55</v>
      </c>
      <c r="F73">
        <v>79</v>
      </c>
      <c r="G73">
        <v>28</v>
      </c>
      <c r="H73">
        <v>15.84</v>
      </c>
      <c r="I73">
        <v>94.84</v>
      </c>
      <c r="J73">
        <v>107</v>
      </c>
      <c r="K73">
        <v>73</v>
      </c>
      <c r="L73">
        <v>34</v>
      </c>
      <c r="M73">
        <v>0</v>
      </c>
    </row>
    <row r="74" spans="1:13" x14ac:dyDescent="0.25">
      <c r="A74">
        <v>2008</v>
      </c>
      <c r="B74" t="s">
        <v>28</v>
      </c>
      <c r="C74">
        <v>2.2200000000000002</v>
      </c>
      <c r="D74" t="s">
        <v>68</v>
      </c>
      <c r="E74" t="s">
        <v>53</v>
      </c>
      <c r="F74">
        <v>16</v>
      </c>
      <c r="G74">
        <v>5</v>
      </c>
      <c r="H74">
        <v>2.2400000000000002</v>
      </c>
      <c r="I74">
        <v>18.239999999999998</v>
      </c>
      <c r="J74">
        <v>21</v>
      </c>
      <c r="K74">
        <v>15</v>
      </c>
      <c r="L74">
        <v>6</v>
      </c>
      <c r="M74">
        <v>0</v>
      </c>
    </row>
    <row r="75" spans="1:13" x14ac:dyDescent="0.25">
      <c r="A75">
        <v>2008</v>
      </c>
      <c r="B75" t="s">
        <v>28</v>
      </c>
      <c r="C75">
        <v>2.23</v>
      </c>
      <c r="D75" t="s">
        <v>69</v>
      </c>
      <c r="E75" t="s">
        <v>53</v>
      </c>
      <c r="F75">
        <v>65</v>
      </c>
      <c r="G75">
        <v>13</v>
      </c>
      <c r="H75">
        <v>7.09</v>
      </c>
      <c r="I75">
        <v>72.09</v>
      </c>
      <c r="J75">
        <v>78</v>
      </c>
      <c r="K75">
        <v>51</v>
      </c>
      <c r="L75">
        <v>27</v>
      </c>
      <c r="M75">
        <v>0</v>
      </c>
    </row>
    <row r="76" spans="1:13" x14ac:dyDescent="0.25">
      <c r="A76">
        <v>2008</v>
      </c>
      <c r="B76" t="s">
        <v>28</v>
      </c>
      <c r="C76">
        <v>2.2999999999999998</v>
      </c>
      <c r="D76" t="s">
        <v>68</v>
      </c>
      <c r="E76" t="s">
        <v>56</v>
      </c>
      <c r="F76">
        <v>12</v>
      </c>
      <c r="G76">
        <v>14</v>
      </c>
      <c r="H76">
        <v>6.73</v>
      </c>
      <c r="I76">
        <v>18.73</v>
      </c>
      <c r="J76">
        <v>26</v>
      </c>
      <c r="K76">
        <v>20</v>
      </c>
      <c r="L76">
        <v>6</v>
      </c>
      <c r="M76">
        <v>0</v>
      </c>
    </row>
    <row r="77" spans="1:13" x14ac:dyDescent="0.25">
      <c r="A77">
        <v>2008</v>
      </c>
      <c r="B77" t="s">
        <v>28</v>
      </c>
      <c r="C77">
        <v>2.31</v>
      </c>
      <c r="D77" t="s">
        <v>69</v>
      </c>
      <c r="E77" t="s">
        <v>56</v>
      </c>
      <c r="F77">
        <v>42</v>
      </c>
      <c r="G77">
        <v>52</v>
      </c>
      <c r="H77">
        <v>15.53</v>
      </c>
      <c r="I77">
        <v>57.53</v>
      </c>
      <c r="J77">
        <v>94</v>
      </c>
      <c r="K77">
        <v>76</v>
      </c>
      <c r="L77">
        <v>18</v>
      </c>
      <c r="M77">
        <v>0</v>
      </c>
    </row>
    <row r="78" spans="1:13" x14ac:dyDescent="0.25">
      <c r="A78">
        <v>2008</v>
      </c>
      <c r="B78" t="s">
        <v>29</v>
      </c>
      <c r="C78">
        <v>2.04</v>
      </c>
      <c r="D78" t="s">
        <v>68</v>
      </c>
      <c r="E78" t="s">
        <v>54</v>
      </c>
      <c r="F78">
        <v>9</v>
      </c>
      <c r="G78">
        <v>1</v>
      </c>
      <c r="H78">
        <v>0.5</v>
      </c>
      <c r="I78">
        <v>9.5</v>
      </c>
      <c r="J78">
        <v>10</v>
      </c>
      <c r="K78">
        <v>8</v>
      </c>
      <c r="L78">
        <v>2</v>
      </c>
      <c r="M78">
        <v>0</v>
      </c>
    </row>
    <row r="79" spans="1:13" x14ac:dyDescent="0.25">
      <c r="A79">
        <v>2008</v>
      </c>
      <c r="B79" t="s">
        <v>29</v>
      </c>
      <c r="C79">
        <v>2.0499999999999998</v>
      </c>
      <c r="D79" t="s">
        <v>69</v>
      </c>
      <c r="E79" t="s">
        <v>54</v>
      </c>
      <c r="F79">
        <v>52</v>
      </c>
      <c r="G79">
        <v>19</v>
      </c>
      <c r="H79">
        <v>10.09</v>
      </c>
      <c r="I79">
        <v>62.09</v>
      </c>
      <c r="J79">
        <v>71</v>
      </c>
      <c r="K79">
        <v>62</v>
      </c>
      <c r="L79">
        <v>9</v>
      </c>
      <c r="M79">
        <v>0</v>
      </c>
    </row>
    <row r="80" spans="1:13" x14ac:dyDescent="0.25">
      <c r="A80">
        <v>2008</v>
      </c>
      <c r="B80" t="s">
        <v>29</v>
      </c>
      <c r="C80">
        <v>2.13</v>
      </c>
      <c r="D80" t="s">
        <v>68</v>
      </c>
      <c r="E80" t="s">
        <v>55</v>
      </c>
      <c r="F80">
        <v>8</v>
      </c>
      <c r="G80">
        <v>4</v>
      </c>
      <c r="H80">
        <v>2.6</v>
      </c>
      <c r="I80">
        <v>10.6</v>
      </c>
      <c r="J80">
        <v>12</v>
      </c>
      <c r="K80">
        <v>10</v>
      </c>
      <c r="L80">
        <v>2</v>
      </c>
      <c r="M80">
        <v>0</v>
      </c>
    </row>
    <row r="81" spans="1:13" x14ac:dyDescent="0.25">
      <c r="A81">
        <v>2008</v>
      </c>
      <c r="B81" t="s">
        <v>29</v>
      </c>
      <c r="C81">
        <v>2.14</v>
      </c>
      <c r="D81" t="s">
        <v>69</v>
      </c>
      <c r="E81" t="s">
        <v>55</v>
      </c>
      <c r="F81">
        <v>30</v>
      </c>
      <c r="G81">
        <v>12</v>
      </c>
      <c r="H81">
        <v>6</v>
      </c>
      <c r="I81">
        <v>36</v>
      </c>
      <c r="J81">
        <v>42</v>
      </c>
      <c r="K81">
        <v>32</v>
      </c>
      <c r="L81">
        <v>10</v>
      </c>
      <c r="M81">
        <v>0</v>
      </c>
    </row>
    <row r="82" spans="1:13" x14ac:dyDescent="0.25">
      <c r="A82">
        <v>2008</v>
      </c>
      <c r="B82" t="s">
        <v>29</v>
      </c>
      <c r="C82">
        <v>2.2200000000000002</v>
      </c>
      <c r="D82" t="s">
        <v>68</v>
      </c>
      <c r="E82" t="s">
        <v>53</v>
      </c>
      <c r="F82">
        <v>2</v>
      </c>
      <c r="G82">
        <v>0</v>
      </c>
      <c r="H82">
        <v>0</v>
      </c>
      <c r="I82">
        <v>2</v>
      </c>
      <c r="J82">
        <v>2</v>
      </c>
      <c r="K82">
        <v>1</v>
      </c>
      <c r="L82">
        <v>1</v>
      </c>
      <c r="M82">
        <v>0</v>
      </c>
    </row>
    <row r="83" spans="1:13" x14ac:dyDescent="0.25">
      <c r="A83">
        <v>2008</v>
      </c>
      <c r="B83" t="s">
        <v>29</v>
      </c>
      <c r="C83">
        <v>2.23</v>
      </c>
      <c r="D83" t="s">
        <v>69</v>
      </c>
      <c r="E83" t="s">
        <v>53</v>
      </c>
      <c r="F83">
        <v>17</v>
      </c>
      <c r="G83">
        <v>7</v>
      </c>
      <c r="H83">
        <v>5.21</v>
      </c>
      <c r="I83">
        <v>22.21</v>
      </c>
      <c r="J83">
        <v>24</v>
      </c>
      <c r="K83">
        <v>15</v>
      </c>
      <c r="L83">
        <v>9</v>
      </c>
      <c r="M83">
        <v>0</v>
      </c>
    </row>
    <row r="84" spans="1:13" x14ac:dyDescent="0.25">
      <c r="A84">
        <v>2008</v>
      </c>
      <c r="B84" t="s">
        <v>29</v>
      </c>
      <c r="C84">
        <v>2.2999999999999998</v>
      </c>
      <c r="D84" t="s">
        <v>68</v>
      </c>
      <c r="E84" t="s">
        <v>56</v>
      </c>
      <c r="F84">
        <v>1</v>
      </c>
      <c r="G84">
        <v>0</v>
      </c>
      <c r="H84">
        <v>0</v>
      </c>
      <c r="I84">
        <v>1</v>
      </c>
      <c r="J84">
        <v>1</v>
      </c>
      <c r="K84">
        <v>1</v>
      </c>
      <c r="L84">
        <v>0</v>
      </c>
      <c r="M84">
        <v>0</v>
      </c>
    </row>
    <row r="85" spans="1:13" x14ac:dyDescent="0.25">
      <c r="A85">
        <v>2008</v>
      </c>
      <c r="B85" t="s">
        <v>29</v>
      </c>
      <c r="C85">
        <v>2.31</v>
      </c>
      <c r="D85" t="s">
        <v>69</v>
      </c>
      <c r="E85" t="s">
        <v>56</v>
      </c>
      <c r="F85">
        <v>0</v>
      </c>
      <c r="G85">
        <v>2</v>
      </c>
      <c r="H85">
        <v>1</v>
      </c>
      <c r="I85">
        <v>1</v>
      </c>
      <c r="J85">
        <v>2</v>
      </c>
      <c r="K85">
        <v>2</v>
      </c>
      <c r="L85">
        <v>0</v>
      </c>
      <c r="M85">
        <v>0</v>
      </c>
    </row>
    <row r="86" spans="1:13" x14ac:dyDescent="0.25">
      <c r="A86">
        <v>2008</v>
      </c>
      <c r="B86" t="s">
        <v>30</v>
      </c>
      <c r="C86">
        <v>2.04</v>
      </c>
      <c r="D86" t="s">
        <v>68</v>
      </c>
      <c r="E86" t="s">
        <v>54</v>
      </c>
      <c r="F86">
        <v>37</v>
      </c>
      <c r="G86">
        <v>9</v>
      </c>
      <c r="H86">
        <v>5.72</v>
      </c>
      <c r="I86">
        <v>42.72</v>
      </c>
      <c r="J86">
        <v>46</v>
      </c>
      <c r="K86">
        <v>36</v>
      </c>
      <c r="L86">
        <v>10</v>
      </c>
      <c r="M86">
        <v>0</v>
      </c>
    </row>
    <row r="87" spans="1:13" x14ac:dyDescent="0.25">
      <c r="A87">
        <v>2008</v>
      </c>
      <c r="B87" t="s">
        <v>30</v>
      </c>
      <c r="C87">
        <v>2.0499999999999998</v>
      </c>
      <c r="D87" t="s">
        <v>69</v>
      </c>
      <c r="E87" t="s">
        <v>54</v>
      </c>
      <c r="F87">
        <v>70</v>
      </c>
      <c r="G87">
        <v>12</v>
      </c>
      <c r="H87">
        <v>7.19</v>
      </c>
      <c r="I87">
        <v>77.19</v>
      </c>
      <c r="J87">
        <v>82</v>
      </c>
      <c r="K87">
        <v>65</v>
      </c>
      <c r="L87">
        <v>17</v>
      </c>
      <c r="M87">
        <v>0</v>
      </c>
    </row>
    <row r="88" spans="1:13" x14ac:dyDescent="0.25">
      <c r="A88">
        <v>2008</v>
      </c>
      <c r="B88" t="s">
        <v>30</v>
      </c>
      <c r="C88">
        <v>2.13</v>
      </c>
      <c r="D88" t="s">
        <v>68</v>
      </c>
      <c r="E88" t="s">
        <v>55</v>
      </c>
      <c r="F88">
        <v>35</v>
      </c>
      <c r="G88">
        <v>3</v>
      </c>
      <c r="H88">
        <v>1.6</v>
      </c>
      <c r="I88">
        <v>36.6</v>
      </c>
      <c r="J88">
        <v>38</v>
      </c>
      <c r="K88">
        <v>26</v>
      </c>
      <c r="L88">
        <v>12</v>
      </c>
      <c r="M88">
        <v>0</v>
      </c>
    </row>
    <row r="89" spans="1:13" x14ac:dyDescent="0.25">
      <c r="A89">
        <v>2008</v>
      </c>
      <c r="B89" t="s">
        <v>30</v>
      </c>
      <c r="C89">
        <v>2.14</v>
      </c>
      <c r="D89" t="s">
        <v>69</v>
      </c>
      <c r="E89" t="s">
        <v>55</v>
      </c>
      <c r="F89">
        <v>62</v>
      </c>
      <c r="G89">
        <v>25</v>
      </c>
      <c r="H89">
        <v>13.8</v>
      </c>
      <c r="I89">
        <v>75.8</v>
      </c>
      <c r="J89">
        <v>87</v>
      </c>
      <c r="K89">
        <v>68</v>
      </c>
      <c r="L89">
        <v>19</v>
      </c>
      <c r="M89">
        <v>0</v>
      </c>
    </row>
    <row r="90" spans="1:13" x14ac:dyDescent="0.25">
      <c r="A90">
        <v>2008</v>
      </c>
      <c r="B90" t="s">
        <v>30</v>
      </c>
      <c r="C90">
        <v>2.2200000000000002</v>
      </c>
      <c r="D90" t="s">
        <v>68</v>
      </c>
      <c r="E90" t="s">
        <v>53</v>
      </c>
      <c r="F90">
        <v>9</v>
      </c>
      <c r="G90">
        <v>0</v>
      </c>
      <c r="H90">
        <v>0</v>
      </c>
      <c r="I90">
        <v>9</v>
      </c>
      <c r="J90">
        <v>9</v>
      </c>
      <c r="K90">
        <v>4</v>
      </c>
      <c r="L90">
        <v>5</v>
      </c>
      <c r="M90">
        <v>0</v>
      </c>
    </row>
    <row r="91" spans="1:13" x14ac:dyDescent="0.25">
      <c r="A91">
        <v>2008</v>
      </c>
      <c r="B91" t="s">
        <v>30</v>
      </c>
      <c r="C91">
        <v>2.23</v>
      </c>
      <c r="D91" t="s">
        <v>69</v>
      </c>
      <c r="E91" t="s">
        <v>53</v>
      </c>
      <c r="F91">
        <v>37</v>
      </c>
      <c r="G91">
        <v>10</v>
      </c>
      <c r="H91">
        <v>6.98</v>
      </c>
      <c r="I91">
        <v>43.98</v>
      </c>
      <c r="J91">
        <v>47</v>
      </c>
      <c r="K91">
        <v>30</v>
      </c>
      <c r="L91">
        <v>17</v>
      </c>
      <c r="M91">
        <v>0</v>
      </c>
    </row>
    <row r="92" spans="1:13" x14ac:dyDescent="0.25">
      <c r="A92">
        <v>2008</v>
      </c>
      <c r="B92" t="s">
        <v>31</v>
      </c>
      <c r="C92">
        <v>2.04</v>
      </c>
      <c r="D92" t="s">
        <v>68</v>
      </c>
      <c r="E92" t="s">
        <v>54</v>
      </c>
      <c r="F92">
        <v>105</v>
      </c>
      <c r="G92">
        <v>10</v>
      </c>
      <c r="H92">
        <v>6.2</v>
      </c>
      <c r="I92">
        <v>111.2</v>
      </c>
      <c r="J92">
        <v>115</v>
      </c>
      <c r="K92">
        <v>75</v>
      </c>
      <c r="L92">
        <v>40</v>
      </c>
      <c r="M92">
        <v>0</v>
      </c>
    </row>
    <row r="93" spans="1:13" x14ac:dyDescent="0.25">
      <c r="A93">
        <v>2008</v>
      </c>
      <c r="B93" t="s">
        <v>31</v>
      </c>
      <c r="C93">
        <v>2.0499999999999998</v>
      </c>
      <c r="D93" t="s">
        <v>69</v>
      </c>
      <c r="E93" t="s">
        <v>54</v>
      </c>
      <c r="F93">
        <v>190</v>
      </c>
      <c r="G93">
        <v>46</v>
      </c>
      <c r="H93">
        <v>25.6</v>
      </c>
      <c r="I93">
        <v>215.6</v>
      </c>
      <c r="J93">
        <v>236</v>
      </c>
      <c r="K93">
        <v>183</v>
      </c>
      <c r="L93">
        <v>53</v>
      </c>
      <c r="M93">
        <v>0</v>
      </c>
    </row>
    <row r="94" spans="1:13" x14ac:dyDescent="0.25">
      <c r="A94">
        <v>2008</v>
      </c>
      <c r="B94" t="s">
        <v>31</v>
      </c>
      <c r="C94">
        <v>2.13</v>
      </c>
      <c r="D94" t="s">
        <v>68</v>
      </c>
      <c r="E94" t="s">
        <v>55</v>
      </c>
      <c r="F94">
        <v>83</v>
      </c>
      <c r="G94">
        <v>7</v>
      </c>
      <c r="H94">
        <v>4</v>
      </c>
      <c r="I94">
        <v>87</v>
      </c>
      <c r="J94">
        <v>90</v>
      </c>
      <c r="K94">
        <v>58</v>
      </c>
      <c r="L94">
        <v>32</v>
      </c>
      <c r="M94">
        <v>0</v>
      </c>
    </row>
    <row r="95" spans="1:13" x14ac:dyDescent="0.25">
      <c r="A95">
        <v>2008</v>
      </c>
      <c r="B95" t="s">
        <v>31</v>
      </c>
      <c r="C95">
        <v>2.14</v>
      </c>
      <c r="D95" t="s">
        <v>69</v>
      </c>
      <c r="E95" t="s">
        <v>55</v>
      </c>
      <c r="F95">
        <v>128</v>
      </c>
      <c r="G95">
        <v>32</v>
      </c>
      <c r="H95">
        <v>18.100000000000001</v>
      </c>
      <c r="I95">
        <v>146.1</v>
      </c>
      <c r="J95">
        <v>160</v>
      </c>
      <c r="K95">
        <v>127</v>
      </c>
      <c r="L95">
        <v>33</v>
      </c>
      <c r="M95">
        <v>0</v>
      </c>
    </row>
    <row r="96" spans="1:13" x14ac:dyDescent="0.25">
      <c r="A96">
        <v>2008</v>
      </c>
      <c r="B96" t="s">
        <v>31</v>
      </c>
      <c r="C96">
        <v>2.2200000000000002</v>
      </c>
      <c r="D96" t="s">
        <v>68</v>
      </c>
      <c r="E96" t="s">
        <v>53</v>
      </c>
      <c r="F96">
        <v>35</v>
      </c>
      <c r="G96">
        <v>4</v>
      </c>
      <c r="H96">
        <v>2.2000000000000002</v>
      </c>
      <c r="I96">
        <v>37.200000000000003</v>
      </c>
      <c r="J96">
        <v>39</v>
      </c>
      <c r="K96">
        <v>26</v>
      </c>
      <c r="L96">
        <v>13</v>
      </c>
      <c r="M96">
        <v>0</v>
      </c>
    </row>
    <row r="97" spans="1:13" x14ac:dyDescent="0.25">
      <c r="A97">
        <v>2008</v>
      </c>
      <c r="B97" t="s">
        <v>31</v>
      </c>
      <c r="C97">
        <v>2.23</v>
      </c>
      <c r="D97" t="s">
        <v>69</v>
      </c>
      <c r="E97" t="s">
        <v>53</v>
      </c>
      <c r="F97">
        <v>87</v>
      </c>
      <c r="G97">
        <v>7</v>
      </c>
      <c r="H97">
        <v>3.7</v>
      </c>
      <c r="I97">
        <v>90.7</v>
      </c>
      <c r="J97">
        <v>94</v>
      </c>
      <c r="K97">
        <v>53</v>
      </c>
      <c r="L97">
        <v>41</v>
      </c>
      <c r="M97">
        <v>0</v>
      </c>
    </row>
    <row r="98" spans="1:13" x14ac:dyDescent="0.25">
      <c r="A98">
        <v>2008</v>
      </c>
      <c r="B98" t="s">
        <v>31</v>
      </c>
      <c r="C98">
        <v>2.2999999999999998</v>
      </c>
      <c r="D98" t="s">
        <v>68</v>
      </c>
      <c r="E98" t="s">
        <v>56</v>
      </c>
      <c r="F98">
        <v>9</v>
      </c>
      <c r="G98">
        <v>2</v>
      </c>
      <c r="H98">
        <v>1</v>
      </c>
      <c r="I98">
        <v>10</v>
      </c>
      <c r="J98">
        <v>11</v>
      </c>
      <c r="K98">
        <v>5</v>
      </c>
      <c r="L98">
        <v>6</v>
      </c>
      <c r="M98">
        <v>0</v>
      </c>
    </row>
    <row r="99" spans="1:13" x14ac:dyDescent="0.25">
      <c r="A99">
        <v>2008</v>
      </c>
      <c r="B99" t="s">
        <v>31</v>
      </c>
      <c r="C99">
        <v>2.31</v>
      </c>
      <c r="D99" t="s">
        <v>69</v>
      </c>
      <c r="E99" t="s">
        <v>56</v>
      </c>
      <c r="F99">
        <v>29</v>
      </c>
      <c r="G99">
        <v>12</v>
      </c>
      <c r="H99">
        <v>6.4</v>
      </c>
      <c r="I99">
        <v>35.4</v>
      </c>
      <c r="J99">
        <v>41</v>
      </c>
      <c r="K99">
        <v>35</v>
      </c>
      <c r="L99">
        <v>6</v>
      </c>
      <c r="M99">
        <v>0</v>
      </c>
    </row>
    <row r="100" spans="1:13" x14ac:dyDescent="0.25">
      <c r="A100">
        <v>2008</v>
      </c>
      <c r="B100" t="s">
        <v>32</v>
      </c>
      <c r="C100">
        <v>2.04</v>
      </c>
      <c r="D100" t="s">
        <v>68</v>
      </c>
      <c r="E100" t="s">
        <v>54</v>
      </c>
      <c r="F100">
        <v>24</v>
      </c>
      <c r="G100">
        <v>2</v>
      </c>
      <c r="H100">
        <v>1</v>
      </c>
      <c r="I100">
        <v>25</v>
      </c>
      <c r="J100">
        <v>26</v>
      </c>
      <c r="K100">
        <v>19</v>
      </c>
      <c r="L100">
        <v>7</v>
      </c>
      <c r="M100">
        <v>0</v>
      </c>
    </row>
    <row r="101" spans="1:13" x14ac:dyDescent="0.25">
      <c r="A101">
        <v>2008</v>
      </c>
      <c r="B101" t="s">
        <v>32</v>
      </c>
      <c r="C101">
        <v>2.0499999999999998</v>
      </c>
      <c r="D101" t="s">
        <v>69</v>
      </c>
      <c r="E101" t="s">
        <v>54</v>
      </c>
      <c r="F101">
        <v>56</v>
      </c>
      <c r="G101">
        <v>15</v>
      </c>
      <c r="H101">
        <v>8.2100000000000009</v>
      </c>
      <c r="I101">
        <v>64.209999999999994</v>
      </c>
      <c r="J101">
        <v>71</v>
      </c>
      <c r="K101">
        <v>62</v>
      </c>
      <c r="L101">
        <v>9</v>
      </c>
      <c r="M101">
        <v>0</v>
      </c>
    </row>
    <row r="102" spans="1:13" x14ac:dyDescent="0.25">
      <c r="A102">
        <v>2008</v>
      </c>
      <c r="B102" t="s">
        <v>32</v>
      </c>
      <c r="C102">
        <v>2.13</v>
      </c>
      <c r="D102" t="s">
        <v>68</v>
      </c>
      <c r="E102" t="s">
        <v>55</v>
      </c>
      <c r="F102">
        <v>2</v>
      </c>
      <c r="G102">
        <v>0</v>
      </c>
      <c r="H102">
        <v>0</v>
      </c>
      <c r="I102">
        <v>2</v>
      </c>
      <c r="J102">
        <v>2</v>
      </c>
      <c r="K102">
        <v>2</v>
      </c>
      <c r="L102">
        <v>0</v>
      </c>
      <c r="M102">
        <v>0</v>
      </c>
    </row>
    <row r="103" spans="1:13" x14ac:dyDescent="0.25">
      <c r="A103">
        <v>2008</v>
      </c>
      <c r="B103" t="s">
        <v>32</v>
      </c>
      <c r="C103">
        <v>2.14</v>
      </c>
      <c r="D103" t="s">
        <v>69</v>
      </c>
      <c r="E103" t="s">
        <v>55</v>
      </c>
      <c r="F103">
        <v>57</v>
      </c>
      <c r="G103">
        <v>19</v>
      </c>
      <c r="H103">
        <v>10.9</v>
      </c>
      <c r="I103">
        <v>67.900000000000006</v>
      </c>
      <c r="J103">
        <v>76</v>
      </c>
      <c r="K103">
        <v>60</v>
      </c>
      <c r="L103">
        <v>16</v>
      </c>
      <c r="M103">
        <v>0</v>
      </c>
    </row>
    <row r="104" spans="1:13" x14ac:dyDescent="0.25">
      <c r="A104">
        <v>2008</v>
      </c>
      <c r="B104" t="s">
        <v>32</v>
      </c>
      <c r="C104">
        <v>2.23</v>
      </c>
      <c r="D104" t="s">
        <v>69</v>
      </c>
      <c r="E104" t="s">
        <v>53</v>
      </c>
      <c r="F104">
        <v>17</v>
      </c>
      <c r="G104">
        <v>7</v>
      </c>
      <c r="H104">
        <v>3.5</v>
      </c>
      <c r="I104">
        <v>20.5</v>
      </c>
      <c r="J104">
        <v>24</v>
      </c>
      <c r="K104">
        <v>16</v>
      </c>
      <c r="L104">
        <v>8</v>
      </c>
      <c r="M104">
        <v>0</v>
      </c>
    </row>
    <row r="105" spans="1:13" x14ac:dyDescent="0.25">
      <c r="A105">
        <v>2008</v>
      </c>
      <c r="B105" t="s">
        <v>32</v>
      </c>
      <c r="C105">
        <v>2.2999999999999998</v>
      </c>
      <c r="D105" t="s">
        <v>68</v>
      </c>
      <c r="E105" t="s">
        <v>56</v>
      </c>
      <c r="F105">
        <v>5</v>
      </c>
      <c r="G105">
        <v>1</v>
      </c>
      <c r="H105">
        <v>0.5</v>
      </c>
      <c r="I105">
        <v>5.5</v>
      </c>
      <c r="J105">
        <v>6</v>
      </c>
      <c r="K105">
        <v>6</v>
      </c>
      <c r="L105">
        <v>0</v>
      </c>
      <c r="M105">
        <v>0</v>
      </c>
    </row>
    <row r="106" spans="1:13" x14ac:dyDescent="0.25">
      <c r="A106">
        <v>2008</v>
      </c>
      <c r="B106" t="s">
        <v>33</v>
      </c>
      <c r="C106">
        <v>2.04</v>
      </c>
      <c r="D106" t="s">
        <v>68</v>
      </c>
      <c r="E106" t="s">
        <v>54</v>
      </c>
      <c r="F106">
        <v>8</v>
      </c>
      <c r="G106">
        <v>0</v>
      </c>
      <c r="H106">
        <v>0</v>
      </c>
      <c r="I106">
        <v>8</v>
      </c>
      <c r="J106">
        <v>8</v>
      </c>
      <c r="K106">
        <v>6</v>
      </c>
      <c r="L106">
        <v>2</v>
      </c>
      <c r="M106">
        <v>0</v>
      </c>
    </row>
    <row r="107" spans="1:13" x14ac:dyDescent="0.25">
      <c r="A107">
        <v>2008</v>
      </c>
      <c r="B107" t="s">
        <v>33</v>
      </c>
      <c r="C107">
        <v>2.0499999999999998</v>
      </c>
      <c r="D107" t="s">
        <v>69</v>
      </c>
      <c r="E107" t="s">
        <v>54</v>
      </c>
      <c r="F107">
        <v>33</v>
      </c>
      <c r="G107">
        <v>7</v>
      </c>
      <c r="H107">
        <v>3.8</v>
      </c>
      <c r="I107">
        <v>36.799999999999997</v>
      </c>
      <c r="J107">
        <v>40</v>
      </c>
      <c r="K107">
        <v>29</v>
      </c>
      <c r="L107">
        <v>11</v>
      </c>
      <c r="M107">
        <v>0</v>
      </c>
    </row>
    <row r="108" spans="1:13" x14ac:dyDescent="0.25">
      <c r="A108">
        <v>2008</v>
      </c>
      <c r="B108" t="s">
        <v>33</v>
      </c>
      <c r="C108">
        <v>2.13</v>
      </c>
      <c r="D108" t="s">
        <v>68</v>
      </c>
      <c r="E108" t="s">
        <v>55</v>
      </c>
      <c r="F108">
        <v>6</v>
      </c>
      <c r="G108">
        <v>1</v>
      </c>
      <c r="H108">
        <v>0.9</v>
      </c>
      <c r="I108">
        <v>6.9</v>
      </c>
      <c r="J108">
        <v>7</v>
      </c>
      <c r="K108">
        <v>5</v>
      </c>
      <c r="L108">
        <v>2</v>
      </c>
      <c r="M108">
        <v>0</v>
      </c>
    </row>
    <row r="109" spans="1:13" x14ac:dyDescent="0.25">
      <c r="A109">
        <v>2008</v>
      </c>
      <c r="B109" t="s">
        <v>33</v>
      </c>
      <c r="C109">
        <v>2.14</v>
      </c>
      <c r="D109" t="s">
        <v>69</v>
      </c>
      <c r="E109" t="s">
        <v>55</v>
      </c>
      <c r="F109">
        <v>25</v>
      </c>
      <c r="G109">
        <v>5</v>
      </c>
      <c r="H109">
        <v>3.1</v>
      </c>
      <c r="I109">
        <v>28.1</v>
      </c>
      <c r="J109">
        <v>30</v>
      </c>
      <c r="K109">
        <v>28</v>
      </c>
      <c r="L109">
        <v>2</v>
      </c>
      <c r="M109">
        <v>0</v>
      </c>
    </row>
    <row r="110" spans="1:13" x14ac:dyDescent="0.25">
      <c r="A110">
        <v>2008</v>
      </c>
      <c r="B110" t="s">
        <v>33</v>
      </c>
      <c r="C110">
        <v>2.2200000000000002</v>
      </c>
      <c r="D110" t="s">
        <v>68</v>
      </c>
      <c r="E110" t="s">
        <v>53</v>
      </c>
      <c r="F110">
        <v>4</v>
      </c>
      <c r="G110">
        <v>0</v>
      </c>
      <c r="H110">
        <v>0</v>
      </c>
      <c r="I110">
        <v>4</v>
      </c>
      <c r="J110">
        <v>4</v>
      </c>
      <c r="K110">
        <v>2</v>
      </c>
      <c r="L110">
        <v>2</v>
      </c>
      <c r="M110">
        <v>0</v>
      </c>
    </row>
    <row r="111" spans="1:13" x14ac:dyDescent="0.25">
      <c r="A111">
        <v>2008</v>
      </c>
      <c r="B111" t="s">
        <v>33</v>
      </c>
      <c r="C111">
        <v>2.23</v>
      </c>
      <c r="D111" t="s">
        <v>69</v>
      </c>
      <c r="E111" t="s">
        <v>53</v>
      </c>
      <c r="F111">
        <v>18</v>
      </c>
      <c r="G111">
        <v>3</v>
      </c>
      <c r="H111">
        <v>1.5</v>
      </c>
      <c r="I111">
        <v>19.5</v>
      </c>
      <c r="J111">
        <v>21</v>
      </c>
      <c r="K111">
        <v>15</v>
      </c>
      <c r="L111">
        <v>6</v>
      </c>
      <c r="M111">
        <v>0</v>
      </c>
    </row>
    <row r="112" spans="1:13" x14ac:dyDescent="0.25">
      <c r="A112">
        <v>2008</v>
      </c>
      <c r="B112" t="s">
        <v>34</v>
      </c>
      <c r="C112">
        <v>2.04</v>
      </c>
      <c r="D112" t="s">
        <v>68</v>
      </c>
      <c r="E112" t="s">
        <v>54</v>
      </c>
      <c r="F112">
        <v>7</v>
      </c>
      <c r="G112">
        <v>2</v>
      </c>
      <c r="H112">
        <v>1.3</v>
      </c>
      <c r="I112">
        <v>8.3000000000000007</v>
      </c>
      <c r="J112">
        <v>9</v>
      </c>
      <c r="K112">
        <v>7</v>
      </c>
      <c r="L112">
        <v>2</v>
      </c>
      <c r="M112">
        <v>0</v>
      </c>
    </row>
    <row r="113" spans="1:13" x14ac:dyDescent="0.25">
      <c r="A113">
        <v>2008</v>
      </c>
      <c r="B113" t="s">
        <v>34</v>
      </c>
      <c r="C113">
        <v>2.0499999999999998</v>
      </c>
      <c r="D113" t="s">
        <v>69</v>
      </c>
      <c r="E113" t="s">
        <v>54</v>
      </c>
      <c r="F113">
        <v>28</v>
      </c>
      <c r="G113">
        <v>8</v>
      </c>
      <c r="H113">
        <v>4.9400000000000004</v>
      </c>
      <c r="I113">
        <v>32.94</v>
      </c>
      <c r="J113">
        <v>36</v>
      </c>
      <c r="K113">
        <v>30</v>
      </c>
      <c r="L113">
        <v>6</v>
      </c>
      <c r="M113">
        <v>0</v>
      </c>
    </row>
    <row r="114" spans="1:13" x14ac:dyDescent="0.25">
      <c r="A114">
        <v>2008</v>
      </c>
      <c r="B114" t="s">
        <v>34</v>
      </c>
      <c r="C114">
        <v>2.13</v>
      </c>
      <c r="D114" t="s">
        <v>68</v>
      </c>
      <c r="E114" t="s">
        <v>55</v>
      </c>
      <c r="F114">
        <v>6</v>
      </c>
      <c r="G114">
        <v>0</v>
      </c>
      <c r="H114">
        <v>0</v>
      </c>
      <c r="I114">
        <v>6</v>
      </c>
      <c r="J114">
        <v>6</v>
      </c>
      <c r="K114">
        <v>3</v>
      </c>
      <c r="L114">
        <v>3</v>
      </c>
      <c r="M114">
        <v>0</v>
      </c>
    </row>
    <row r="115" spans="1:13" x14ac:dyDescent="0.25">
      <c r="A115">
        <v>2008</v>
      </c>
      <c r="B115" t="s">
        <v>34</v>
      </c>
      <c r="C115">
        <v>2.14</v>
      </c>
      <c r="D115" t="s">
        <v>69</v>
      </c>
      <c r="E115" t="s">
        <v>55</v>
      </c>
      <c r="F115">
        <v>21</v>
      </c>
      <c r="G115">
        <v>4</v>
      </c>
      <c r="H115">
        <v>2.2000000000000002</v>
      </c>
      <c r="I115">
        <v>23.2</v>
      </c>
      <c r="J115">
        <v>25</v>
      </c>
      <c r="K115">
        <v>18</v>
      </c>
      <c r="L115">
        <v>7</v>
      </c>
      <c r="M115">
        <v>0</v>
      </c>
    </row>
    <row r="116" spans="1:13" x14ac:dyDescent="0.25">
      <c r="A116">
        <v>2008</v>
      </c>
      <c r="B116" t="s">
        <v>34</v>
      </c>
      <c r="C116">
        <v>2.2200000000000002</v>
      </c>
      <c r="D116" t="s">
        <v>68</v>
      </c>
      <c r="E116" t="s">
        <v>53</v>
      </c>
      <c r="F116">
        <v>2</v>
      </c>
      <c r="G116">
        <v>0</v>
      </c>
      <c r="H116">
        <v>0</v>
      </c>
      <c r="I116">
        <v>2</v>
      </c>
      <c r="J116">
        <v>2</v>
      </c>
      <c r="K116">
        <v>2</v>
      </c>
      <c r="L116">
        <v>0</v>
      </c>
      <c r="M116">
        <v>0</v>
      </c>
    </row>
    <row r="117" spans="1:13" x14ac:dyDescent="0.25">
      <c r="A117">
        <v>2008</v>
      </c>
      <c r="B117" t="s">
        <v>34</v>
      </c>
      <c r="C117">
        <v>2.23</v>
      </c>
      <c r="D117" t="s">
        <v>69</v>
      </c>
      <c r="E117" t="s">
        <v>53</v>
      </c>
      <c r="F117">
        <v>7</v>
      </c>
      <c r="G117">
        <v>1</v>
      </c>
      <c r="H117">
        <v>0.4</v>
      </c>
      <c r="I117">
        <v>7.4</v>
      </c>
      <c r="J117">
        <v>8</v>
      </c>
      <c r="K117">
        <v>7</v>
      </c>
      <c r="L117">
        <v>1</v>
      </c>
      <c r="M117">
        <v>0</v>
      </c>
    </row>
    <row r="118" spans="1:13" x14ac:dyDescent="0.25">
      <c r="A118">
        <v>2008</v>
      </c>
      <c r="B118" t="s">
        <v>34</v>
      </c>
      <c r="C118">
        <v>2.2999999999999998</v>
      </c>
      <c r="D118" t="s">
        <v>68</v>
      </c>
      <c r="E118" t="s">
        <v>56</v>
      </c>
      <c r="F118">
        <v>1</v>
      </c>
      <c r="G118">
        <v>1</v>
      </c>
      <c r="H118">
        <v>0.5</v>
      </c>
      <c r="I118">
        <v>1.5</v>
      </c>
      <c r="J118">
        <v>2</v>
      </c>
      <c r="K118">
        <v>1</v>
      </c>
      <c r="L118">
        <v>1</v>
      </c>
      <c r="M118">
        <v>0</v>
      </c>
    </row>
    <row r="119" spans="1:13" x14ac:dyDescent="0.25">
      <c r="A119">
        <v>2008</v>
      </c>
      <c r="B119" t="s">
        <v>34</v>
      </c>
      <c r="C119">
        <v>2.31</v>
      </c>
      <c r="D119" t="s">
        <v>69</v>
      </c>
      <c r="E119" t="s">
        <v>56</v>
      </c>
      <c r="F119">
        <v>7</v>
      </c>
      <c r="G119">
        <v>1</v>
      </c>
      <c r="H119">
        <v>0.8</v>
      </c>
      <c r="I119">
        <v>7.8</v>
      </c>
      <c r="J119">
        <v>8</v>
      </c>
      <c r="K119">
        <v>7</v>
      </c>
      <c r="L119">
        <v>1</v>
      </c>
      <c r="M119">
        <v>0</v>
      </c>
    </row>
    <row r="120" spans="1:13" x14ac:dyDescent="0.25">
      <c r="A120">
        <v>2008</v>
      </c>
      <c r="B120" t="s">
        <v>35</v>
      </c>
      <c r="C120">
        <v>2.04</v>
      </c>
      <c r="D120" t="s">
        <v>68</v>
      </c>
      <c r="E120" t="s">
        <v>54</v>
      </c>
      <c r="F120">
        <v>10</v>
      </c>
      <c r="G120">
        <v>1</v>
      </c>
      <c r="H120">
        <v>0.6</v>
      </c>
      <c r="I120">
        <v>10.6</v>
      </c>
      <c r="J120">
        <v>11</v>
      </c>
      <c r="K120">
        <v>10</v>
      </c>
      <c r="L120">
        <v>1</v>
      </c>
      <c r="M120">
        <v>0</v>
      </c>
    </row>
    <row r="121" spans="1:13" x14ac:dyDescent="0.25">
      <c r="A121">
        <v>2008</v>
      </c>
      <c r="B121" t="s">
        <v>35</v>
      </c>
      <c r="C121">
        <v>2.0499999999999998</v>
      </c>
      <c r="D121" t="s">
        <v>69</v>
      </c>
      <c r="E121" t="s">
        <v>54</v>
      </c>
      <c r="F121">
        <v>33</v>
      </c>
      <c r="G121">
        <v>9</v>
      </c>
      <c r="H121">
        <v>6.09</v>
      </c>
      <c r="I121">
        <v>39.090000000000003</v>
      </c>
      <c r="J121">
        <v>42</v>
      </c>
      <c r="K121">
        <v>34</v>
      </c>
      <c r="L121">
        <v>8</v>
      </c>
      <c r="M121">
        <v>0</v>
      </c>
    </row>
    <row r="122" spans="1:13" x14ac:dyDescent="0.25">
      <c r="A122">
        <v>2008</v>
      </c>
      <c r="B122" t="s">
        <v>35</v>
      </c>
      <c r="C122">
        <v>2.13</v>
      </c>
      <c r="D122" t="s">
        <v>68</v>
      </c>
      <c r="E122" t="s">
        <v>55</v>
      </c>
      <c r="F122">
        <v>5</v>
      </c>
      <c r="G122">
        <v>0</v>
      </c>
      <c r="H122">
        <v>0</v>
      </c>
      <c r="I122">
        <v>5</v>
      </c>
      <c r="J122">
        <v>5</v>
      </c>
      <c r="K122">
        <v>3</v>
      </c>
      <c r="L122">
        <v>2</v>
      </c>
      <c r="M122">
        <v>0</v>
      </c>
    </row>
    <row r="123" spans="1:13" x14ac:dyDescent="0.25">
      <c r="A123">
        <v>2008</v>
      </c>
      <c r="B123" t="s">
        <v>35</v>
      </c>
      <c r="C123">
        <v>2.14</v>
      </c>
      <c r="D123" t="s">
        <v>69</v>
      </c>
      <c r="E123" t="s">
        <v>55</v>
      </c>
      <c r="F123">
        <v>19</v>
      </c>
      <c r="G123">
        <v>14</v>
      </c>
      <c r="H123">
        <v>7.91</v>
      </c>
      <c r="I123">
        <v>26.91</v>
      </c>
      <c r="J123">
        <v>33</v>
      </c>
      <c r="K123">
        <v>20</v>
      </c>
      <c r="L123">
        <v>13</v>
      </c>
      <c r="M123">
        <v>0</v>
      </c>
    </row>
    <row r="124" spans="1:13" x14ac:dyDescent="0.25">
      <c r="A124">
        <v>2008</v>
      </c>
      <c r="B124" t="s">
        <v>35</v>
      </c>
      <c r="C124">
        <v>2.23</v>
      </c>
      <c r="D124" t="s">
        <v>69</v>
      </c>
      <c r="E124" t="s">
        <v>53</v>
      </c>
      <c r="F124">
        <v>4</v>
      </c>
      <c r="G124">
        <v>5</v>
      </c>
      <c r="H124">
        <v>2.5</v>
      </c>
      <c r="I124">
        <v>6.5</v>
      </c>
      <c r="J124">
        <v>9</v>
      </c>
      <c r="K124">
        <v>4</v>
      </c>
      <c r="L124">
        <v>5</v>
      </c>
      <c r="M124">
        <v>0</v>
      </c>
    </row>
    <row r="125" spans="1:13" x14ac:dyDescent="0.25">
      <c r="A125">
        <v>2008</v>
      </c>
      <c r="B125" t="s">
        <v>35</v>
      </c>
      <c r="C125">
        <v>2.2999999999999998</v>
      </c>
      <c r="D125" t="s">
        <v>68</v>
      </c>
      <c r="E125" t="s">
        <v>56</v>
      </c>
      <c r="F125">
        <v>1</v>
      </c>
      <c r="G125">
        <v>0</v>
      </c>
      <c r="H125">
        <v>0</v>
      </c>
      <c r="I125">
        <v>1</v>
      </c>
      <c r="J125">
        <v>1</v>
      </c>
      <c r="K125">
        <v>1</v>
      </c>
      <c r="L125">
        <v>0</v>
      </c>
      <c r="M125">
        <v>0</v>
      </c>
    </row>
    <row r="126" spans="1:13" x14ac:dyDescent="0.25">
      <c r="A126">
        <v>2008</v>
      </c>
      <c r="B126" t="s">
        <v>35</v>
      </c>
      <c r="C126">
        <v>2.31</v>
      </c>
      <c r="D126" t="s">
        <v>69</v>
      </c>
      <c r="E126" t="s">
        <v>56</v>
      </c>
      <c r="F126">
        <v>4</v>
      </c>
      <c r="G126">
        <v>3</v>
      </c>
      <c r="H126">
        <v>1.27</v>
      </c>
      <c r="I126">
        <v>5.27</v>
      </c>
      <c r="J126">
        <v>7</v>
      </c>
      <c r="K126">
        <v>3</v>
      </c>
      <c r="L126">
        <v>4</v>
      </c>
      <c r="M126">
        <v>0</v>
      </c>
    </row>
    <row r="127" spans="1:13" x14ac:dyDescent="0.25">
      <c r="A127">
        <v>2008</v>
      </c>
      <c r="B127" t="s">
        <v>49</v>
      </c>
      <c r="C127">
        <v>2.04</v>
      </c>
      <c r="D127" t="s">
        <v>68</v>
      </c>
      <c r="E127" t="s">
        <v>54</v>
      </c>
      <c r="F127">
        <v>2</v>
      </c>
      <c r="G127">
        <v>1</v>
      </c>
      <c r="H127">
        <v>0</v>
      </c>
      <c r="I127">
        <v>2</v>
      </c>
      <c r="J127">
        <v>3</v>
      </c>
      <c r="K127">
        <v>3</v>
      </c>
      <c r="L127">
        <v>0</v>
      </c>
      <c r="M127">
        <v>0</v>
      </c>
    </row>
    <row r="128" spans="1:13" x14ac:dyDescent="0.25">
      <c r="A128">
        <v>2008</v>
      </c>
      <c r="B128" t="s">
        <v>49</v>
      </c>
      <c r="C128">
        <v>2.0499999999999998</v>
      </c>
      <c r="D128" t="s">
        <v>69</v>
      </c>
      <c r="E128" t="s">
        <v>54</v>
      </c>
      <c r="F128">
        <v>5</v>
      </c>
      <c r="G128">
        <v>1</v>
      </c>
      <c r="H128">
        <v>0.6</v>
      </c>
      <c r="I128">
        <v>5.6</v>
      </c>
      <c r="J128">
        <v>6</v>
      </c>
      <c r="K128">
        <v>5</v>
      </c>
      <c r="L128">
        <v>1</v>
      </c>
      <c r="M128">
        <v>0</v>
      </c>
    </row>
    <row r="129" spans="1:13" x14ac:dyDescent="0.25">
      <c r="A129">
        <v>2008</v>
      </c>
      <c r="B129" t="s">
        <v>49</v>
      </c>
      <c r="C129">
        <v>2.13</v>
      </c>
      <c r="D129" t="s">
        <v>68</v>
      </c>
      <c r="E129" t="s">
        <v>55</v>
      </c>
      <c r="F129">
        <v>1</v>
      </c>
      <c r="G129">
        <v>0</v>
      </c>
      <c r="H129">
        <v>0</v>
      </c>
      <c r="I129">
        <v>1</v>
      </c>
      <c r="J129">
        <v>1</v>
      </c>
      <c r="K129">
        <v>1</v>
      </c>
      <c r="L129">
        <v>0</v>
      </c>
      <c r="M129">
        <v>0</v>
      </c>
    </row>
    <row r="130" spans="1:13" x14ac:dyDescent="0.25">
      <c r="A130">
        <v>2008</v>
      </c>
      <c r="B130" t="s">
        <v>49</v>
      </c>
      <c r="C130">
        <v>2.14</v>
      </c>
      <c r="D130" t="s">
        <v>69</v>
      </c>
      <c r="E130" t="s">
        <v>55</v>
      </c>
      <c r="F130">
        <v>3</v>
      </c>
      <c r="G130">
        <v>2</v>
      </c>
      <c r="H130">
        <v>1.2</v>
      </c>
      <c r="I130">
        <v>4.2</v>
      </c>
      <c r="J130">
        <v>5</v>
      </c>
      <c r="K130">
        <v>4</v>
      </c>
      <c r="L130">
        <v>1</v>
      </c>
      <c r="M130">
        <v>0</v>
      </c>
    </row>
    <row r="131" spans="1:13" x14ac:dyDescent="0.25">
      <c r="A131">
        <v>2008</v>
      </c>
      <c r="B131" t="s">
        <v>49</v>
      </c>
      <c r="C131">
        <v>2.23</v>
      </c>
      <c r="D131" t="s">
        <v>69</v>
      </c>
      <c r="E131" t="s">
        <v>53</v>
      </c>
      <c r="F131">
        <v>3</v>
      </c>
      <c r="G131">
        <v>0</v>
      </c>
      <c r="H131">
        <v>0</v>
      </c>
      <c r="I131">
        <v>3</v>
      </c>
      <c r="J131">
        <v>3</v>
      </c>
      <c r="K131">
        <v>1</v>
      </c>
      <c r="L131">
        <v>2</v>
      </c>
      <c r="M131">
        <v>0</v>
      </c>
    </row>
    <row r="132" spans="1:13" x14ac:dyDescent="0.25">
      <c r="A132">
        <v>2008</v>
      </c>
      <c r="B132" t="s">
        <v>49</v>
      </c>
      <c r="C132">
        <v>2.31</v>
      </c>
      <c r="D132" t="s">
        <v>69</v>
      </c>
      <c r="E132" t="s">
        <v>56</v>
      </c>
      <c r="F132">
        <v>2</v>
      </c>
      <c r="G132">
        <v>0</v>
      </c>
      <c r="H132">
        <v>0</v>
      </c>
      <c r="I132">
        <v>2</v>
      </c>
      <c r="J132">
        <v>2</v>
      </c>
      <c r="K132">
        <v>1</v>
      </c>
      <c r="L132">
        <v>1</v>
      </c>
      <c r="M132">
        <v>0</v>
      </c>
    </row>
    <row r="133" spans="1:13" x14ac:dyDescent="0.25">
      <c r="A133">
        <v>2008</v>
      </c>
      <c r="B133" t="s">
        <v>36</v>
      </c>
      <c r="C133">
        <v>2.0499999999999998</v>
      </c>
      <c r="D133" t="s">
        <v>69</v>
      </c>
      <c r="E133" t="s">
        <v>54</v>
      </c>
      <c r="F133">
        <v>51</v>
      </c>
      <c r="G133">
        <v>5</v>
      </c>
      <c r="H133">
        <v>2.67</v>
      </c>
      <c r="I133">
        <v>53.67</v>
      </c>
      <c r="J133">
        <v>56</v>
      </c>
      <c r="K133">
        <v>43</v>
      </c>
      <c r="L133">
        <v>13</v>
      </c>
      <c r="M133">
        <v>0</v>
      </c>
    </row>
    <row r="134" spans="1:13" x14ac:dyDescent="0.25">
      <c r="A134">
        <v>2008</v>
      </c>
      <c r="B134" t="s">
        <v>36</v>
      </c>
      <c r="C134">
        <v>2.14</v>
      </c>
      <c r="D134" t="s">
        <v>69</v>
      </c>
      <c r="E134" t="s">
        <v>55</v>
      </c>
      <c r="F134">
        <v>33</v>
      </c>
      <c r="G134">
        <v>6</v>
      </c>
      <c r="H134">
        <v>3.5</v>
      </c>
      <c r="I134">
        <v>36.5</v>
      </c>
      <c r="J134">
        <v>39</v>
      </c>
      <c r="K134">
        <v>31</v>
      </c>
      <c r="L134">
        <v>8</v>
      </c>
      <c r="M134">
        <v>0</v>
      </c>
    </row>
    <row r="135" spans="1:13" x14ac:dyDescent="0.25">
      <c r="A135">
        <v>2008</v>
      </c>
      <c r="B135" t="s">
        <v>36</v>
      </c>
      <c r="C135">
        <v>2.2200000000000002</v>
      </c>
      <c r="D135" t="s">
        <v>68</v>
      </c>
      <c r="E135" t="s">
        <v>53</v>
      </c>
      <c r="F135">
        <v>4</v>
      </c>
      <c r="G135">
        <v>0</v>
      </c>
      <c r="H135">
        <v>0</v>
      </c>
      <c r="I135">
        <v>4</v>
      </c>
      <c r="J135">
        <v>4</v>
      </c>
      <c r="K135">
        <v>2</v>
      </c>
      <c r="L135">
        <v>2</v>
      </c>
      <c r="M135">
        <v>0</v>
      </c>
    </row>
    <row r="136" spans="1:13" x14ac:dyDescent="0.25">
      <c r="A136">
        <v>2008</v>
      </c>
      <c r="B136" t="s">
        <v>36</v>
      </c>
      <c r="C136">
        <v>2.23</v>
      </c>
      <c r="D136" t="s">
        <v>69</v>
      </c>
      <c r="E136" t="s">
        <v>53</v>
      </c>
      <c r="F136">
        <v>26</v>
      </c>
      <c r="G136">
        <v>2</v>
      </c>
      <c r="H136">
        <v>1.1000000000000001</v>
      </c>
      <c r="I136">
        <v>27.1</v>
      </c>
      <c r="J136">
        <v>28</v>
      </c>
      <c r="K136">
        <v>20</v>
      </c>
      <c r="L136">
        <v>8</v>
      </c>
      <c r="M136">
        <v>0</v>
      </c>
    </row>
    <row r="137" spans="1:13" x14ac:dyDescent="0.25">
      <c r="A137">
        <v>2008</v>
      </c>
      <c r="B137" t="s">
        <v>36</v>
      </c>
      <c r="C137">
        <v>2.31</v>
      </c>
      <c r="D137" t="s">
        <v>69</v>
      </c>
      <c r="E137" t="s">
        <v>56</v>
      </c>
      <c r="F137">
        <v>3</v>
      </c>
      <c r="G137">
        <v>2</v>
      </c>
      <c r="H137">
        <v>1.5</v>
      </c>
      <c r="I137">
        <v>4.5</v>
      </c>
      <c r="J137">
        <v>5</v>
      </c>
      <c r="K137">
        <v>4</v>
      </c>
      <c r="L137">
        <v>1</v>
      </c>
      <c r="M137">
        <v>0</v>
      </c>
    </row>
    <row r="138" spans="1:13" x14ac:dyDescent="0.25">
      <c r="A138">
        <v>2008</v>
      </c>
      <c r="B138" t="s">
        <v>37</v>
      </c>
      <c r="C138">
        <v>2.04</v>
      </c>
      <c r="D138" t="s">
        <v>68</v>
      </c>
      <c r="E138" t="s">
        <v>54</v>
      </c>
      <c r="F138">
        <v>27</v>
      </c>
      <c r="G138">
        <v>2</v>
      </c>
      <c r="H138">
        <v>1</v>
      </c>
      <c r="I138">
        <v>28</v>
      </c>
      <c r="J138">
        <v>29</v>
      </c>
      <c r="K138">
        <v>23</v>
      </c>
      <c r="L138">
        <v>6</v>
      </c>
      <c r="M138">
        <v>0</v>
      </c>
    </row>
    <row r="139" spans="1:13" x14ac:dyDescent="0.25">
      <c r="A139">
        <v>2008</v>
      </c>
      <c r="B139" t="s">
        <v>37</v>
      </c>
      <c r="C139">
        <v>2.0499999999999998</v>
      </c>
      <c r="D139" t="s">
        <v>69</v>
      </c>
      <c r="E139" t="s">
        <v>54</v>
      </c>
      <c r="F139">
        <v>68</v>
      </c>
      <c r="G139">
        <v>12</v>
      </c>
      <c r="H139">
        <v>6.09</v>
      </c>
      <c r="I139">
        <v>74.09</v>
      </c>
      <c r="J139">
        <v>80</v>
      </c>
      <c r="K139">
        <v>67</v>
      </c>
      <c r="L139">
        <v>13</v>
      </c>
      <c r="M139">
        <v>0</v>
      </c>
    </row>
    <row r="140" spans="1:13" x14ac:dyDescent="0.25">
      <c r="A140">
        <v>2008</v>
      </c>
      <c r="B140" t="s">
        <v>37</v>
      </c>
      <c r="C140">
        <v>2.13</v>
      </c>
      <c r="D140" t="s">
        <v>68</v>
      </c>
      <c r="E140" t="s">
        <v>55</v>
      </c>
      <c r="F140">
        <v>22</v>
      </c>
      <c r="G140">
        <v>1</v>
      </c>
      <c r="H140">
        <v>0.5</v>
      </c>
      <c r="I140">
        <v>22.5</v>
      </c>
      <c r="J140">
        <v>23</v>
      </c>
      <c r="K140">
        <v>18</v>
      </c>
      <c r="L140">
        <v>5</v>
      </c>
      <c r="M140">
        <v>0</v>
      </c>
    </row>
    <row r="141" spans="1:13" x14ac:dyDescent="0.25">
      <c r="A141">
        <v>2008</v>
      </c>
      <c r="B141" t="s">
        <v>37</v>
      </c>
      <c r="C141">
        <v>2.14</v>
      </c>
      <c r="D141" t="s">
        <v>69</v>
      </c>
      <c r="E141" t="s">
        <v>55</v>
      </c>
      <c r="F141">
        <v>65</v>
      </c>
      <c r="G141">
        <v>10</v>
      </c>
      <c r="H141">
        <v>6.55</v>
      </c>
      <c r="I141">
        <v>71.55</v>
      </c>
      <c r="J141">
        <v>75</v>
      </c>
      <c r="K141">
        <v>61</v>
      </c>
      <c r="L141">
        <v>14</v>
      </c>
      <c r="M141">
        <v>0</v>
      </c>
    </row>
    <row r="142" spans="1:13" x14ac:dyDescent="0.25">
      <c r="A142">
        <v>2008</v>
      </c>
      <c r="B142" t="s">
        <v>37</v>
      </c>
      <c r="C142">
        <v>2.2200000000000002</v>
      </c>
      <c r="D142" t="s">
        <v>68</v>
      </c>
      <c r="E142" t="s">
        <v>53</v>
      </c>
      <c r="F142">
        <v>8</v>
      </c>
      <c r="G142">
        <v>0</v>
      </c>
      <c r="H142">
        <v>0</v>
      </c>
      <c r="I142">
        <v>8</v>
      </c>
      <c r="J142">
        <v>8</v>
      </c>
      <c r="K142">
        <v>5</v>
      </c>
      <c r="L142">
        <v>3</v>
      </c>
      <c r="M142">
        <v>0</v>
      </c>
    </row>
    <row r="143" spans="1:13" x14ac:dyDescent="0.25">
      <c r="A143">
        <v>2008</v>
      </c>
      <c r="B143" t="s">
        <v>37</v>
      </c>
      <c r="C143">
        <v>2.23</v>
      </c>
      <c r="D143" t="s">
        <v>69</v>
      </c>
      <c r="E143" t="s">
        <v>53</v>
      </c>
      <c r="F143">
        <v>47</v>
      </c>
      <c r="G143">
        <v>6</v>
      </c>
      <c r="H143">
        <v>3.57</v>
      </c>
      <c r="I143">
        <v>50.57</v>
      </c>
      <c r="J143">
        <v>53</v>
      </c>
      <c r="K143">
        <v>36</v>
      </c>
      <c r="L143">
        <v>17</v>
      </c>
      <c r="M143">
        <v>0</v>
      </c>
    </row>
    <row r="144" spans="1:13" x14ac:dyDescent="0.25">
      <c r="A144">
        <v>2008</v>
      </c>
      <c r="B144" t="s">
        <v>37</v>
      </c>
      <c r="C144">
        <v>2.2999999999999998</v>
      </c>
      <c r="D144" t="s">
        <v>68</v>
      </c>
      <c r="E144" t="s">
        <v>56</v>
      </c>
      <c r="F144">
        <v>4</v>
      </c>
      <c r="G144">
        <v>0</v>
      </c>
      <c r="H144">
        <v>0</v>
      </c>
      <c r="I144">
        <v>4</v>
      </c>
      <c r="J144">
        <v>4</v>
      </c>
      <c r="K144">
        <v>3</v>
      </c>
      <c r="L144">
        <v>1</v>
      </c>
      <c r="M144">
        <v>0</v>
      </c>
    </row>
    <row r="145" spans="1:13" x14ac:dyDescent="0.25">
      <c r="A145">
        <v>2008</v>
      </c>
      <c r="B145" t="s">
        <v>38</v>
      </c>
      <c r="C145">
        <v>2.0499999999999998</v>
      </c>
      <c r="D145" t="s">
        <v>69</v>
      </c>
      <c r="E145" t="s">
        <v>54</v>
      </c>
      <c r="F145">
        <v>8</v>
      </c>
      <c r="G145">
        <v>2</v>
      </c>
      <c r="H145">
        <v>1</v>
      </c>
      <c r="I145">
        <v>9</v>
      </c>
      <c r="J145">
        <v>10</v>
      </c>
      <c r="K145">
        <v>9</v>
      </c>
      <c r="L145">
        <v>1</v>
      </c>
      <c r="M145">
        <v>0</v>
      </c>
    </row>
    <row r="146" spans="1:13" x14ac:dyDescent="0.25">
      <c r="A146">
        <v>2008</v>
      </c>
      <c r="B146" t="s">
        <v>38</v>
      </c>
      <c r="C146">
        <v>2.13</v>
      </c>
      <c r="D146" t="s">
        <v>68</v>
      </c>
      <c r="E146" t="s">
        <v>55</v>
      </c>
      <c r="F146">
        <v>1</v>
      </c>
      <c r="G146">
        <v>0</v>
      </c>
      <c r="H146">
        <v>0</v>
      </c>
      <c r="I146">
        <v>1</v>
      </c>
      <c r="J146">
        <v>1</v>
      </c>
      <c r="K146">
        <v>0</v>
      </c>
      <c r="L146">
        <v>1</v>
      </c>
      <c r="M146">
        <v>0</v>
      </c>
    </row>
    <row r="147" spans="1:13" x14ac:dyDescent="0.25">
      <c r="A147">
        <v>2008</v>
      </c>
      <c r="B147" t="s">
        <v>38</v>
      </c>
      <c r="C147">
        <v>2.14</v>
      </c>
      <c r="D147" t="s">
        <v>69</v>
      </c>
      <c r="E147" t="s">
        <v>55</v>
      </c>
      <c r="F147">
        <v>6</v>
      </c>
      <c r="G147">
        <v>1</v>
      </c>
      <c r="H147">
        <v>0.97</v>
      </c>
      <c r="I147">
        <v>6.97</v>
      </c>
      <c r="J147">
        <v>7</v>
      </c>
      <c r="K147">
        <v>6</v>
      </c>
      <c r="L147">
        <v>1</v>
      </c>
      <c r="M147">
        <v>0</v>
      </c>
    </row>
    <row r="148" spans="1:13" x14ac:dyDescent="0.25">
      <c r="A148">
        <v>2008</v>
      </c>
      <c r="B148" t="s">
        <v>38</v>
      </c>
      <c r="C148">
        <v>2.23</v>
      </c>
      <c r="D148" t="s">
        <v>69</v>
      </c>
      <c r="E148" t="s">
        <v>53</v>
      </c>
      <c r="F148">
        <v>3</v>
      </c>
      <c r="G148">
        <v>0</v>
      </c>
      <c r="H148">
        <v>0</v>
      </c>
      <c r="I148">
        <v>3</v>
      </c>
      <c r="J148">
        <v>3</v>
      </c>
      <c r="K148">
        <v>2</v>
      </c>
      <c r="L148">
        <v>1</v>
      </c>
      <c r="M148">
        <v>0</v>
      </c>
    </row>
    <row r="149" spans="1:13" x14ac:dyDescent="0.25">
      <c r="A149">
        <v>2008</v>
      </c>
      <c r="B149" t="s">
        <v>39</v>
      </c>
      <c r="C149">
        <v>2.04</v>
      </c>
      <c r="D149" t="s">
        <v>68</v>
      </c>
      <c r="E149" t="s">
        <v>54</v>
      </c>
      <c r="F149">
        <v>10</v>
      </c>
      <c r="G149">
        <v>2</v>
      </c>
      <c r="H149">
        <v>1.41</v>
      </c>
      <c r="I149">
        <v>11.41</v>
      </c>
      <c r="J149">
        <v>12</v>
      </c>
      <c r="K149">
        <v>8</v>
      </c>
      <c r="L149">
        <v>4</v>
      </c>
      <c r="M149">
        <v>0</v>
      </c>
    </row>
    <row r="150" spans="1:13" x14ac:dyDescent="0.25">
      <c r="A150">
        <v>2008</v>
      </c>
      <c r="B150" t="s">
        <v>39</v>
      </c>
      <c r="C150">
        <v>2.0499999999999998</v>
      </c>
      <c r="D150" t="s">
        <v>69</v>
      </c>
      <c r="E150" t="s">
        <v>54</v>
      </c>
      <c r="F150">
        <v>31</v>
      </c>
      <c r="G150">
        <v>19</v>
      </c>
      <c r="H150">
        <v>12.8</v>
      </c>
      <c r="I150">
        <v>43.8</v>
      </c>
      <c r="J150">
        <v>50</v>
      </c>
      <c r="K150">
        <v>43</v>
      </c>
      <c r="L150">
        <v>7</v>
      </c>
      <c r="M150">
        <v>0</v>
      </c>
    </row>
    <row r="151" spans="1:13" x14ac:dyDescent="0.25">
      <c r="A151">
        <v>2008</v>
      </c>
      <c r="B151" t="s">
        <v>39</v>
      </c>
      <c r="C151">
        <v>2.13</v>
      </c>
      <c r="D151" t="s">
        <v>68</v>
      </c>
      <c r="E151" t="s">
        <v>55</v>
      </c>
      <c r="F151">
        <v>8</v>
      </c>
      <c r="G151">
        <v>2</v>
      </c>
      <c r="H151">
        <v>1.53</v>
      </c>
      <c r="I151">
        <v>9.5299999999999994</v>
      </c>
      <c r="J151">
        <v>10</v>
      </c>
      <c r="K151">
        <v>7</v>
      </c>
      <c r="L151">
        <v>3</v>
      </c>
      <c r="M151">
        <v>0</v>
      </c>
    </row>
    <row r="152" spans="1:13" x14ac:dyDescent="0.25">
      <c r="A152">
        <v>2008</v>
      </c>
      <c r="B152" t="s">
        <v>39</v>
      </c>
      <c r="C152">
        <v>2.14</v>
      </c>
      <c r="D152" t="s">
        <v>69</v>
      </c>
      <c r="E152" t="s">
        <v>55</v>
      </c>
      <c r="F152">
        <v>28</v>
      </c>
      <c r="G152">
        <v>5</v>
      </c>
      <c r="H152">
        <v>2.74</v>
      </c>
      <c r="I152">
        <v>30.74</v>
      </c>
      <c r="J152">
        <v>33</v>
      </c>
      <c r="K152">
        <v>25</v>
      </c>
      <c r="L152">
        <v>8</v>
      </c>
      <c r="M152">
        <v>0</v>
      </c>
    </row>
    <row r="153" spans="1:13" x14ac:dyDescent="0.25">
      <c r="A153">
        <v>2008</v>
      </c>
      <c r="B153" t="s">
        <v>39</v>
      </c>
      <c r="C153">
        <v>2.2200000000000002</v>
      </c>
      <c r="D153" t="s">
        <v>68</v>
      </c>
      <c r="E153" t="s">
        <v>53</v>
      </c>
      <c r="F153">
        <v>5</v>
      </c>
      <c r="G153">
        <v>0</v>
      </c>
      <c r="H153">
        <v>0</v>
      </c>
      <c r="I153">
        <v>5</v>
      </c>
      <c r="J153">
        <v>5</v>
      </c>
      <c r="K153">
        <v>4</v>
      </c>
      <c r="L153">
        <v>1</v>
      </c>
      <c r="M153">
        <v>0</v>
      </c>
    </row>
    <row r="154" spans="1:13" x14ac:dyDescent="0.25">
      <c r="A154">
        <v>2008</v>
      </c>
      <c r="B154" t="s">
        <v>39</v>
      </c>
      <c r="C154">
        <v>2.23</v>
      </c>
      <c r="D154" t="s">
        <v>69</v>
      </c>
      <c r="E154" t="s">
        <v>53</v>
      </c>
      <c r="F154">
        <v>21</v>
      </c>
      <c r="G154">
        <v>1</v>
      </c>
      <c r="H154">
        <v>0.55000000000000004</v>
      </c>
      <c r="I154">
        <v>21.55</v>
      </c>
      <c r="J154">
        <v>22</v>
      </c>
      <c r="K154">
        <v>14</v>
      </c>
      <c r="L154">
        <v>8</v>
      </c>
      <c r="M154">
        <v>0</v>
      </c>
    </row>
    <row r="155" spans="1:13" x14ac:dyDescent="0.25">
      <c r="A155">
        <v>2008</v>
      </c>
      <c r="B155" t="s">
        <v>40</v>
      </c>
      <c r="C155">
        <v>2.04</v>
      </c>
      <c r="D155" t="s">
        <v>68</v>
      </c>
      <c r="E155" t="s">
        <v>54</v>
      </c>
      <c r="F155">
        <v>12</v>
      </c>
      <c r="G155">
        <v>3</v>
      </c>
      <c r="H155">
        <v>1.61</v>
      </c>
      <c r="I155">
        <v>13.61</v>
      </c>
      <c r="J155">
        <v>15</v>
      </c>
      <c r="K155">
        <v>13</v>
      </c>
      <c r="L155">
        <v>2</v>
      </c>
      <c r="M155">
        <v>0</v>
      </c>
    </row>
    <row r="156" spans="1:13" x14ac:dyDescent="0.25">
      <c r="A156">
        <v>2008</v>
      </c>
      <c r="B156" t="s">
        <v>40</v>
      </c>
      <c r="C156">
        <v>2.0499999999999998</v>
      </c>
      <c r="D156" t="s">
        <v>69</v>
      </c>
      <c r="E156" t="s">
        <v>54</v>
      </c>
      <c r="F156">
        <v>44</v>
      </c>
      <c r="G156">
        <v>11</v>
      </c>
      <c r="H156">
        <v>5.6</v>
      </c>
      <c r="I156">
        <v>49.6</v>
      </c>
      <c r="J156">
        <v>55</v>
      </c>
      <c r="K156">
        <v>43</v>
      </c>
      <c r="L156">
        <v>12</v>
      </c>
      <c r="M156">
        <v>0</v>
      </c>
    </row>
    <row r="157" spans="1:13" x14ac:dyDescent="0.25">
      <c r="A157">
        <v>2008</v>
      </c>
      <c r="B157" t="s">
        <v>40</v>
      </c>
      <c r="C157">
        <v>2.13</v>
      </c>
      <c r="D157" t="s">
        <v>68</v>
      </c>
      <c r="E157" t="s">
        <v>55</v>
      </c>
      <c r="F157">
        <v>7</v>
      </c>
      <c r="G157">
        <v>1</v>
      </c>
      <c r="H157">
        <v>0.61</v>
      </c>
      <c r="I157">
        <v>7.61</v>
      </c>
      <c r="J157">
        <v>8</v>
      </c>
      <c r="K157">
        <v>5</v>
      </c>
      <c r="L157">
        <v>3</v>
      </c>
      <c r="M157">
        <v>0</v>
      </c>
    </row>
    <row r="158" spans="1:13" x14ac:dyDescent="0.25">
      <c r="A158">
        <v>2008</v>
      </c>
      <c r="B158" t="s">
        <v>40</v>
      </c>
      <c r="C158">
        <v>2.14</v>
      </c>
      <c r="D158" t="s">
        <v>69</v>
      </c>
      <c r="E158" t="s">
        <v>55</v>
      </c>
      <c r="F158">
        <v>29</v>
      </c>
      <c r="G158">
        <v>10</v>
      </c>
      <c r="H158">
        <v>5.63</v>
      </c>
      <c r="I158">
        <v>34.630000000000003</v>
      </c>
      <c r="J158">
        <v>39</v>
      </c>
      <c r="K158">
        <v>32</v>
      </c>
      <c r="L158">
        <v>7</v>
      </c>
      <c r="M158">
        <v>0</v>
      </c>
    </row>
    <row r="159" spans="1:13" x14ac:dyDescent="0.25">
      <c r="A159">
        <v>2008</v>
      </c>
      <c r="B159" t="s">
        <v>40</v>
      </c>
      <c r="C159">
        <v>2.2200000000000002</v>
      </c>
      <c r="D159" t="s">
        <v>68</v>
      </c>
      <c r="E159" t="s">
        <v>53</v>
      </c>
      <c r="F159">
        <v>4</v>
      </c>
      <c r="G159">
        <v>0</v>
      </c>
      <c r="H159">
        <v>0</v>
      </c>
      <c r="I159">
        <v>4</v>
      </c>
      <c r="J159">
        <v>4</v>
      </c>
      <c r="K159">
        <v>3</v>
      </c>
      <c r="L159">
        <v>1</v>
      </c>
      <c r="M159">
        <v>0</v>
      </c>
    </row>
    <row r="160" spans="1:13" x14ac:dyDescent="0.25">
      <c r="A160">
        <v>2008</v>
      </c>
      <c r="B160" t="s">
        <v>40</v>
      </c>
      <c r="C160">
        <v>2.23</v>
      </c>
      <c r="D160" t="s">
        <v>69</v>
      </c>
      <c r="E160" t="s">
        <v>53</v>
      </c>
      <c r="F160">
        <v>18</v>
      </c>
      <c r="G160">
        <v>1</v>
      </c>
      <c r="H160">
        <v>0.5</v>
      </c>
      <c r="I160">
        <v>18.5</v>
      </c>
      <c r="J160">
        <v>19</v>
      </c>
      <c r="K160">
        <v>8</v>
      </c>
      <c r="L160">
        <v>11</v>
      </c>
      <c r="M160">
        <v>0</v>
      </c>
    </row>
    <row r="161" spans="1:13" x14ac:dyDescent="0.25">
      <c r="A161">
        <v>2008</v>
      </c>
      <c r="B161" t="s">
        <v>40</v>
      </c>
      <c r="C161">
        <v>2.2999999999999998</v>
      </c>
      <c r="D161" t="s">
        <v>68</v>
      </c>
      <c r="E161" t="s">
        <v>56</v>
      </c>
      <c r="F161">
        <v>4</v>
      </c>
      <c r="G161">
        <v>0</v>
      </c>
      <c r="H161">
        <v>0</v>
      </c>
      <c r="I161">
        <v>4</v>
      </c>
      <c r="J161">
        <v>4</v>
      </c>
      <c r="K161">
        <v>4</v>
      </c>
      <c r="L161">
        <v>0</v>
      </c>
      <c r="M161">
        <v>0</v>
      </c>
    </row>
    <row r="162" spans="1:13" x14ac:dyDescent="0.25">
      <c r="A162">
        <v>2008</v>
      </c>
      <c r="B162" t="s">
        <v>40</v>
      </c>
      <c r="C162">
        <v>2.31</v>
      </c>
      <c r="D162" t="s">
        <v>69</v>
      </c>
      <c r="E162" t="s">
        <v>56</v>
      </c>
      <c r="F162">
        <v>12</v>
      </c>
      <c r="G162">
        <v>0</v>
      </c>
      <c r="H162">
        <v>0</v>
      </c>
      <c r="I162">
        <v>12</v>
      </c>
      <c r="J162">
        <v>12</v>
      </c>
      <c r="K162">
        <v>8</v>
      </c>
      <c r="L162">
        <v>4</v>
      </c>
      <c r="M162">
        <v>0</v>
      </c>
    </row>
    <row r="163" spans="1:13" x14ac:dyDescent="0.25">
      <c r="A163">
        <v>2008</v>
      </c>
      <c r="B163" t="s">
        <v>41</v>
      </c>
      <c r="C163">
        <v>2.04</v>
      </c>
      <c r="D163" t="s">
        <v>68</v>
      </c>
      <c r="E163" t="s">
        <v>54</v>
      </c>
      <c r="F163">
        <v>10</v>
      </c>
      <c r="G163">
        <v>7</v>
      </c>
      <c r="H163">
        <v>4.18</v>
      </c>
      <c r="I163">
        <v>14.18</v>
      </c>
      <c r="J163">
        <v>17</v>
      </c>
      <c r="K163">
        <v>12</v>
      </c>
      <c r="L163">
        <v>5</v>
      </c>
      <c r="M163">
        <v>0</v>
      </c>
    </row>
    <row r="164" spans="1:13" x14ac:dyDescent="0.25">
      <c r="A164">
        <v>2008</v>
      </c>
      <c r="B164" t="s">
        <v>41</v>
      </c>
      <c r="C164">
        <v>2.0499999999999998</v>
      </c>
      <c r="D164" t="s">
        <v>69</v>
      </c>
      <c r="E164" t="s">
        <v>54</v>
      </c>
      <c r="F164">
        <v>29</v>
      </c>
      <c r="G164">
        <v>10</v>
      </c>
      <c r="H164">
        <v>7.35</v>
      </c>
      <c r="I164">
        <v>36.35</v>
      </c>
      <c r="J164">
        <v>39</v>
      </c>
      <c r="K164">
        <v>33</v>
      </c>
      <c r="L164">
        <v>6</v>
      </c>
      <c r="M164">
        <v>0</v>
      </c>
    </row>
    <row r="165" spans="1:13" x14ac:dyDescent="0.25">
      <c r="A165">
        <v>2008</v>
      </c>
      <c r="B165" t="s">
        <v>41</v>
      </c>
      <c r="C165">
        <v>2.13</v>
      </c>
      <c r="D165" t="s">
        <v>68</v>
      </c>
      <c r="E165" t="s">
        <v>55</v>
      </c>
      <c r="F165">
        <v>14</v>
      </c>
      <c r="G165">
        <v>6</v>
      </c>
      <c r="H165">
        <v>3.36</v>
      </c>
      <c r="I165">
        <v>17.36</v>
      </c>
      <c r="J165">
        <v>20</v>
      </c>
      <c r="K165">
        <v>17</v>
      </c>
      <c r="L165">
        <v>3</v>
      </c>
      <c r="M165">
        <v>0</v>
      </c>
    </row>
    <row r="166" spans="1:13" x14ac:dyDescent="0.25">
      <c r="A166">
        <v>2008</v>
      </c>
      <c r="B166" t="s">
        <v>41</v>
      </c>
      <c r="C166">
        <v>2.14</v>
      </c>
      <c r="D166" t="s">
        <v>69</v>
      </c>
      <c r="E166" t="s">
        <v>55</v>
      </c>
      <c r="F166">
        <v>29</v>
      </c>
      <c r="G166">
        <v>29</v>
      </c>
      <c r="H166">
        <v>16.5</v>
      </c>
      <c r="I166">
        <v>45.5</v>
      </c>
      <c r="J166">
        <v>58</v>
      </c>
      <c r="K166">
        <v>42</v>
      </c>
      <c r="L166">
        <v>16</v>
      </c>
      <c r="M166">
        <v>0</v>
      </c>
    </row>
    <row r="167" spans="1:13" x14ac:dyDescent="0.25">
      <c r="A167">
        <v>2008</v>
      </c>
      <c r="B167" t="s">
        <v>41</v>
      </c>
      <c r="C167">
        <v>2.2200000000000002</v>
      </c>
      <c r="D167" t="s">
        <v>68</v>
      </c>
      <c r="E167" t="s">
        <v>53</v>
      </c>
      <c r="F167">
        <v>1</v>
      </c>
      <c r="G167">
        <v>1</v>
      </c>
      <c r="H167">
        <v>0.6</v>
      </c>
      <c r="I167">
        <v>1.6</v>
      </c>
      <c r="J167">
        <v>2</v>
      </c>
      <c r="K167">
        <v>2</v>
      </c>
      <c r="L167">
        <v>0</v>
      </c>
      <c r="M167">
        <v>0</v>
      </c>
    </row>
    <row r="168" spans="1:13" x14ac:dyDescent="0.25">
      <c r="A168">
        <v>2008</v>
      </c>
      <c r="B168" t="s">
        <v>41</v>
      </c>
      <c r="C168">
        <v>2.23</v>
      </c>
      <c r="D168" t="s">
        <v>69</v>
      </c>
      <c r="E168" t="s">
        <v>53</v>
      </c>
      <c r="F168">
        <v>6</v>
      </c>
      <c r="G168">
        <v>3</v>
      </c>
      <c r="H168">
        <v>1.62</v>
      </c>
      <c r="I168">
        <v>7.62</v>
      </c>
      <c r="J168">
        <v>9</v>
      </c>
      <c r="K168">
        <v>6</v>
      </c>
      <c r="L168">
        <v>3</v>
      </c>
      <c r="M168">
        <v>0</v>
      </c>
    </row>
    <row r="169" spans="1:13" x14ac:dyDescent="0.25">
      <c r="A169">
        <v>2008</v>
      </c>
      <c r="B169" t="s">
        <v>41</v>
      </c>
      <c r="C169">
        <v>2.2999999999999998</v>
      </c>
      <c r="D169" t="s">
        <v>68</v>
      </c>
      <c r="E169" t="s">
        <v>56</v>
      </c>
      <c r="F169">
        <v>2</v>
      </c>
      <c r="G169">
        <v>8</v>
      </c>
      <c r="H169">
        <v>3.92</v>
      </c>
      <c r="I169">
        <v>5.92</v>
      </c>
      <c r="J169">
        <v>10</v>
      </c>
      <c r="K169">
        <v>8</v>
      </c>
      <c r="L169">
        <v>2</v>
      </c>
      <c r="M169">
        <v>0</v>
      </c>
    </row>
    <row r="170" spans="1:13" x14ac:dyDescent="0.25">
      <c r="A170">
        <v>2008</v>
      </c>
      <c r="B170" t="s">
        <v>41</v>
      </c>
      <c r="C170">
        <v>2.31</v>
      </c>
      <c r="D170" t="s">
        <v>69</v>
      </c>
      <c r="E170" t="s">
        <v>56</v>
      </c>
      <c r="F170">
        <v>3</v>
      </c>
      <c r="G170">
        <v>1</v>
      </c>
      <c r="H170">
        <v>0.8</v>
      </c>
      <c r="I170">
        <v>3.8</v>
      </c>
      <c r="J170">
        <v>4</v>
      </c>
      <c r="K170">
        <v>1</v>
      </c>
      <c r="L170">
        <v>3</v>
      </c>
      <c r="M170">
        <v>0</v>
      </c>
    </row>
    <row r="171" spans="1:13" x14ac:dyDescent="0.25">
      <c r="A171">
        <v>2008</v>
      </c>
      <c r="B171" t="s">
        <v>42</v>
      </c>
      <c r="C171">
        <v>2.04</v>
      </c>
      <c r="D171" t="s">
        <v>68</v>
      </c>
      <c r="E171" t="s">
        <v>54</v>
      </c>
      <c r="F171">
        <v>2</v>
      </c>
      <c r="G171">
        <v>0</v>
      </c>
      <c r="H171">
        <v>0</v>
      </c>
      <c r="I171">
        <v>2</v>
      </c>
      <c r="J171">
        <v>2</v>
      </c>
      <c r="K171">
        <v>1</v>
      </c>
      <c r="L171">
        <v>1</v>
      </c>
      <c r="M171">
        <v>0</v>
      </c>
    </row>
    <row r="172" spans="1:13" x14ac:dyDescent="0.25">
      <c r="A172">
        <v>2008</v>
      </c>
      <c r="B172" t="s">
        <v>42</v>
      </c>
      <c r="C172">
        <v>2.0499999999999998</v>
      </c>
      <c r="D172" t="s">
        <v>69</v>
      </c>
      <c r="E172" t="s">
        <v>54</v>
      </c>
      <c r="F172">
        <v>6</v>
      </c>
      <c r="G172">
        <v>2</v>
      </c>
      <c r="H172">
        <v>1</v>
      </c>
      <c r="I172">
        <v>7</v>
      </c>
      <c r="J172">
        <v>8</v>
      </c>
      <c r="K172">
        <v>7</v>
      </c>
      <c r="L172">
        <v>1</v>
      </c>
      <c r="M172">
        <v>0</v>
      </c>
    </row>
    <row r="173" spans="1:13" x14ac:dyDescent="0.25">
      <c r="A173">
        <v>2008</v>
      </c>
      <c r="B173" t="s">
        <v>42</v>
      </c>
      <c r="C173">
        <v>2.13</v>
      </c>
      <c r="D173" t="s">
        <v>68</v>
      </c>
      <c r="E173" t="s">
        <v>55</v>
      </c>
      <c r="F173">
        <v>2</v>
      </c>
      <c r="G173">
        <v>0</v>
      </c>
      <c r="H173">
        <v>0</v>
      </c>
      <c r="I173">
        <v>2</v>
      </c>
      <c r="J173">
        <v>2</v>
      </c>
      <c r="K173">
        <v>2</v>
      </c>
      <c r="L173">
        <v>0</v>
      </c>
      <c r="M173">
        <v>0</v>
      </c>
    </row>
    <row r="174" spans="1:13" x14ac:dyDescent="0.25">
      <c r="A174">
        <v>2008</v>
      </c>
      <c r="B174" t="s">
        <v>42</v>
      </c>
      <c r="C174">
        <v>2.14</v>
      </c>
      <c r="D174" t="s">
        <v>69</v>
      </c>
      <c r="E174" t="s">
        <v>55</v>
      </c>
      <c r="F174">
        <v>6</v>
      </c>
      <c r="G174">
        <v>2</v>
      </c>
      <c r="H174">
        <v>1.04</v>
      </c>
      <c r="I174">
        <v>7.04</v>
      </c>
      <c r="J174">
        <v>8</v>
      </c>
      <c r="K174">
        <v>8</v>
      </c>
      <c r="L174">
        <v>0</v>
      </c>
      <c r="M174">
        <v>0</v>
      </c>
    </row>
    <row r="175" spans="1:13" x14ac:dyDescent="0.25">
      <c r="A175">
        <v>2008</v>
      </c>
      <c r="B175" t="s">
        <v>42</v>
      </c>
      <c r="C175">
        <v>2.2200000000000002</v>
      </c>
      <c r="D175" t="s">
        <v>68</v>
      </c>
      <c r="E175" t="s">
        <v>53</v>
      </c>
      <c r="F175">
        <v>1</v>
      </c>
      <c r="G175">
        <v>0</v>
      </c>
      <c r="H175">
        <v>0</v>
      </c>
      <c r="I175">
        <v>1</v>
      </c>
      <c r="J175">
        <v>1</v>
      </c>
      <c r="K175">
        <v>1</v>
      </c>
      <c r="L175">
        <v>0</v>
      </c>
      <c r="M175">
        <v>0</v>
      </c>
    </row>
    <row r="176" spans="1:13" x14ac:dyDescent="0.25">
      <c r="A176">
        <v>2008</v>
      </c>
      <c r="B176" t="s">
        <v>42</v>
      </c>
      <c r="C176">
        <v>2.23</v>
      </c>
      <c r="D176" t="s">
        <v>69</v>
      </c>
      <c r="E176" t="s">
        <v>53</v>
      </c>
      <c r="F176">
        <v>2</v>
      </c>
      <c r="G176">
        <v>0</v>
      </c>
      <c r="H176">
        <v>0</v>
      </c>
      <c r="I176">
        <v>2</v>
      </c>
      <c r="J176">
        <v>2</v>
      </c>
      <c r="K176">
        <v>1</v>
      </c>
      <c r="L176">
        <v>1</v>
      </c>
      <c r="M176">
        <v>0</v>
      </c>
    </row>
    <row r="177" spans="1:13" x14ac:dyDescent="0.25">
      <c r="A177">
        <v>2008</v>
      </c>
      <c r="B177" t="s">
        <v>43</v>
      </c>
      <c r="C177">
        <v>2.04</v>
      </c>
      <c r="D177" t="s">
        <v>68</v>
      </c>
      <c r="E177" t="s">
        <v>54</v>
      </c>
      <c r="F177">
        <v>6</v>
      </c>
      <c r="G177">
        <v>3</v>
      </c>
      <c r="H177">
        <v>1.5</v>
      </c>
      <c r="I177">
        <v>7.5</v>
      </c>
      <c r="J177">
        <v>9</v>
      </c>
      <c r="K177">
        <v>7</v>
      </c>
      <c r="L177">
        <v>2</v>
      </c>
      <c r="M177">
        <v>0</v>
      </c>
    </row>
    <row r="178" spans="1:13" x14ac:dyDescent="0.25">
      <c r="A178">
        <v>2008</v>
      </c>
      <c r="B178" t="s">
        <v>43</v>
      </c>
      <c r="C178">
        <v>2.0499999999999998</v>
      </c>
      <c r="D178" t="s">
        <v>69</v>
      </c>
      <c r="E178" t="s">
        <v>54</v>
      </c>
      <c r="F178">
        <v>39</v>
      </c>
      <c r="G178">
        <v>8</v>
      </c>
      <c r="H178">
        <v>3.69</v>
      </c>
      <c r="I178">
        <v>42.69</v>
      </c>
      <c r="J178">
        <v>47</v>
      </c>
      <c r="K178">
        <v>40</v>
      </c>
      <c r="L178">
        <v>7</v>
      </c>
      <c r="M178">
        <v>0</v>
      </c>
    </row>
    <row r="179" spans="1:13" x14ac:dyDescent="0.25">
      <c r="A179">
        <v>2008</v>
      </c>
      <c r="B179" t="s">
        <v>43</v>
      </c>
      <c r="C179">
        <v>2.13</v>
      </c>
      <c r="D179" t="s">
        <v>68</v>
      </c>
      <c r="E179" t="s">
        <v>55</v>
      </c>
      <c r="F179">
        <v>6</v>
      </c>
      <c r="G179">
        <v>0</v>
      </c>
      <c r="H179">
        <v>0</v>
      </c>
      <c r="I179">
        <v>6</v>
      </c>
      <c r="J179">
        <v>6</v>
      </c>
      <c r="K179">
        <v>4</v>
      </c>
      <c r="L179">
        <v>2</v>
      </c>
      <c r="M179">
        <v>0</v>
      </c>
    </row>
    <row r="180" spans="1:13" x14ac:dyDescent="0.25">
      <c r="A180">
        <v>2008</v>
      </c>
      <c r="B180" t="s">
        <v>43</v>
      </c>
      <c r="C180">
        <v>2.14</v>
      </c>
      <c r="D180" t="s">
        <v>69</v>
      </c>
      <c r="E180" t="s">
        <v>55</v>
      </c>
      <c r="F180">
        <v>20</v>
      </c>
      <c r="G180">
        <v>3</v>
      </c>
      <c r="H180">
        <v>1.42</v>
      </c>
      <c r="I180">
        <v>21.42</v>
      </c>
      <c r="J180">
        <v>23</v>
      </c>
      <c r="K180">
        <v>16</v>
      </c>
      <c r="L180">
        <v>7</v>
      </c>
      <c r="M180">
        <v>0</v>
      </c>
    </row>
    <row r="181" spans="1:13" x14ac:dyDescent="0.25">
      <c r="A181">
        <v>2008</v>
      </c>
      <c r="B181" t="s">
        <v>43</v>
      </c>
      <c r="C181">
        <v>2.2200000000000002</v>
      </c>
      <c r="D181" t="s">
        <v>68</v>
      </c>
      <c r="E181" t="s">
        <v>53</v>
      </c>
      <c r="F181">
        <v>2</v>
      </c>
      <c r="G181">
        <v>1</v>
      </c>
      <c r="H181">
        <v>0.61</v>
      </c>
      <c r="I181">
        <v>2.61</v>
      </c>
      <c r="J181">
        <v>3</v>
      </c>
      <c r="K181">
        <v>0</v>
      </c>
      <c r="L181">
        <v>3</v>
      </c>
      <c r="M181">
        <v>0</v>
      </c>
    </row>
    <row r="182" spans="1:13" x14ac:dyDescent="0.25">
      <c r="A182">
        <v>2008</v>
      </c>
      <c r="B182" t="s">
        <v>43</v>
      </c>
      <c r="C182">
        <v>2.23</v>
      </c>
      <c r="D182" t="s">
        <v>69</v>
      </c>
      <c r="E182" t="s">
        <v>53</v>
      </c>
      <c r="F182">
        <v>9</v>
      </c>
      <c r="G182">
        <v>2</v>
      </c>
      <c r="H182">
        <v>0.5</v>
      </c>
      <c r="I182">
        <v>9.5</v>
      </c>
      <c r="J182">
        <v>11</v>
      </c>
      <c r="K182">
        <v>6</v>
      </c>
      <c r="L182">
        <v>5</v>
      </c>
      <c r="M182">
        <v>0</v>
      </c>
    </row>
    <row r="183" spans="1:13" x14ac:dyDescent="0.25">
      <c r="A183">
        <v>2008</v>
      </c>
      <c r="B183" t="s">
        <v>43</v>
      </c>
      <c r="C183">
        <v>2.2999999999999998</v>
      </c>
      <c r="D183" t="s">
        <v>68</v>
      </c>
      <c r="E183" t="s">
        <v>56</v>
      </c>
      <c r="F183">
        <v>4</v>
      </c>
      <c r="G183">
        <v>0</v>
      </c>
      <c r="H183">
        <v>0</v>
      </c>
      <c r="I183">
        <v>4</v>
      </c>
      <c r="J183">
        <v>4</v>
      </c>
      <c r="K183">
        <v>2</v>
      </c>
      <c r="L183">
        <v>2</v>
      </c>
      <c r="M183">
        <v>0</v>
      </c>
    </row>
    <row r="184" spans="1:13" x14ac:dyDescent="0.25">
      <c r="A184">
        <v>2008</v>
      </c>
      <c r="B184" t="s">
        <v>43</v>
      </c>
      <c r="C184">
        <v>2.31</v>
      </c>
      <c r="D184" t="s">
        <v>69</v>
      </c>
      <c r="E184" t="s">
        <v>56</v>
      </c>
      <c r="F184">
        <v>24</v>
      </c>
      <c r="G184">
        <v>5</v>
      </c>
      <c r="H184">
        <v>2.83</v>
      </c>
      <c r="I184">
        <v>26.83</v>
      </c>
      <c r="J184">
        <v>29</v>
      </c>
      <c r="K184">
        <v>21</v>
      </c>
      <c r="L184">
        <v>8</v>
      </c>
      <c r="M184">
        <v>0</v>
      </c>
    </row>
    <row r="185" spans="1:13" x14ac:dyDescent="0.25">
      <c r="A185">
        <v>2008</v>
      </c>
      <c r="B185" t="s">
        <v>44</v>
      </c>
      <c r="C185">
        <v>2.04</v>
      </c>
      <c r="D185" t="s">
        <v>68</v>
      </c>
      <c r="E185" t="s">
        <v>54</v>
      </c>
      <c r="F185">
        <v>13</v>
      </c>
      <c r="G185">
        <v>1</v>
      </c>
      <c r="H185">
        <v>0.82</v>
      </c>
      <c r="I185">
        <v>13.82</v>
      </c>
      <c r="J185">
        <v>14</v>
      </c>
      <c r="K185">
        <v>8</v>
      </c>
      <c r="L185">
        <v>6</v>
      </c>
      <c r="M185">
        <v>0</v>
      </c>
    </row>
    <row r="186" spans="1:13" x14ac:dyDescent="0.25">
      <c r="A186">
        <v>2008</v>
      </c>
      <c r="B186" t="s">
        <v>44</v>
      </c>
      <c r="C186">
        <v>2.0499999999999998</v>
      </c>
      <c r="D186" t="s">
        <v>69</v>
      </c>
      <c r="E186" t="s">
        <v>54</v>
      </c>
      <c r="F186">
        <v>95</v>
      </c>
      <c r="G186">
        <v>14</v>
      </c>
      <c r="H186">
        <v>7.88</v>
      </c>
      <c r="I186">
        <v>102.88</v>
      </c>
      <c r="J186">
        <v>109</v>
      </c>
      <c r="K186">
        <v>83</v>
      </c>
      <c r="L186">
        <v>26</v>
      </c>
      <c r="M186">
        <v>0</v>
      </c>
    </row>
    <row r="187" spans="1:13" x14ac:dyDescent="0.25">
      <c r="A187">
        <v>2008</v>
      </c>
      <c r="B187" t="s">
        <v>44</v>
      </c>
      <c r="C187">
        <v>2.13</v>
      </c>
      <c r="D187" t="s">
        <v>68</v>
      </c>
      <c r="E187" t="s">
        <v>55</v>
      </c>
      <c r="F187">
        <v>3</v>
      </c>
      <c r="G187">
        <v>1</v>
      </c>
      <c r="H187">
        <v>0.5</v>
      </c>
      <c r="I187">
        <v>3.5</v>
      </c>
      <c r="J187">
        <v>4</v>
      </c>
      <c r="K187">
        <v>2</v>
      </c>
      <c r="L187">
        <v>2</v>
      </c>
      <c r="M187">
        <v>0</v>
      </c>
    </row>
    <row r="188" spans="1:13" x14ac:dyDescent="0.25">
      <c r="A188">
        <v>2008</v>
      </c>
      <c r="B188" t="s">
        <v>44</v>
      </c>
      <c r="C188">
        <v>2.14</v>
      </c>
      <c r="D188" t="s">
        <v>69</v>
      </c>
      <c r="E188" t="s">
        <v>55</v>
      </c>
      <c r="F188">
        <v>119</v>
      </c>
      <c r="G188">
        <v>20</v>
      </c>
      <c r="H188">
        <v>12.73</v>
      </c>
      <c r="I188">
        <v>131.72999999999999</v>
      </c>
      <c r="J188">
        <v>139</v>
      </c>
      <c r="K188">
        <v>100</v>
      </c>
      <c r="L188">
        <v>39</v>
      </c>
      <c r="M188">
        <v>0</v>
      </c>
    </row>
    <row r="189" spans="1:13" x14ac:dyDescent="0.25">
      <c r="A189">
        <v>2008</v>
      </c>
      <c r="B189" t="s">
        <v>44</v>
      </c>
      <c r="C189">
        <v>2.2200000000000002</v>
      </c>
      <c r="D189" t="s">
        <v>68</v>
      </c>
      <c r="E189" t="s">
        <v>53</v>
      </c>
      <c r="F189">
        <v>1</v>
      </c>
      <c r="G189">
        <v>0</v>
      </c>
      <c r="H189">
        <v>0</v>
      </c>
      <c r="I189">
        <v>1</v>
      </c>
      <c r="J189">
        <v>1</v>
      </c>
      <c r="K189">
        <v>0</v>
      </c>
      <c r="L189">
        <v>1</v>
      </c>
      <c r="M189">
        <v>0</v>
      </c>
    </row>
    <row r="190" spans="1:13" x14ac:dyDescent="0.25">
      <c r="A190">
        <v>2008</v>
      </c>
      <c r="B190" t="s">
        <v>44</v>
      </c>
      <c r="C190">
        <v>2.23</v>
      </c>
      <c r="D190" t="s">
        <v>69</v>
      </c>
      <c r="E190" t="s">
        <v>53</v>
      </c>
      <c r="F190">
        <v>35</v>
      </c>
      <c r="G190">
        <v>6</v>
      </c>
      <c r="H190">
        <v>3.98</v>
      </c>
      <c r="I190">
        <v>38.979999999999997</v>
      </c>
      <c r="J190">
        <v>41</v>
      </c>
      <c r="K190">
        <v>31</v>
      </c>
      <c r="L190">
        <v>10</v>
      </c>
      <c r="M190">
        <v>0</v>
      </c>
    </row>
    <row r="191" spans="1:13" x14ac:dyDescent="0.25">
      <c r="A191">
        <v>2008</v>
      </c>
      <c r="B191" t="s">
        <v>45</v>
      </c>
      <c r="C191">
        <v>2.04</v>
      </c>
      <c r="D191" t="s">
        <v>68</v>
      </c>
      <c r="E191" t="s">
        <v>54</v>
      </c>
      <c r="F191">
        <v>3</v>
      </c>
      <c r="G191">
        <v>0</v>
      </c>
      <c r="H191">
        <v>0</v>
      </c>
      <c r="I191">
        <v>3</v>
      </c>
      <c r="J191">
        <v>3</v>
      </c>
      <c r="K191">
        <v>2</v>
      </c>
      <c r="L191">
        <v>1</v>
      </c>
      <c r="M191">
        <v>0</v>
      </c>
    </row>
    <row r="192" spans="1:13" x14ac:dyDescent="0.25">
      <c r="A192">
        <v>2008</v>
      </c>
      <c r="B192" t="s">
        <v>45</v>
      </c>
      <c r="C192">
        <v>2.0499999999999998</v>
      </c>
      <c r="D192" t="s">
        <v>69</v>
      </c>
      <c r="E192" t="s">
        <v>54</v>
      </c>
      <c r="F192">
        <v>29</v>
      </c>
      <c r="G192">
        <v>13</v>
      </c>
      <c r="H192">
        <v>7.87</v>
      </c>
      <c r="I192">
        <v>36.869999999999997</v>
      </c>
      <c r="J192">
        <v>42</v>
      </c>
      <c r="K192">
        <v>33</v>
      </c>
      <c r="L192">
        <v>9</v>
      </c>
      <c r="M192">
        <v>0</v>
      </c>
    </row>
    <row r="193" spans="1:13" x14ac:dyDescent="0.25">
      <c r="A193">
        <v>2008</v>
      </c>
      <c r="B193" t="s">
        <v>45</v>
      </c>
      <c r="C193">
        <v>2.14</v>
      </c>
      <c r="D193" t="s">
        <v>69</v>
      </c>
      <c r="E193" t="s">
        <v>55</v>
      </c>
      <c r="F193">
        <v>11</v>
      </c>
      <c r="G193">
        <v>10</v>
      </c>
      <c r="H193">
        <v>6</v>
      </c>
      <c r="I193">
        <v>17</v>
      </c>
      <c r="J193">
        <v>21</v>
      </c>
      <c r="K193">
        <v>16</v>
      </c>
      <c r="L193">
        <v>5</v>
      </c>
      <c r="M193">
        <v>0</v>
      </c>
    </row>
    <row r="194" spans="1:13" x14ac:dyDescent="0.25">
      <c r="A194">
        <v>2008</v>
      </c>
      <c r="B194" t="s">
        <v>45</v>
      </c>
      <c r="C194">
        <v>2.2200000000000002</v>
      </c>
      <c r="D194" t="s">
        <v>68</v>
      </c>
      <c r="E194" t="s">
        <v>53</v>
      </c>
      <c r="F194">
        <v>7</v>
      </c>
      <c r="G194">
        <v>2</v>
      </c>
      <c r="H194">
        <v>1</v>
      </c>
      <c r="I194">
        <v>8</v>
      </c>
      <c r="J194">
        <v>9</v>
      </c>
      <c r="K194">
        <v>5</v>
      </c>
      <c r="L194">
        <v>4</v>
      </c>
      <c r="M194">
        <v>0</v>
      </c>
    </row>
    <row r="195" spans="1:13" x14ac:dyDescent="0.25">
      <c r="A195">
        <v>2008</v>
      </c>
      <c r="B195" t="s">
        <v>45</v>
      </c>
      <c r="C195">
        <v>2.23</v>
      </c>
      <c r="D195" t="s">
        <v>69</v>
      </c>
      <c r="E195" t="s">
        <v>53</v>
      </c>
      <c r="F195">
        <v>13</v>
      </c>
      <c r="G195">
        <v>3</v>
      </c>
      <c r="H195">
        <v>2.06</v>
      </c>
      <c r="I195">
        <v>15.06</v>
      </c>
      <c r="J195">
        <v>16</v>
      </c>
      <c r="K195">
        <v>11</v>
      </c>
      <c r="L195">
        <v>5</v>
      </c>
      <c r="M195">
        <v>0</v>
      </c>
    </row>
    <row r="196" spans="1:13" x14ac:dyDescent="0.25">
      <c r="A196">
        <v>2008</v>
      </c>
      <c r="B196" t="s">
        <v>45</v>
      </c>
      <c r="C196">
        <v>2.2999999999999998</v>
      </c>
      <c r="D196" t="s">
        <v>68</v>
      </c>
      <c r="E196" t="s">
        <v>56</v>
      </c>
      <c r="F196">
        <v>2</v>
      </c>
      <c r="G196">
        <v>0</v>
      </c>
      <c r="H196">
        <v>0</v>
      </c>
      <c r="I196">
        <v>2</v>
      </c>
      <c r="J196">
        <v>2</v>
      </c>
      <c r="K196">
        <v>1</v>
      </c>
      <c r="L196">
        <v>1</v>
      </c>
      <c r="M196">
        <v>0</v>
      </c>
    </row>
    <row r="197" spans="1:13" x14ac:dyDescent="0.25">
      <c r="A197">
        <v>2008</v>
      </c>
      <c r="B197" t="s">
        <v>46</v>
      </c>
      <c r="C197">
        <v>2.04</v>
      </c>
      <c r="D197" t="s">
        <v>68</v>
      </c>
      <c r="E197" t="s">
        <v>54</v>
      </c>
      <c r="F197">
        <v>12</v>
      </c>
      <c r="G197">
        <v>4</v>
      </c>
      <c r="H197">
        <v>2.11</v>
      </c>
      <c r="I197">
        <v>14.11</v>
      </c>
      <c r="J197">
        <v>16</v>
      </c>
      <c r="K197">
        <v>13</v>
      </c>
      <c r="L197">
        <v>3</v>
      </c>
      <c r="M197">
        <v>0</v>
      </c>
    </row>
    <row r="198" spans="1:13" x14ac:dyDescent="0.25">
      <c r="A198">
        <v>2008</v>
      </c>
      <c r="B198" t="s">
        <v>46</v>
      </c>
      <c r="C198">
        <v>2.0499999999999998</v>
      </c>
      <c r="D198" t="s">
        <v>69</v>
      </c>
      <c r="E198" t="s">
        <v>54</v>
      </c>
      <c r="F198">
        <v>39</v>
      </c>
      <c r="G198">
        <v>7</v>
      </c>
      <c r="H198">
        <v>4.1100000000000003</v>
      </c>
      <c r="I198">
        <v>43.11</v>
      </c>
      <c r="J198">
        <v>46</v>
      </c>
      <c r="K198">
        <v>38</v>
      </c>
      <c r="L198">
        <v>8</v>
      </c>
      <c r="M198">
        <v>0</v>
      </c>
    </row>
    <row r="199" spans="1:13" x14ac:dyDescent="0.25">
      <c r="A199">
        <v>2008</v>
      </c>
      <c r="B199" t="s">
        <v>46</v>
      </c>
      <c r="C199">
        <v>2.13</v>
      </c>
      <c r="D199" t="s">
        <v>68</v>
      </c>
      <c r="E199" t="s">
        <v>55</v>
      </c>
      <c r="F199">
        <v>1</v>
      </c>
      <c r="G199">
        <v>0</v>
      </c>
      <c r="H199">
        <v>0</v>
      </c>
      <c r="I199">
        <v>1</v>
      </c>
      <c r="J199">
        <v>1</v>
      </c>
      <c r="K199">
        <v>0</v>
      </c>
      <c r="L199">
        <v>1</v>
      </c>
      <c r="M199">
        <v>0</v>
      </c>
    </row>
    <row r="200" spans="1:13" x14ac:dyDescent="0.25">
      <c r="A200">
        <v>2008</v>
      </c>
      <c r="B200" t="s">
        <v>46</v>
      </c>
      <c r="C200">
        <v>2.14</v>
      </c>
      <c r="D200" t="s">
        <v>69</v>
      </c>
      <c r="E200" t="s">
        <v>55</v>
      </c>
      <c r="F200">
        <v>9</v>
      </c>
      <c r="G200">
        <v>5</v>
      </c>
      <c r="H200">
        <v>3.52</v>
      </c>
      <c r="I200">
        <v>12.52</v>
      </c>
      <c r="J200">
        <v>14</v>
      </c>
      <c r="K200">
        <v>13</v>
      </c>
      <c r="L200">
        <v>1</v>
      </c>
      <c r="M200">
        <v>0</v>
      </c>
    </row>
    <row r="201" spans="1:13" x14ac:dyDescent="0.25">
      <c r="A201">
        <v>2008</v>
      </c>
      <c r="B201" t="s">
        <v>46</v>
      </c>
      <c r="C201">
        <v>2.2200000000000002</v>
      </c>
      <c r="D201" t="s">
        <v>68</v>
      </c>
      <c r="E201" t="s">
        <v>53</v>
      </c>
      <c r="F201">
        <v>5</v>
      </c>
      <c r="G201">
        <v>0</v>
      </c>
      <c r="H201">
        <v>0</v>
      </c>
      <c r="I201">
        <v>5</v>
      </c>
      <c r="J201">
        <v>5</v>
      </c>
      <c r="K201">
        <v>3</v>
      </c>
      <c r="L201">
        <v>2</v>
      </c>
      <c r="M201">
        <v>0</v>
      </c>
    </row>
    <row r="202" spans="1:13" x14ac:dyDescent="0.25">
      <c r="A202">
        <v>2008</v>
      </c>
      <c r="B202" t="s">
        <v>46</v>
      </c>
      <c r="C202">
        <v>2.23</v>
      </c>
      <c r="D202" t="s">
        <v>69</v>
      </c>
      <c r="E202" t="s">
        <v>53</v>
      </c>
      <c r="F202">
        <v>14</v>
      </c>
      <c r="G202">
        <v>1</v>
      </c>
      <c r="H202">
        <v>0.91</v>
      </c>
      <c r="I202">
        <v>14.91</v>
      </c>
      <c r="J202">
        <v>15</v>
      </c>
      <c r="K202">
        <v>12</v>
      </c>
      <c r="L202">
        <v>3</v>
      </c>
      <c r="M202">
        <v>0</v>
      </c>
    </row>
    <row r="203" spans="1:13" x14ac:dyDescent="0.25">
      <c r="A203">
        <v>2008</v>
      </c>
      <c r="B203" t="s">
        <v>46</v>
      </c>
      <c r="C203">
        <v>2.2999999999999998</v>
      </c>
      <c r="D203" t="s">
        <v>68</v>
      </c>
      <c r="E203" t="s">
        <v>56</v>
      </c>
      <c r="F203">
        <v>5</v>
      </c>
      <c r="G203">
        <v>0</v>
      </c>
      <c r="H203">
        <v>0</v>
      </c>
      <c r="I203">
        <v>5</v>
      </c>
      <c r="J203">
        <v>5</v>
      </c>
      <c r="K203">
        <v>2</v>
      </c>
      <c r="L203">
        <v>3</v>
      </c>
      <c r="M203">
        <v>0</v>
      </c>
    </row>
    <row r="204" spans="1:13" x14ac:dyDescent="0.25">
      <c r="A204">
        <v>2008</v>
      </c>
      <c r="B204" t="s">
        <v>46</v>
      </c>
      <c r="C204">
        <v>2.31</v>
      </c>
      <c r="D204" t="s">
        <v>69</v>
      </c>
      <c r="E204" t="s">
        <v>56</v>
      </c>
      <c r="F204">
        <v>20</v>
      </c>
      <c r="G204">
        <v>4</v>
      </c>
      <c r="H204">
        <v>2.66</v>
      </c>
      <c r="I204">
        <v>22.66</v>
      </c>
      <c r="J204">
        <v>24</v>
      </c>
      <c r="K204">
        <v>17</v>
      </c>
      <c r="L204">
        <v>7</v>
      </c>
      <c r="M204">
        <v>0</v>
      </c>
    </row>
    <row r="205" spans="1:13" x14ac:dyDescent="0.25">
      <c r="A205">
        <v>2008</v>
      </c>
      <c r="B205" t="s">
        <v>47</v>
      </c>
      <c r="C205">
        <v>2.04</v>
      </c>
      <c r="D205" t="s">
        <v>68</v>
      </c>
      <c r="E205" t="s">
        <v>54</v>
      </c>
      <c r="F205">
        <v>16</v>
      </c>
      <c r="G205">
        <v>0</v>
      </c>
      <c r="H205">
        <v>0</v>
      </c>
      <c r="I205">
        <v>16</v>
      </c>
      <c r="J205">
        <v>16</v>
      </c>
      <c r="K205">
        <v>12</v>
      </c>
      <c r="L205">
        <v>4</v>
      </c>
      <c r="M205">
        <v>0</v>
      </c>
    </row>
    <row r="206" spans="1:13" x14ac:dyDescent="0.25">
      <c r="A206">
        <v>2008</v>
      </c>
      <c r="B206" t="s">
        <v>47</v>
      </c>
      <c r="C206">
        <v>2.0499999999999998</v>
      </c>
      <c r="D206" t="s">
        <v>69</v>
      </c>
      <c r="E206" t="s">
        <v>54</v>
      </c>
      <c r="F206">
        <v>64</v>
      </c>
      <c r="G206">
        <v>13</v>
      </c>
      <c r="H206">
        <v>9.42</v>
      </c>
      <c r="I206">
        <v>73.42</v>
      </c>
      <c r="J206">
        <v>77</v>
      </c>
      <c r="K206">
        <v>65</v>
      </c>
      <c r="L206">
        <v>12</v>
      </c>
      <c r="M206">
        <v>0</v>
      </c>
    </row>
    <row r="207" spans="1:13" x14ac:dyDescent="0.25">
      <c r="A207">
        <v>2008</v>
      </c>
      <c r="B207" t="s">
        <v>47</v>
      </c>
      <c r="C207">
        <v>2.13</v>
      </c>
      <c r="D207" t="s">
        <v>68</v>
      </c>
      <c r="E207" t="s">
        <v>55</v>
      </c>
      <c r="F207">
        <v>10</v>
      </c>
      <c r="G207">
        <v>1</v>
      </c>
      <c r="H207">
        <v>0.86</v>
      </c>
      <c r="I207">
        <v>10.86</v>
      </c>
      <c r="J207">
        <v>11</v>
      </c>
      <c r="K207">
        <v>6</v>
      </c>
      <c r="L207">
        <v>5</v>
      </c>
      <c r="M207">
        <v>0</v>
      </c>
    </row>
    <row r="208" spans="1:13" x14ac:dyDescent="0.25">
      <c r="A208">
        <v>2008</v>
      </c>
      <c r="B208" t="s">
        <v>47</v>
      </c>
      <c r="C208">
        <v>2.14</v>
      </c>
      <c r="D208" t="s">
        <v>69</v>
      </c>
      <c r="E208" t="s">
        <v>55</v>
      </c>
      <c r="F208">
        <v>35</v>
      </c>
      <c r="G208">
        <v>6</v>
      </c>
      <c r="H208">
        <v>4.3600000000000003</v>
      </c>
      <c r="I208">
        <v>39.36</v>
      </c>
      <c r="J208">
        <v>41</v>
      </c>
      <c r="K208">
        <v>33</v>
      </c>
      <c r="L208">
        <v>8</v>
      </c>
      <c r="M208">
        <v>0</v>
      </c>
    </row>
    <row r="209" spans="1:13" x14ac:dyDescent="0.25">
      <c r="A209">
        <v>2008</v>
      </c>
      <c r="B209" t="s">
        <v>47</v>
      </c>
      <c r="C209">
        <v>2.2200000000000002</v>
      </c>
      <c r="D209" t="s">
        <v>68</v>
      </c>
      <c r="E209" t="s">
        <v>53</v>
      </c>
      <c r="F209">
        <v>1</v>
      </c>
      <c r="G209">
        <v>5</v>
      </c>
      <c r="H209">
        <v>2.5</v>
      </c>
      <c r="I209">
        <v>3.5</v>
      </c>
      <c r="J209">
        <v>6</v>
      </c>
      <c r="K209">
        <v>5</v>
      </c>
      <c r="L209">
        <v>1</v>
      </c>
      <c r="M209">
        <v>0</v>
      </c>
    </row>
    <row r="210" spans="1:13" x14ac:dyDescent="0.25">
      <c r="A210">
        <v>2008</v>
      </c>
      <c r="B210" t="s">
        <v>47</v>
      </c>
      <c r="C210">
        <v>2.23</v>
      </c>
      <c r="D210" t="s">
        <v>69</v>
      </c>
      <c r="E210" t="s">
        <v>53</v>
      </c>
      <c r="F210">
        <v>19</v>
      </c>
      <c r="G210">
        <v>3</v>
      </c>
      <c r="H210">
        <v>1.22</v>
      </c>
      <c r="I210">
        <v>20.22</v>
      </c>
      <c r="J210">
        <v>22</v>
      </c>
      <c r="K210">
        <v>12</v>
      </c>
      <c r="L210">
        <v>10</v>
      </c>
      <c r="M210">
        <v>0</v>
      </c>
    </row>
    <row r="211" spans="1:13" x14ac:dyDescent="0.25">
      <c r="A211">
        <v>2008</v>
      </c>
      <c r="B211" t="s">
        <v>47</v>
      </c>
      <c r="C211">
        <v>2.2999999999999998</v>
      </c>
      <c r="D211" t="s">
        <v>68</v>
      </c>
      <c r="E211" t="s">
        <v>56</v>
      </c>
      <c r="F211">
        <v>3</v>
      </c>
      <c r="G211">
        <v>1</v>
      </c>
      <c r="H211">
        <v>0.19</v>
      </c>
      <c r="I211">
        <v>3.19</v>
      </c>
      <c r="J211">
        <v>4</v>
      </c>
      <c r="K211">
        <v>3</v>
      </c>
      <c r="L211">
        <v>1</v>
      </c>
      <c r="M211">
        <v>0</v>
      </c>
    </row>
    <row r="212" spans="1:13" x14ac:dyDescent="0.25">
      <c r="A212">
        <v>2008</v>
      </c>
      <c r="B212" t="s">
        <v>47</v>
      </c>
      <c r="C212">
        <v>2.31</v>
      </c>
      <c r="D212" t="s">
        <v>69</v>
      </c>
      <c r="E212" t="s">
        <v>56</v>
      </c>
      <c r="F212">
        <v>3</v>
      </c>
      <c r="G212">
        <v>4</v>
      </c>
      <c r="H212">
        <v>2.37</v>
      </c>
      <c r="I212">
        <v>5.37</v>
      </c>
      <c r="J212">
        <v>7</v>
      </c>
      <c r="K212">
        <v>5</v>
      </c>
      <c r="L212">
        <v>2</v>
      </c>
      <c r="M212">
        <v>0</v>
      </c>
    </row>
    <row r="213" spans="1:13" x14ac:dyDescent="0.25">
      <c r="A213">
        <v>2009</v>
      </c>
      <c r="B213" t="s">
        <v>17</v>
      </c>
      <c r="C213">
        <v>2.04</v>
      </c>
      <c r="D213" t="s">
        <v>68</v>
      </c>
      <c r="E213" t="s">
        <v>54</v>
      </c>
      <c r="F213">
        <v>16</v>
      </c>
      <c r="G213">
        <v>6</v>
      </c>
      <c r="H213">
        <v>2.2400000000000002</v>
      </c>
      <c r="I213">
        <v>18.239999999999998</v>
      </c>
      <c r="J213">
        <v>22</v>
      </c>
      <c r="K213">
        <v>21</v>
      </c>
      <c r="L213">
        <v>1</v>
      </c>
      <c r="M213">
        <v>0</v>
      </c>
    </row>
    <row r="214" spans="1:13" x14ac:dyDescent="0.25">
      <c r="A214">
        <v>2009</v>
      </c>
      <c r="B214" t="s">
        <v>17</v>
      </c>
      <c r="C214">
        <v>2.0499999999999998</v>
      </c>
      <c r="D214" t="s">
        <v>69</v>
      </c>
      <c r="E214" t="s">
        <v>54</v>
      </c>
      <c r="F214">
        <v>79</v>
      </c>
      <c r="G214">
        <v>27</v>
      </c>
      <c r="H214">
        <v>15.01</v>
      </c>
      <c r="I214">
        <v>94.01</v>
      </c>
      <c r="J214">
        <v>106</v>
      </c>
      <c r="K214">
        <v>89</v>
      </c>
      <c r="L214">
        <v>17</v>
      </c>
      <c r="M214">
        <v>0</v>
      </c>
    </row>
    <row r="215" spans="1:13" x14ac:dyDescent="0.25">
      <c r="A215">
        <v>2009</v>
      </c>
      <c r="B215" t="s">
        <v>17</v>
      </c>
      <c r="C215">
        <v>2.13</v>
      </c>
      <c r="D215" t="s">
        <v>68</v>
      </c>
      <c r="E215" t="s">
        <v>55</v>
      </c>
      <c r="F215">
        <v>10</v>
      </c>
      <c r="G215">
        <v>0</v>
      </c>
      <c r="H215">
        <v>0</v>
      </c>
      <c r="I215">
        <v>10</v>
      </c>
      <c r="J215">
        <v>10</v>
      </c>
      <c r="K215">
        <v>6</v>
      </c>
      <c r="L215">
        <v>4</v>
      </c>
      <c r="M215">
        <v>0</v>
      </c>
    </row>
    <row r="216" spans="1:13" x14ac:dyDescent="0.25">
      <c r="A216">
        <v>2009</v>
      </c>
      <c r="B216" t="s">
        <v>17</v>
      </c>
      <c r="C216">
        <v>2.14</v>
      </c>
      <c r="D216" t="s">
        <v>69</v>
      </c>
      <c r="E216" t="s">
        <v>55</v>
      </c>
      <c r="F216">
        <v>40</v>
      </c>
      <c r="G216">
        <v>9</v>
      </c>
      <c r="H216">
        <v>5.92</v>
      </c>
      <c r="I216">
        <v>45.92</v>
      </c>
      <c r="J216">
        <v>49</v>
      </c>
      <c r="K216">
        <v>38</v>
      </c>
      <c r="L216">
        <v>11</v>
      </c>
      <c r="M216">
        <v>0</v>
      </c>
    </row>
    <row r="217" spans="1:13" x14ac:dyDescent="0.25">
      <c r="A217">
        <v>2009</v>
      </c>
      <c r="B217" t="s">
        <v>17</v>
      </c>
      <c r="C217">
        <v>2.2200000000000002</v>
      </c>
      <c r="D217" t="s">
        <v>68</v>
      </c>
      <c r="E217" t="s">
        <v>53</v>
      </c>
      <c r="F217">
        <v>6</v>
      </c>
      <c r="G217">
        <v>1</v>
      </c>
      <c r="H217">
        <v>0.98</v>
      </c>
      <c r="I217">
        <v>6.98</v>
      </c>
      <c r="J217">
        <v>7</v>
      </c>
      <c r="K217">
        <v>4</v>
      </c>
      <c r="L217">
        <v>3</v>
      </c>
      <c r="M217">
        <v>0</v>
      </c>
    </row>
    <row r="218" spans="1:13" x14ac:dyDescent="0.25">
      <c r="A218">
        <v>2009</v>
      </c>
      <c r="B218" t="s">
        <v>17</v>
      </c>
      <c r="C218">
        <v>2.23</v>
      </c>
      <c r="D218" t="s">
        <v>69</v>
      </c>
      <c r="E218" t="s">
        <v>53</v>
      </c>
      <c r="F218">
        <v>30</v>
      </c>
      <c r="G218">
        <v>7</v>
      </c>
      <c r="H218">
        <v>4.72</v>
      </c>
      <c r="I218">
        <v>34.72</v>
      </c>
      <c r="J218">
        <v>37</v>
      </c>
      <c r="K218">
        <v>33</v>
      </c>
      <c r="L218">
        <v>4</v>
      </c>
      <c r="M218">
        <v>0</v>
      </c>
    </row>
    <row r="219" spans="1:13" x14ac:dyDescent="0.25">
      <c r="A219">
        <v>2009</v>
      </c>
      <c r="B219" t="s">
        <v>17</v>
      </c>
      <c r="C219">
        <v>2.2999999999999998</v>
      </c>
      <c r="D219" t="s">
        <v>68</v>
      </c>
      <c r="E219" t="s">
        <v>56</v>
      </c>
      <c r="F219">
        <v>6</v>
      </c>
      <c r="G219">
        <v>1</v>
      </c>
      <c r="H219">
        <v>0.81</v>
      </c>
      <c r="I219">
        <v>6.81</v>
      </c>
      <c r="J219">
        <v>7</v>
      </c>
      <c r="K219">
        <v>4</v>
      </c>
      <c r="L219">
        <v>3</v>
      </c>
      <c r="M219">
        <v>0</v>
      </c>
    </row>
    <row r="220" spans="1:13" x14ac:dyDescent="0.25">
      <c r="A220">
        <v>2009</v>
      </c>
      <c r="B220" t="s">
        <v>17</v>
      </c>
      <c r="C220">
        <v>2.31</v>
      </c>
      <c r="D220" t="s">
        <v>69</v>
      </c>
      <c r="E220" t="s">
        <v>56</v>
      </c>
      <c r="F220">
        <v>18</v>
      </c>
      <c r="G220">
        <v>42</v>
      </c>
      <c r="H220">
        <v>3.73</v>
      </c>
      <c r="I220">
        <v>21.73</v>
      </c>
      <c r="J220">
        <v>60</v>
      </c>
      <c r="K220">
        <v>43</v>
      </c>
      <c r="L220">
        <v>17</v>
      </c>
      <c r="M220">
        <v>0</v>
      </c>
    </row>
    <row r="221" spans="1:13" x14ac:dyDescent="0.25">
      <c r="A221">
        <v>2009</v>
      </c>
      <c r="B221" t="s">
        <v>18</v>
      </c>
      <c r="C221">
        <v>2.04</v>
      </c>
      <c r="D221" t="s">
        <v>68</v>
      </c>
      <c r="E221" t="s">
        <v>54</v>
      </c>
      <c r="F221">
        <v>13</v>
      </c>
      <c r="G221">
        <v>7</v>
      </c>
      <c r="H221">
        <v>3.9</v>
      </c>
      <c r="I221">
        <v>16.899999999999999</v>
      </c>
      <c r="J221">
        <v>20</v>
      </c>
      <c r="K221">
        <v>15</v>
      </c>
      <c r="L221">
        <v>5</v>
      </c>
      <c r="M221">
        <v>0</v>
      </c>
    </row>
    <row r="222" spans="1:13" x14ac:dyDescent="0.25">
      <c r="A222">
        <v>2009</v>
      </c>
      <c r="B222" t="s">
        <v>18</v>
      </c>
      <c r="C222">
        <v>2.0499999999999998</v>
      </c>
      <c r="D222" t="s">
        <v>69</v>
      </c>
      <c r="E222" t="s">
        <v>54</v>
      </c>
      <c r="F222">
        <v>91</v>
      </c>
      <c r="G222">
        <v>30</v>
      </c>
      <c r="H222">
        <v>15.8</v>
      </c>
      <c r="I222">
        <v>106.8</v>
      </c>
      <c r="J222">
        <v>121</v>
      </c>
      <c r="K222">
        <v>95</v>
      </c>
      <c r="L222">
        <v>26</v>
      </c>
      <c r="M222">
        <v>0</v>
      </c>
    </row>
    <row r="223" spans="1:13" x14ac:dyDescent="0.25">
      <c r="A223">
        <v>2009</v>
      </c>
      <c r="B223" t="s">
        <v>18</v>
      </c>
      <c r="C223">
        <v>2.13</v>
      </c>
      <c r="D223" t="s">
        <v>68</v>
      </c>
      <c r="E223" t="s">
        <v>55</v>
      </c>
      <c r="F223">
        <v>9</v>
      </c>
      <c r="G223">
        <v>6</v>
      </c>
      <c r="H223">
        <v>3.64</v>
      </c>
      <c r="I223">
        <v>12.64</v>
      </c>
      <c r="J223">
        <v>15</v>
      </c>
      <c r="K223">
        <v>14</v>
      </c>
      <c r="L223">
        <v>1</v>
      </c>
      <c r="M223">
        <v>0</v>
      </c>
    </row>
    <row r="224" spans="1:13" x14ac:dyDescent="0.25">
      <c r="A224">
        <v>2009</v>
      </c>
      <c r="B224" t="s">
        <v>18</v>
      </c>
      <c r="C224">
        <v>2.14</v>
      </c>
      <c r="D224" t="s">
        <v>69</v>
      </c>
      <c r="E224" t="s">
        <v>55</v>
      </c>
      <c r="F224">
        <v>36</v>
      </c>
      <c r="G224">
        <v>22</v>
      </c>
      <c r="H224">
        <v>13.4</v>
      </c>
      <c r="I224">
        <v>49.4</v>
      </c>
      <c r="J224">
        <v>58</v>
      </c>
      <c r="K224">
        <v>44</v>
      </c>
      <c r="L224">
        <v>14</v>
      </c>
      <c r="M224">
        <v>0</v>
      </c>
    </row>
    <row r="225" spans="1:13" x14ac:dyDescent="0.25">
      <c r="A225">
        <v>2009</v>
      </c>
      <c r="B225" t="s">
        <v>18</v>
      </c>
      <c r="C225">
        <v>2.2200000000000002</v>
      </c>
      <c r="D225" t="s">
        <v>68</v>
      </c>
      <c r="E225" t="s">
        <v>53</v>
      </c>
      <c r="F225">
        <v>5</v>
      </c>
      <c r="G225">
        <v>0</v>
      </c>
      <c r="H225">
        <v>0</v>
      </c>
      <c r="I225">
        <v>5</v>
      </c>
      <c r="J225">
        <v>5</v>
      </c>
      <c r="K225">
        <v>5</v>
      </c>
      <c r="L225">
        <v>0</v>
      </c>
      <c r="M225">
        <v>0</v>
      </c>
    </row>
    <row r="226" spans="1:13" x14ac:dyDescent="0.25">
      <c r="A226">
        <v>2009</v>
      </c>
      <c r="B226" t="s">
        <v>18</v>
      </c>
      <c r="C226">
        <v>2.23</v>
      </c>
      <c r="D226" t="s">
        <v>69</v>
      </c>
      <c r="E226" t="s">
        <v>53</v>
      </c>
      <c r="F226">
        <v>33</v>
      </c>
      <c r="G226">
        <v>3</v>
      </c>
      <c r="H226">
        <v>1.8</v>
      </c>
      <c r="I226">
        <v>34.799999999999997</v>
      </c>
      <c r="J226">
        <v>36</v>
      </c>
      <c r="K226">
        <v>28</v>
      </c>
      <c r="L226">
        <v>8</v>
      </c>
      <c r="M226">
        <v>0</v>
      </c>
    </row>
    <row r="227" spans="1:13" x14ac:dyDescent="0.25">
      <c r="A227">
        <v>2009</v>
      </c>
      <c r="B227" t="s">
        <v>19</v>
      </c>
      <c r="C227">
        <v>2.04</v>
      </c>
      <c r="D227" t="s">
        <v>68</v>
      </c>
      <c r="E227" t="s">
        <v>54</v>
      </c>
      <c r="F227">
        <v>10</v>
      </c>
      <c r="G227">
        <v>2</v>
      </c>
      <c r="H227">
        <v>1.02</v>
      </c>
      <c r="I227">
        <v>11.02</v>
      </c>
      <c r="J227">
        <v>12</v>
      </c>
      <c r="K227">
        <v>10</v>
      </c>
      <c r="L227">
        <v>2</v>
      </c>
      <c r="M227">
        <v>0</v>
      </c>
    </row>
    <row r="228" spans="1:13" x14ac:dyDescent="0.25">
      <c r="A228">
        <v>2009</v>
      </c>
      <c r="B228" t="s">
        <v>19</v>
      </c>
      <c r="C228">
        <v>2.0499999999999998</v>
      </c>
      <c r="D228" t="s">
        <v>69</v>
      </c>
      <c r="E228" t="s">
        <v>54</v>
      </c>
      <c r="F228">
        <v>38</v>
      </c>
      <c r="G228">
        <v>6</v>
      </c>
      <c r="H228">
        <v>4.1900000000000004</v>
      </c>
      <c r="I228">
        <v>42.19</v>
      </c>
      <c r="J228">
        <v>44</v>
      </c>
      <c r="K228">
        <v>41</v>
      </c>
      <c r="L228">
        <v>3</v>
      </c>
      <c r="M228">
        <v>0</v>
      </c>
    </row>
    <row r="229" spans="1:13" x14ac:dyDescent="0.25">
      <c r="A229">
        <v>2009</v>
      </c>
      <c r="B229" t="s">
        <v>19</v>
      </c>
      <c r="C229">
        <v>2.14</v>
      </c>
      <c r="D229" t="s">
        <v>69</v>
      </c>
      <c r="E229" t="s">
        <v>55</v>
      </c>
      <c r="F229">
        <v>5</v>
      </c>
      <c r="G229">
        <v>0</v>
      </c>
      <c r="H229">
        <v>0</v>
      </c>
      <c r="I229">
        <v>5</v>
      </c>
      <c r="J229">
        <v>5</v>
      </c>
      <c r="K229">
        <v>4</v>
      </c>
      <c r="L229">
        <v>1</v>
      </c>
      <c r="M229">
        <v>0</v>
      </c>
    </row>
    <row r="230" spans="1:13" x14ac:dyDescent="0.25">
      <c r="A230">
        <v>2009</v>
      </c>
      <c r="B230" t="s">
        <v>19</v>
      </c>
      <c r="C230">
        <v>2.2200000000000002</v>
      </c>
      <c r="D230" t="s">
        <v>68</v>
      </c>
      <c r="E230" t="s">
        <v>53</v>
      </c>
      <c r="F230">
        <v>3</v>
      </c>
      <c r="G230">
        <v>0</v>
      </c>
      <c r="H230">
        <v>0</v>
      </c>
      <c r="I230">
        <v>3</v>
      </c>
      <c r="J230">
        <v>3</v>
      </c>
      <c r="K230">
        <v>2</v>
      </c>
      <c r="L230">
        <v>1</v>
      </c>
      <c r="M230">
        <v>0</v>
      </c>
    </row>
    <row r="231" spans="1:13" x14ac:dyDescent="0.25">
      <c r="A231">
        <v>2009</v>
      </c>
      <c r="B231" t="s">
        <v>19</v>
      </c>
      <c r="C231">
        <v>2.23</v>
      </c>
      <c r="D231" t="s">
        <v>69</v>
      </c>
      <c r="E231" t="s">
        <v>53</v>
      </c>
      <c r="F231">
        <v>11</v>
      </c>
      <c r="G231">
        <v>0</v>
      </c>
      <c r="H231">
        <v>0</v>
      </c>
      <c r="I231">
        <v>11</v>
      </c>
      <c r="J231">
        <v>11</v>
      </c>
      <c r="K231">
        <v>10</v>
      </c>
      <c r="L231">
        <v>1</v>
      </c>
      <c r="M231">
        <v>0</v>
      </c>
    </row>
    <row r="232" spans="1:13" x14ac:dyDescent="0.25">
      <c r="A232">
        <v>2009</v>
      </c>
      <c r="B232" t="s">
        <v>19</v>
      </c>
      <c r="C232">
        <v>2.2999999999999998</v>
      </c>
      <c r="D232" t="s">
        <v>68</v>
      </c>
      <c r="E232" t="s">
        <v>56</v>
      </c>
      <c r="F232">
        <v>3</v>
      </c>
      <c r="G232">
        <v>0</v>
      </c>
      <c r="H232">
        <v>0</v>
      </c>
      <c r="I232">
        <v>3</v>
      </c>
      <c r="J232">
        <v>3</v>
      </c>
      <c r="K232">
        <v>2</v>
      </c>
      <c r="L232">
        <v>1</v>
      </c>
      <c r="M232">
        <v>0</v>
      </c>
    </row>
    <row r="233" spans="1:13" x14ac:dyDescent="0.25">
      <c r="A233">
        <v>2009</v>
      </c>
      <c r="B233" t="s">
        <v>19</v>
      </c>
      <c r="C233">
        <v>2.31</v>
      </c>
      <c r="D233" t="s">
        <v>69</v>
      </c>
      <c r="E233" t="s">
        <v>56</v>
      </c>
      <c r="F233">
        <v>6</v>
      </c>
      <c r="G233">
        <v>0</v>
      </c>
      <c r="H233">
        <v>0</v>
      </c>
      <c r="I233">
        <v>6</v>
      </c>
      <c r="J233">
        <v>6</v>
      </c>
      <c r="K233">
        <v>4</v>
      </c>
      <c r="L233">
        <v>2</v>
      </c>
      <c r="M233">
        <v>0</v>
      </c>
    </row>
    <row r="234" spans="1:13" x14ac:dyDescent="0.25">
      <c r="A234">
        <v>2009</v>
      </c>
      <c r="B234" t="s">
        <v>20</v>
      </c>
      <c r="C234">
        <v>2.04</v>
      </c>
      <c r="D234" t="s">
        <v>68</v>
      </c>
      <c r="E234" t="s">
        <v>54</v>
      </c>
      <c r="F234">
        <v>10</v>
      </c>
      <c r="G234">
        <v>0</v>
      </c>
      <c r="H234">
        <v>0</v>
      </c>
      <c r="I234">
        <v>10</v>
      </c>
      <c r="J234">
        <v>10</v>
      </c>
      <c r="K234">
        <v>7</v>
      </c>
      <c r="L234">
        <v>3</v>
      </c>
      <c r="M234">
        <v>0</v>
      </c>
    </row>
    <row r="235" spans="1:13" x14ac:dyDescent="0.25">
      <c r="A235">
        <v>2009</v>
      </c>
      <c r="B235" t="s">
        <v>20</v>
      </c>
      <c r="C235">
        <v>2.0499999999999998</v>
      </c>
      <c r="D235" t="s">
        <v>69</v>
      </c>
      <c r="E235" t="s">
        <v>54</v>
      </c>
      <c r="F235">
        <v>24</v>
      </c>
      <c r="G235">
        <v>7</v>
      </c>
      <c r="H235">
        <v>3.5</v>
      </c>
      <c r="I235">
        <v>27.5</v>
      </c>
      <c r="J235">
        <v>31</v>
      </c>
      <c r="K235">
        <v>25</v>
      </c>
      <c r="L235">
        <v>6</v>
      </c>
      <c r="M235">
        <v>0</v>
      </c>
    </row>
    <row r="236" spans="1:13" x14ac:dyDescent="0.25">
      <c r="A236">
        <v>2009</v>
      </c>
      <c r="B236" t="s">
        <v>20</v>
      </c>
      <c r="C236">
        <v>2.14</v>
      </c>
      <c r="D236" t="s">
        <v>69</v>
      </c>
      <c r="E236" t="s">
        <v>55</v>
      </c>
      <c r="F236">
        <v>24</v>
      </c>
      <c r="G236">
        <v>3</v>
      </c>
      <c r="H236">
        <v>1.5</v>
      </c>
      <c r="I236">
        <v>25.5</v>
      </c>
      <c r="J236">
        <v>27</v>
      </c>
      <c r="K236">
        <v>21</v>
      </c>
      <c r="L236">
        <v>6</v>
      </c>
      <c r="M236">
        <v>0</v>
      </c>
    </row>
    <row r="237" spans="1:13" x14ac:dyDescent="0.25">
      <c r="A237">
        <v>2009</v>
      </c>
      <c r="B237" t="s">
        <v>20</v>
      </c>
      <c r="C237">
        <v>2.2200000000000002</v>
      </c>
      <c r="D237" t="s">
        <v>68</v>
      </c>
      <c r="E237" t="s">
        <v>53</v>
      </c>
      <c r="F237">
        <v>1</v>
      </c>
      <c r="G237">
        <v>3</v>
      </c>
      <c r="H237">
        <v>1.5</v>
      </c>
      <c r="I237">
        <v>2.5</v>
      </c>
      <c r="J237">
        <v>4</v>
      </c>
      <c r="K237">
        <v>3</v>
      </c>
      <c r="L237">
        <v>1</v>
      </c>
      <c r="M237">
        <v>0</v>
      </c>
    </row>
    <row r="238" spans="1:13" x14ac:dyDescent="0.25">
      <c r="A238">
        <v>2009</v>
      </c>
      <c r="B238" t="s">
        <v>20</v>
      </c>
      <c r="C238">
        <v>2.23</v>
      </c>
      <c r="D238" t="s">
        <v>69</v>
      </c>
      <c r="E238" t="s">
        <v>53</v>
      </c>
      <c r="F238">
        <v>6</v>
      </c>
      <c r="G238">
        <v>2</v>
      </c>
      <c r="H238">
        <v>1</v>
      </c>
      <c r="I238">
        <v>7</v>
      </c>
      <c r="J238">
        <v>8</v>
      </c>
      <c r="K238">
        <v>8</v>
      </c>
      <c r="L238">
        <v>0</v>
      </c>
      <c r="M238">
        <v>0</v>
      </c>
    </row>
    <row r="239" spans="1:13" x14ac:dyDescent="0.25">
      <c r="A239">
        <v>2009</v>
      </c>
      <c r="B239" t="s">
        <v>20</v>
      </c>
      <c r="C239">
        <v>2.31</v>
      </c>
      <c r="D239" t="s">
        <v>69</v>
      </c>
      <c r="E239" t="s">
        <v>56</v>
      </c>
      <c r="F239">
        <v>2</v>
      </c>
      <c r="G239">
        <v>0</v>
      </c>
      <c r="H239">
        <v>0</v>
      </c>
      <c r="I239">
        <v>2</v>
      </c>
      <c r="J239">
        <v>2</v>
      </c>
      <c r="K239">
        <v>1</v>
      </c>
      <c r="L239">
        <v>1</v>
      </c>
      <c r="M239">
        <v>0</v>
      </c>
    </row>
    <row r="240" spans="1:13" x14ac:dyDescent="0.25">
      <c r="A240">
        <v>2009</v>
      </c>
      <c r="B240" t="s">
        <v>21</v>
      </c>
      <c r="C240">
        <v>2.0499999999999998</v>
      </c>
      <c r="D240" t="s">
        <v>69</v>
      </c>
      <c r="E240" t="s">
        <v>54</v>
      </c>
      <c r="F240">
        <v>18</v>
      </c>
      <c r="G240">
        <v>3</v>
      </c>
      <c r="H240">
        <v>1.6</v>
      </c>
      <c r="I240">
        <v>19.600000000000001</v>
      </c>
      <c r="J240">
        <v>21</v>
      </c>
      <c r="K240">
        <v>17</v>
      </c>
      <c r="L240">
        <v>4</v>
      </c>
      <c r="M240">
        <v>0</v>
      </c>
    </row>
    <row r="241" spans="1:13" x14ac:dyDescent="0.25">
      <c r="A241">
        <v>2009</v>
      </c>
      <c r="B241" t="s">
        <v>21</v>
      </c>
      <c r="C241">
        <v>2.13</v>
      </c>
      <c r="D241" t="s">
        <v>68</v>
      </c>
      <c r="E241" t="s">
        <v>55</v>
      </c>
      <c r="F241">
        <v>2</v>
      </c>
      <c r="G241">
        <v>3</v>
      </c>
      <c r="H241">
        <v>1.5</v>
      </c>
      <c r="I241">
        <v>3.5</v>
      </c>
      <c r="J241">
        <v>5</v>
      </c>
      <c r="K241">
        <v>2</v>
      </c>
      <c r="L241">
        <v>3</v>
      </c>
      <c r="M241">
        <v>0</v>
      </c>
    </row>
    <row r="242" spans="1:13" x14ac:dyDescent="0.25">
      <c r="A242">
        <v>2009</v>
      </c>
      <c r="B242" t="s">
        <v>21</v>
      </c>
      <c r="C242">
        <v>2.2200000000000002</v>
      </c>
      <c r="D242" t="s">
        <v>68</v>
      </c>
      <c r="E242" t="s">
        <v>53</v>
      </c>
      <c r="F242">
        <v>2</v>
      </c>
      <c r="G242">
        <v>0</v>
      </c>
      <c r="H242">
        <v>0</v>
      </c>
      <c r="I242">
        <v>2</v>
      </c>
      <c r="J242">
        <v>2</v>
      </c>
      <c r="K242">
        <v>2</v>
      </c>
      <c r="L242">
        <v>0</v>
      </c>
      <c r="M242">
        <v>0</v>
      </c>
    </row>
    <row r="243" spans="1:13" x14ac:dyDescent="0.25">
      <c r="A243">
        <v>2009</v>
      </c>
      <c r="B243" t="s">
        <v>21</v>
      </c>
      <c r="C243">
        <v>2.23</v>
      </c>
      <c r="D243" t="s">
        <v>69</v>
      </c>
      <c r="E243" t="s">
        <v>53</v>
      </c>
      <c r="F243">
        <v>11</v>
      </c>
      <c r="G243">
        <v>7</v>
      </c>
      <c r="H243">
        <v>1.6</v>
      </c>
      <c r="I243">
        <v>12.6</v>
      </c>
      <c r="J243">
        <v>18</v>
      </c>
      <c r="K243">
        <v>12</v>
      </c>
      <c r="L243">
        <v>6</v>
      </c>
      <c r="M243">
        <v>0</v>
      </c>
    </row>
    <row r="244" spans="1:13" x14ac:dyDescent="0.25">
      <c r="A244">
        <v>2009</v>
      </c>
      <c r="B244" t="s">
        <v>22</v>
      </c>
      <c r="C244">
        <v>2.04</v>
      </c>
      <c r="D244" t="s">
        <v>68</v>
      </c>
      <c r="E244" t="s">
        <v>54</v>
      </c>
      <c r="F244">
        <v>13</v>
      </c>
      <c r="G244">
        <v>0</v>
      </c>
      <c r="H244">
        <v>0</v>
      </c>
      <c r="I244">
        <v>13</v>
      </c>
      <c r="J244">
        <v>13</v>
      </c>
      <c r="K244">
        <v>9</v>
      </c>
      <c r="L244">
        <v>4</v>
      </c>
      <c r="M244">
        <v>0</v>
      </c>
    </row>
    <row r="245" spans="1:13" x14ac:dyDescent="0.25">
      <c r="A245">
        <v>2009</v>
      </c>
      <c r="B245" t="s">
        <v>22</v>
      </c>
      <c r="C245">
        <v>2.0499999999999998</v>
      </c>
      <c r="D245" t="s">
        <v>69</v>
      </c>
      <c r="E245" t="s">
        <v>54</v>
      </c>
      <c r="F245">
        <v>56</v>
      </c>
      <c r="G245">
        <v>8</v>
      </c>
      <c r="H245">
        <v>4.7</v>
      </c>
      <c r="I245">
        <v>60.7</v>
      </c>
      <c r="J245">
        <v>64</v>
      </c>
      <c r="K245">
        <v>50</v>
      </c>
      <c r="L245">
        <v>14</v>
      </c>
      <c r="M245">
        <v>0</v>
      </c>
    </row>
    <row r="246" spans="1:13" x14ac:dyDescent="0.25">
      <c r="A246">
        <v>2009</v>
      </c>
      <c r="B246" t="s">
        <v>22</v>
      </c>
      <c r="C246">
        <v>2.13</v>
      </c>
      <c r="D246" t="s">
        <v>68</v>
      </c>
      <c r="E246" t="s">
        <v>55</v>
      </c>
      <c r="F246">
        <v>7</v>
      </c>
      <c r="G246">
        <v>0</v>
      </c>
      <c r="H246">
        <v>0</v>
      </c>
      <c r="I246">
        <v>7</v>
      </c>
      <c r="J246">
        <v>7</v>
      </c>
      <c r="K246">
        <v>4</v>
      </c>
      <c r="L246">
        <v>3</v>
      </c>
      <c r="M246">
        <v>0</v>
      </c>
    </row>
    <row r="247" spans="1:13" x14ac:dyDescent="0.25">
      <c r="A247">
        <v>2009</v>
      </c>
      <c r="B247" t="s">
        <v>22</v>
      </c>
      <c r="C247">
        <v>2.14</v>
      </c>
      <c r="D247" t="s">
        <v>69</v>
      </c>
      <c r="E247" t="s">
        <v>55</v>
      </c>
      <c r="F247">
        <v>50</v>
      </c>
      <c r="G247">
        <v>10</v>
      </c>
      <c r="H247">
        <v>6.07</v>
      </c>
      <c r="I247">
        <v>56.07</v>
      </c>
      <c r="J247">
        <v>60</v>
      </c>
      <c r="K247">
        <v>46</v>
      </c>
      <c r="L247">
        <v>14</v>
      </c>
      <c r="M247">
        <v>0</v>
      </c>
    </row>
    <row r="248" spans="1:13" x14ac:dyDescent="0.25">
      <c r="A248">
        <v>2009</v>
      </c>
      <c r="B248" t="s">
        <v>22</v>
      </c>
      <c r="C248">
        <v>2.2200000000000002</v>
      </c>
      <c r="D248" t="s">
        <v>68</v>
      </c>
      <c r="E248" t="s">
        <v>53</v>
      </c>
      <c r="F248">
        <v>1</v>
      </c>
      <c r="G248">
        <v>0</v>
      </c>
      <c r="H248">
        <v>0</v>
      </c>
      <c r="I248">
        <v>1</v>
      </c>
      <c r="J248">
        <v>1</v>
      </c>
      <c r="K248">
        <v>1</v>
      </c>
      <c r="L248">
        <v>0</v>
      </c>
      <c r="M248">
        <v>0</v>
      </c>
    </row>
    <row r="249" spans="1:13" x14ac:dyDescent="0.25">
      <c r="A249">
        <v>2009</v>
      </c>
      <c r="B249" t="s">
        <v>22</v>
      </c>
      <c r="C249">
        <v>2.23</v>
      </c>
      <c r="D249" t="s">
        <v>69</v>
      </c>
      <c r="E249" t="s">
        <v>53</v>
      </c>
      <c r="F249">
        <v>19</v>
      </c>
      <c r="G249">
        <v>5</v>
      </c>
      <c r="H249">
        <v>3.6</v>
      </c>
      <c r="I249">
        <v>22.6</v>
      </c>
      <c r="J249">
        <v>24</v>
      </c>
      <c r="K249">
        <v>16</v>
      </c>
      <c r="L249">
        <v>8</v>
      </c>
      <c r="M249">
        <v>0</v>
      </c>
    </row>
    <row r="250" spans="1:13" x14ac:dyDescent="0.25">
      <c r="A250">
        <v>2009</v>
      </c>
      <c r="B250" t="s">
        <v>22</v>
      </c>
      <c r="C250">
        <v>2.2999999999999998</v>
      </c>
      <c r="D250" t="s">
        <v>68</v>
      </c>
      <c r="E250" t="s">
        <v>56</v>
      </c>
      <c r="F250">
        <v>1</v>
      </c>
      <c r="G250">
        <v>0</v>
      </c>
      <c r="H250">
        <v>0</v>
      </c>
      <c r="I250">
        <v>1</v>
      </c>
      <c r="J250">
        <v>1</v>
      </c>
      <c r="K250">
        <v>0</v>
      </c>
      <c r="L250">
        <v>1</v>
      </c>
      <c r="M250">
        <v>0</v>
      </c>
    </row>
    <row r="251" spans="1:13" x14ac:dyDescent="0.25">
      <c r="A251">
        <v>2009</v>
      </c>
      <c r="B251" t="s">
        <v>22</v>
      </c>
      <c r="C251">
        <v>2.31</v>
      </c>
      <c r="D251" t="s">
        <v>69</v>
      </c>
      <c r="E251" t="s">
        <v>56</v>
      </c>
      <c r="F251">
        <v>1</v>
      </c>
      <c r="G251">
        <v>0</v>
      </c>
      <c r="H251">
        <v>0</v>
      </c>
      <c r="I251">
        <v>1</v>
      </c>
      <c r="J251">
        <v>1</v>
      </c>
      <c r="K251">
        <v>0</v>
      </c>
      <c r="L251">
        <v>1</v>
      </c>
      <c r="M251">
        <v>0</v>
      </c>
    </row>
    <row r="252" spans="1:13" x14ac:dyDescent="0.25">
      <c r="A252">
        <v>2009</v>
      </c>
      <c r="B252" t="s">
        <v>23</v>
      </c>
      <c r="C252">
        <v>2.04</v>
      </c>
      <c r="D252" t="s">
        <v>68</v>
      </c>
      <c r="E252" t="s">
        <v>54</v>
      </c>
      <c r="F252">
        <v>17</v>
      </c>
      <c r="G252">
        <v>2</v>
      </c>
      <c r="H252">
        <v>1</v>
      </c>
      <c r="I252">
        <v>18</v>
      </c>
      <c r="J252">
        <v>19</v>
      </c>
      <c r="K252">
        <v>14</v>
      </c>
      <c r="L252">
        <v>5</v>
      </c>
      <c r="M252">
        <v>0</v>
      </c>
    </row>
    <row r="253" spans="1:13" x14ac:dyDescent="0.25">
      <c r="A253">
        <v>2009</v>
      </c>
      <c r="B253" t="s">
        <v>23</v>
      </c>
      <c r="C253">
        <v>2.0499999999999998</v>
      </c>
      <c r="D253" t="s">
        <v>69</v>
      </c>
      <c r="E253" t="s">
        <v>54</v>
      </c>
      <c r="F253">
        <v>78</v>
      </c>
      <c r="G253">
        <v>13</v>
      </c>
      <c r="H253">
        <v>8.56</v>
      </c>
      <c r="I253">
        <v>86.56</v>
      </c>
      <c r="J253">
        <v>91</v>
      </c>
      <c r="K253">
        <v>75</v>
      </c>
      <c r="L253">
        <v>16</v>
      </c>
      <c r="M253">
        <v>0</v>
      </c>
    </row>
    <row r="254" spans="1:13" x14ac:dyDescent="0.25">
      <c r="A254">
        <v>2009</v>
      </c>
      <c r="B254" t="s">
        <v>23</v>
      </c>
      <c r="C254">
        <v>2.13</v>
      </c>
      <c r="D254" t="s">
        <v>68</v>
      </c>
      <c r="E254" t="s">
        <v>55</v>
      </c>
      <c r="F254">
        <v>10</v>
      </c>
      <c r="G254">
        <v>0</v>
      </c>
      <c r="H254">
        <v>0</v>
      </c>
      <c r="I254">
        <v>10</v>
      </c>
      <c r="J254">
        <v>10</v>
      </c>
      <c r="K254">
        <v>8</v>
      </c>
      <c r="L254">
        <v>2</v>
      </c>
      <c r="M254">
        <v>0</v>
      </c>
    </row>
    <row r="255" spans="1:13" x14ac:dyDescent="0.25">
      <c r="A255">
        <v>2009</v>
      </c>
      <c r="B255" t="s">
        <v>23</v>
      </c>
      <c r="C255">
        <v>2.14</v>
      </c>
      <c r="D255" t="s">
        <v>69</v>
      </c>
      <c r="E255" t="s">
        <v>55</v>
      </c>
      <c r="F255">
        <v>26</v>
      </c>
      <c r="G255">
        <v>4</v>
      </c>
      <c r="H255">
        <v>2.2000000000000002</v>
      </c>
      <c r="I255">
        <v>28.2</v>
      </c>
      <c r="J255">
        <v>30</v>
      </c>
      <c r="K255">
        <v>21</v>
      </c>
      <c r="L255">
        <v>9</v>
      </c>
      <c r="M255">
        <v>0</v>
      </c>
    </row>
    <row r="256" spans="1:13" x14ac:dyDescent="0.25">
      <c r="A256">
        <v>2009</v>
      </c>
      <c r="B256" t="s">
        <v>23</v>
      </c>
      <c r="C256">
        <v>2.2200000000000002</v>
      </c>
      <c r="D256" t="s">
        <v>68</v>
      </c>
      <c r="E256" t="s">
        <v>53</v>
      </c>
      <c r="F256">
        <v>6</v>
      </c>
      <c r="G256">
        <v>0</v>
      </c>
      <c r="H256">
        <v>0</v>
      </c>
      <c r="I256">
        <v>6</v>
      </c>
      <c r="J256">
        <v>6</v>
      </c>
      <c r="K256">
        <v>3</v>
      </c>
      <c r="L256">
        <v>3</v>
      </c>
      <c r="M256">
        <v>0</v>
      </c>
    </row>
    <row r="257" spans="1:13" x14ac:dyDescent="0.25">
      <c r="A257">
        <v>2009</v>
      </c>
      <c r="B257" t="s">
        <v>23</v>
      </c>
      <c r="C257">
        <v>2.23</v>
      </c>
      <c r="D257" t="s">
        <v>69</v>
      </c>
      <c r="E257" t="s">
        <v>53</v>
      </c>
      <c r="F257">
        <v>25</v>
      </c>
      <c r="G257">
        <v>7</v>
      </c>
      <c r="H257">
        <v>4.79</v>
      </c>
      <c r="I257">
        <v>29.79</v>
      </c>
      <c r="J257">
        <v>32</v>
      </c>
      <c r="K257">
        <v>26</v>
      </c>
      <c r="L257">
        <v>6</v>
      </c>
      <c r="M257">
        <v>0</v>
      </c>
    </row>
    <row r="258" spans="1:13" x14ac:dyDescent="0.25">
      <c r="A258">
        <v>2009</v>
      </c>
      <c r="B258" t="s">
        <v>23</v>
      </c>
      <c r="C258">
        <v>2.2999999999999998</v>
      </c>
      <c r="D258" t="s">
        <v>68</v>
      </c>
      <c r="E258" t="s">
        <v>56</v>
      </c>
      <c r="F258">
        <v>1</v>
      </c>
      <c r="G258">
        <v>0</v>
      </c>
      <c r="H258">
        <v>0</v>
      </c>
      <c r="I258">
        <v>1</v>
      </c>
      <c r="J258">
        <v>1</v>
      </c>
      <c r="K258">
        <v>1</v>
      </c>
      <c r="L258">
        <v>0</v>
      </c>
      <c r="M258">
        <v>0</v>
      </c>
    </row>
    <row r="259" spans="1:13" x14ac:dyDescent="0.25">
      <c r="A259">
        <v>2009</v>
      </c>
      <c r="B259" t="s">
        <v>23</v>
      </c>
      <c r="C259">
        <v>2.31</v>
      </c>
      <c r="D259" t="s">
        <v>69</v>
      </c>
      <c r="E259" t="s">
        <v>56</v>
      </c>
      <c r="F259">
        <v>6</v>
      </c>
      <c r="G259">
        <v>0</v>
      </c>
      <c r="H259">
        <v>0</v>
      </c>
      <c r="I259">
        <v>6</v>
      </c>
      <c r="J259">
        <v>6</v>
      </c>
      <c r="K259">
        <v>2</v>
      </c>
      <c r="L259">
        <v>4</v>
      </c>
      <c r="M259">
        <v>0</v>
      </c>
    </row>
    <row r="260" spans="1:13" x14ac:dyDescent="0.25">
      <c r="A260">
        <v>2009</v>
      </c>
      <c r="B260" t="s">
        <v>24</v>
      </c>
      <c r="C260">
        <v>2.04</v>
      </c>
      <c r="D260" t="s">
        <v>68</v>
      </c>
      <c r="E260" t="s">
        <v>54</v>
      </c>
      <c r="F260">
        <v>8</v>
      </c>
      <c r="G260">
        <v>1</v>
      </c>
      <c r="H260">
        <v>0.5</v>
      </c>
      <c r="I260">
        <v>8.5</v>
      </c>
      <c r="J260">
        <v>9</v>
      </c>
      <c r="K260">
        <v>7</v>
      </c>
      <c r="L260">
        <v>2</v>
      </c>
      <c r="M260">
        <v>0</v>
      </c>
    </row>
    <row r="261" spans="1:13" x14ac:dyDescent="0.25">
      <c r="A261">
        <v>2009</v>
      </c>
      <c r="B261" t="s">
        <v>24</v>
      </c>
      <c r="C261">
        <v>2.0499999999999998</v>
      </c>
      <c r="D261" t="s">
        <v>69</v>
      </c>
      <c r="E261" t="s">
        <v>54</v>
      </c>
      <c r="F261">
        <v>42</v>
      </c>
      <c r="G261">
        <v>6</v>
      </c>
      <c r="H261">
        <v>3.8</v>
      </c>
      <c r="I261">
        <v>45.8</v>
      </c>
      <c r="J261">
        <v>48</v>
      </c>
      <c r="K261">
        <v>41</v>
      </c>
      <c r="L261">
        <v>7</v>
      </c>
      <c r="M261">
        <v>0</v>
      </c>
    </row>
    <row r="262" spans="1:13" x14ac:dyDescent="0.25">
      <c r="A262">
        <v>2009</v>
      </c>
      <c r="B262" t="s">
        <v>24</v>
      </c>
      <c r="C262">
        <v>2.13</v>
      </c>
      <c r="D262" t="s">
        <v>68</v>
      </c>
      <c r="E262" t="s">
        <v>55</v>
      </c>
      <c r="F262">
        <v>10</v>
      </c>
      <c r="G262">
        <v>0</v>
      </c>
      <c r="H262">
        <v>0</v>
      </c>
      <c r="I262">
        <v>10</v>
      </c>
      <c r="J262">
        <v>10</v>
      </c>
      <c r="K262">
        <v>8</v>
      </c>
      <c r="L262">
        <v>2</v>
      </c>
      <c r="M262">
        <v>0</v>
      </c>
    </row>
    <row r="263" spans="1:13" x14ac:dyDescent="0.25">
      <c r="A263">
        <v>2009</v>
      </c>
      <c r="B263" t="s">
        <v>24</v>
      </c>
      <c r="C263">
        <v>2.14</v>
      </c>
      <c r="D263" t="s">
        <v>69</v>
      </c>
      <c r="E263" t="s">
        <v>55</v>
      </c>
      <c r="F263">
        <v>31</v>
      </c>
      <c r="G263">
        <v>10</v>
      </c>
      <c r="H263">
        <v>5.6</v>
      </c>
      <c r="I263">
        <v>36.6</v>
      </c>
      <c r="J263">
        <v>41</v>
      </c>
      <c r="K263">
        <v>34</v>
      </c>
      <c r="L263">
        <v>7</v>
      </c>
      <c r="M263">
        <v>0</v>
      </c>
    </row>
    <row r="264" spans="1:13" x14ac:dyDescent="0.25">
      <c r="A264">
        <v>2009</v>
      </c>
      <c r="B264" t="s">
        <v>24</v>
      </c>
      <c r="C264">
        <v>2.2200000000000002</v>
      </c>
      <c r="D264" t="s">
        <v>68</v>
      </c>
      <c r="E264" t="s">
        <v>53</v>
      </c>
      <c r="F264">
        <v>3</v>
      </c>
      <c r="G264">
        <v>0</v>
      </c>
      <c r="H264">
        <v>0</v>
      </c>
      <c r="I264">
        <v>3</v>
      </c>
      <c r="J264">
        <v>3</v>
      </c>
      <c r="K264">
        <v>2</v>
      </c>
      <c r="L264">
        <v>1</v>
      </c>
      <c r="M264">
        <v>0</v>
      </c>
    </row>
    <row r="265" spans="1:13" x14ac:dyDescent="0.25">
      <c r="A265">
        <v>2009</v>
      </c>
      <c r="B265" t="s">
        <v>24</v>
      </c>
      <c r="C265">
        <v>2.23</v>
      </c>
      <c r="D265" t="s">
        <v>69</v>
      </c>
      <c r="E265" t="s">
        <v>53</v>
      </c>
      <c r="F265">
        <v>14</v>
      </c>
      <c r="G265">
        <v>0</v>
      </c>
      <c r="H265">
        <v>0</v>
      </c>
      <c r="I265">
        <v>14</v>
      </c>
      <c r="J265">
        <v>14</v>
      </c>
      <c r="K265">
        <v>7</v>
      </c>
      <c r="L265">
        <v>7</v>
      </c>
      <c r="M265">
        <v>0</v>
      </c>
    </row>
    <row r="266" spans="1:13" x14ac:dyDescent="0.25">
      <c r="A266">
        <v>2009</v>
      </c>
      <c r="B266" t="s">
        <v>24</v>
      </c>
      <c r="C266">
        <v>2.2999999999999998</v>
      </c>
      <c r="D266" t="s">
        <v>68</v>
      </c>
      <c r="E266" t="s">
        <v>56</v>
      </c>
      <c r="F266">
        <v>2</v>
      </c>
      <c r="G266">
        <v>0</v>
      </c>
      <c r="H266">
        <v>0</v>
      </c>
      <c r="I266">
        <v>2</v>
      </c>
      <c r="J266">
        <v>2</v>
      </c>
      <c r="K266">
        <v>2</v>
      </c>
      <c r="L266">
        <v>0</v>
      </c>
      <c r="M266">
        <v>0</v>
      </c>
    </row>
    <row r="267" spans="1:13" x14ac:dyDescent="0.25">
      <c r="A267">
        <v>2009</v>
      </c>
      <c r="B267" t="s">
        <v>24</v>
      </c>
      <c r="C267">
        <v>2.31</v>
      </c>
      <c r="D267" t="s">
        <v>69</v>
      </c>
      <c r="E267" t="s">
        <v>56</v>
      </c>
      <c r="F267">
        <v>6</v>
      </c>
      <c r="G267">
        <v>2</v>
      </c>
      <c r="H267">
        <v>1.5</v>
      </c>
      <c r="I267">
        <v>7.5</v>
      </c>
      <c r="J267">
        <v>8</v>
      </c>
      <c r="K267">
        <v>6</v>
      </c>
      <c r="L267">
        <v>2</v>
      </c>
      <c r="M267">
        <v>0</v>
      </c>
    </row>
    <row r="268" spans="1:13" x14ac:dyDescent="0.25">
      <c r="A268">
        <v>2009</v>
      </c>
      <c r="B268" t="s">
        <v>25</v>
      </c>
      <c r="C268">
        <v>2.04</v>
      </c>
      <c r="D268" t="s">
        <v>68</v>
      </c>
      <c r="E268" t="s">
        <v>54</v>
      </c>
      <c r="F268">
        <v>2</v>
      </c>
      <c r="G268">
        <v>1</v>
      </c>
      <c r="H268">
        <v>0.8</v>
      </c>
      <c r="I268">
        <v>2.8</v>
      </c>
      <c r="J268">
        <v>3</v>
      </c>
      <c r="K268">
        <v>3</v>
      </c>
      <c r="L268">
        <v>0</v>
      </c>
      <c r="M268">
        <v>0</v>
      </c>
    </row>
    <row r="269" spans="1:13" x14ac:dyDescent="0.25">
      <c r="A269">
        <v>2009</v>
      </c>
      <c r="B269" t="s">
        <v>25</v>
      </c>
      <c r="C269">
        <v>2.0499999999999998</v>
      </c>
      <c r="D269" t="s">
        <v>69</v>
      </c>
      <c r="E269" t="s">
        <v>54</v>
      </c>
      <c r="F269">
        <v>13</v>
      </c>
      <c r="G269">
        <v>3</v>
      </c>
      <c r="H269">
        <v>1.5</v>
      </c>
      <c r="I269">
        <v>14.5</v>
      </c>
      <c r="J269">
        <v>16</v>
      </c>
      <c r="K269">
        <v>12</v>
      </c>
      <c r="L269">
        <v>4</v>
      </c>
      <c r="M269">
        <v>0</v>
      </c>
    </row>
    <row r="270" spans="1:13" x14ac:dyDescent="0.25">
      <c r="A270">
        <v>2009</v>
      </c>
      <c r="B270" t="s">
        <v>25</v>
      </c>
      <c r="C270">
        <v>2.13</v>
      </c>
      <c r="D270" t="s">
        <v>68</v>
      </c>
      <c r="E270" t="s">
        <v>55</v>
      </c>
      <c r="F270">
        <v>6</v>
      </c>
      <c r="G270">
        <v>0</v>
      </c>
      <c r="H270">
        <v>0</v>
      </c>
      <c r="I270">
        <v>6</v>
      </c>
      <c r="J270">
        <v>6</v>
      </c>
      <c r="K270">
        <v>4</v>
      </c>
      <c r="L270">
        <v>2</v>
      </c>
      <c r="M270">
        <v>0</v>
      </c>
    </row>
    <row r="271" spans="1:13" x14ac:dyDescent="0.25">
      <c r="A271">
        <v>2009</v>
      </c>
      <c r="B271" t="s">
        <v>25</v>
      </c>
      <c r="C271">
        <v>2.14</v>
      </c>
      <c r="D271" t="s">
        <v>69</v>
      </c>
      <c r="E271" t="s">
        <v>55</v>
      </c>
      <c r="F271">
        <v>10</v>
      </c>
      <c r="G271">
        <v>6</v>
      </c>
      <c r="H271">
        <v>3.3</v>
      </c>
      <c r="I271">
        <v>13.3</v>
      </c>
      <c r="J271">
        <v>16</v>
      </c>
      <c r="K271">
        <v>13</v>
      </c>
      <c r="L271">
        <v>3</v>
      </c>
      <c r="M271">
        <v>0</v>
      </c>
    </row>
    <row r="272" spans="1:13" x14ac:dyDescent="0.25">
      <c r="A272">
        <v>2009</v>
      </c>
      <c r="B272" t="s">
        <v>25</v>
      </c>
      <c r="C272">
        <v>2.23</v>
      </c>
      <c r="D272" t="s">
        <v>69</v>
      </c>
      <c r="E272" t="s">
        <v>53</v>
      </c>
      <c r="F272">
        <v>3</v>
      </c>
      <c r="G272">
        <v>1</v>
      </c>
      <c r="H272">
        <v>0.6</v>
      </c>
      <c r="I272">
        <v>3.6</v>
      </c>
      <c r="J272">
        <v>4</v>
      </c>
      <c r="K272">
        <v>4</v>
      </c>
      <c r="L272">
        <v>0</v>
      </c>
      <c r="M272">
        <v>0</v>
      </c>
    </row>
    <row r="273" spans="1:13" x14ac:dyDescent="0.25">
      <c r="A273">
        <v>2009</v>
      </c>
      <c r="B273" t="s">
        <v>25</v>
      </c>
      <c r="C273">
        <v>2.2999999999999998</v>
      </c>
      <c r="D273" t="s">
        <v>68</v>
      </c>
      <c r="E273" t="s">
        <v>56</v>
      </c>
      <c r="F273">
        <v>1</v>
      </c>
      <c r="G273">
        <v>0</v>
      </c>
      <c r="H273">
        <v>0</v>
      </c>
      <c r="I273">
        <v>1</v>
      </c>
      <c r="J273">
        <v>1</v>
      </c>
      <c r="K273">
        <v>0</v>
      </c>
      <c r="L273">
        <v>1</v>
      </c>
      <c r="M273">
        <v>0</v>
      </c>
    </row>
    <row r="274" spans="1:13" x14ac:dyDescent="0.25">
      <c r="A274">
        <v>2009</v>
      </c>
      <c r="B274" t="s">
        <v>25</v>
      </c>
      <c r="C274">
        <v>2.31</v>
      </c>
      <c r="D274" t="s">
        <v>69</v>
      </c>
      <c r="E274" t="s">
        <v>56</v>
      </c>
      <c r="F274">
        <v>2</v>
      </c>
      <c r="G274">
        <v>0</v>
      </c>
      <c r="H274">
        <v>0</v>
      </c>
      <c r="I274">
        <v>2</v>
      </c>
      <c r="J274">
        <v>2</v>
      </c>
      <c r="K274">
        <v>1</v>
      </c>
      <c r="L274">
        <v>1</v>
      </c>
      <c r="M274">
        <v>0</v>
      </c>
    </row>
    <row r="275" spans="1:13" x14ac:dyDescent="0.25">
      <c r="A275">
        <v>2009</v>
      </c>
      <c r="B275" t="s">
        <v>26</v>
      </c>
      <c r="C275">
        <v>2.04</v>
      </c>
      <c r="D275" t="s">
        <v>68</v>
      </c>
      <c r="E275" t="s">
        <v>54</v>
      </c>
      <c r="F275">
        <v>13</v>
      </c>
      <c r="G275">
        <v>1</v>
      </c>
      <c r="H275">
        <v>0.37</v>
      </c>
      <c r="I275">
        <v>13.37</v>
      </c>
      <c r="J275">
        <v>14</v>
      </c>
      <c r="K275">
        <v>11</v>
      </c>
      <c r="L275">
        <v>3</v>
      </c>
      <c r="M275">
        <v>0</v>
      </c>
    </row>
    <row r="276" spans="1:13" x14ac:dyDescent="0.25">
      <c r="A276">
        <v>2009</v>
      </c>
      <c r="B276" t="s">
        <v>26</v>
      </c>
      <c r="C276">
        <v>2.0499999999999998</v>
      </c>
      <c r="D276" t="s">
        <v>69</v>
      </c>
      <c r="E276" t="s">
        <v>54</v>
      </c>
      <c r="F276">
        <v>26</v>
      </c>
      <c r="G276">
        <v>6</v>
      </c>
      <c r="H276">
        <v>2.5099999999999998</v>
      </c>
      <c r="I276">
        <v>28.51</v>
      </c>
      <c r="J276">
        <v>32</v>
      </c>
      <c r="K276">
        <v>28</v>
      </c>
      <c r="L276">
        <v>4</v>
      </c>
      <c r="M276">
        <v>0</v>
      </c>
    </row>
    <row r="277" spans="1:13" x14ac:dyDescent="0.25">
      <c r="A277">
        <v>2009</v>
      </c>
      <c r="B277" t="s">
        <v>26</v>
      </c>
      <c r="C277">
        <v>2.13</v>
      </c>
      <c r="D277" t="s">
        <v>68</v>
      </c>
      <c r="E277" t="s">
        <v>55</v>
      </c>
      <c r="F277">
        <v>6</v>
      </c>
      <c r="G277">
        <v>3</v>
      </c>
      <c r="H277">
        <v>2.2000000000000002</v>
      </c>
      <c r="I277">
        <v>8.1999999999999993</v>
      </c>
      <c r="J277">
        <v>9</v>
      </c>
      <c r="K277">
        <v>8</v>
      </c>
      <c r="L277">
        <v>0</v>
      </c>
      <c r="M277">
        <v>1</v>
      </c>
    </row>
    <row r="278" spans="1:13" x14ac:dyDescent="0.25">
      <c r="A278">
        <v>2009</v>
      </c>
      <c r="B278" t="s">
        <v>26</v>
      </c>
      <c r="C278">
        <v>2.14</v>
      </c>
      <c r="D278" t="s">
        <v>69</v>
      </c>
      <c r="E278" t="s">
        <v>55</v>
      </c>
      <c r="F278">
        <v>14</v>
      </c>
      <c r="G278">
        <v>8</v>
      </c>
      <c r="H278">
        <v>3.71</v>
      </c>
      <c r="I278">
        <v>17.71</v>
      </c>
      <c r="J278">
        <v>22</v>
      </c>
      <c r="K278">
        <v>17</v>
      </c>
      <c r="L278">
        <v>5</v>
      </c>
      <c r="M278">
        <v>0</v>
      </c>
    </row>
    <row r="279" spans="1:13" x14ac:dyDescent="0.25">
      <c r="A279">
        <v>2009</v>
      </c>
      <c r="B279" t="s">
        <v>26</v>
      </c>
      <c r="C279">
        <v>2.2200000000000002</v>
      </c>
      <c r="D279" t="s">
        <v>68</v>
      </c>
      <c r="E279" t="s">
        <v>53</v>
      </c>
      <c r="F279">
        <v>2</v>
      </c>
      <c r="G279">
        <v>0</v>
      </c>
      <c r="H279">
        <v>0</v>
      </c>
      <c r="I279">
        <v>2</v>
      </c>
      <c r="J279">
        <v>2</v>
      </c>
      <c r="K279">
        <v>1</v>
      </c>
      <c r="L279">
        <v>1</v>
      </c>
      <c r="M279">
        <v>0</v>
      </c>
    </row>
    <row r="280" spans="1:13" x14ac:dyDescent="0.25">
      <c r="A280">
        <v>2009</v>
      </c>
      <c r="B280" t="s">
        <v>26</v>
      </c>
      <c r="C280">
        <v>2.23</v>
      </c>
      <c r="D280" t="s">
        <v>69</v>
      </c>
      <c r="E280" t="s">
        <v>53</v>
      </c>
      <c r="F280">
        <v>4</v>
      </c>
      <c r="G280">
        <v>0</v>
      </c>
      <c r="H280">
        <v>0</v>
      </c>
      <c r="I280">
        <v>4</v>
      </c>
      <c r="J280">
        <v>4</v>
      </c>
      <c r="K280">
        <v>3</v>
      </c>
      <c r="L280">
        <v>1</v>
      </c>
      <c r="M280">
        <v>0</v>
      </c>
    </row>
    <row r="281" spans="1:13" x14ac:dyDescent="0.25">
      <c r="A281">
        <v>2009</v>
      </c>
      <c r="B281" t="s">
        <v>27</v>
      </c>
      <c r="C281">
        <v>2.0499999999999998</v>
      </c>
      <c r="D281" t="s">
        <v>69</v>
      </c>
      <c r="E281" t="s">
        <v>54</v>
      </c>
      <c r="F281">
        <v>35</v>
      </c>
      <c r="G281">
        <v>5</v>
      </c>
      <c r="H281">
        <v>3.24</v>
      </c>
      <c r="I281">
        <v>38.24</v>
      </c>
      <c r="J281">
        <v>40</v>
      </c>
      <c r="K281">
        <v>34</v>
      </c>
      <c r="L281">
        <v>6</v>
      </c>
      <c r="M281">
        <v>0</v>
      </c>
    </row>
    <row r="282" spans="1:13" x14ac:dyDescent="0.25">
      <c r="A282">
        <v>2009</v>
      </c>
      <c r="B282" t="s">
        <v>27</v>
      </c>
      <c r="C282">
        <v>2.14</v>
      </c>
      <c r="D282" t="s">
        <v>69</v>
      </c>
      <c r="E282" t="s">
        <v>55</v>
      </c>
      <c r="F282">
        <v>32</v>
      </c>
      <c r="G282">
        <v>6</v>
      </c>
      <c r="H282">
        <v>3.13</v>
      </c>
      <c r="I282">
        <v>35.130000000000003</v>
      </c>
      <c r="J282">
        <v>38</v>
      </c>
      <c r="K282">
        <v>28</v>
      </c>
      <c r="L282">
        <v>10</v>
      </c>
      <c r="M282">
        <v>0</v>
      </c>
    </row>
    <row r="283" spans="1:13" x14ac:dyDescent="0.25">
      <c r="A283">
        <v>2009</v>
      </c>
      <c r="B283" t="s">
        <v>27</v>
      </c>
      <c r="C283">
        <v>2.23</v>
      </c>
      <c r="D283" t="s">
        <v>69</v>
      </c>
      <c r="E283" t="s">
        <v>53</v>
      </c>
      <c r="F283">
        <v>7</v>
      </c>
      <c r="G283">
        <v>2</v>
      </c>
      <c r="H283">
        <v>0.83</v>
      </c>
      <c r="I283">
        <v>7.83</v>
      </c>
      <c r="J283">
        <v>9</v>
      </c>
      <c r="K283">
        <v>4</v>
      </c>
      <c r="L283">
        <v>5</v>
      </c>
      <c r="M283">
        <v>0</v>
      </c>
    </row>
    <row r="284" spans="1:13" x14ac:dyDescent="0.25">
      <c r="A284">
        <v>2009</v>
      </c>
      <c r="B284" t="s">
        <v>28</v>
      </c>
      <c r="C284">
        <v>2.04</v>
      </c>
      <c r="D284" t="s">
        <v>68</v>
      </c>
      <c r="E284" t="s">
        <v>54</v>
      </c>
      <c r="F284">
        <v>13</v>
      </c>
      <c r="G284">
        <v>6</v>
      </c>
      <c r="H284">
        <v>3.86</v>
      </c>
      <c r="I284">
        <v>16.86</v>
      </c>
      <c r="J284">
        <v>19</v>
      </c>
      <c r="K284">
        <v>14</v>
      </c>
      <c r="L284">
        <v>5</v>
      </c>
      <c r="M284">
        <v>0</v>
      </c>
    </row>
    <row r="285" spans="1:13" x14ac:dyDescent="0.25">
      <c r="A285">
        <v>2009</v>
      </c>
      <c r="B285" t="s">
        <v>28</v>
      </c>
      <c r="C285">
        <v>2.0499999999999998</v>
      </c>
      <c r="D285" t="s">
        <v>69</v>
      </c>
      <c r="E285" t="s">
        <v>54</v>
      </c>
      <c r="F285">
        <v>143</v>
      </c>
      <c r="G285">
        <v>60</v>
      </c>
      <c r="H285">
        <v>36.83</v>
      </c>
      <c r="I285">
        <v>179.83</v>
      </c>
      <c r="J285">
        <v>203</v>
      </c>
      <c r="K285">
        <v>175</v>
      </c>
      <c r="L285">
        <v>28</v>
      </c>
      <c r="M285">
        <v>0</v>
      </c>
    </row>
    <row r="286" spans="1:13" x14ac:dyDescent="0.25">
      <c r="A286">
        <v>2009</v>
      </c>
      <c r="B286" t="s">
        <v>28</v>
      </c>
      <c r="C286">
        <v>2.13</v>
      </c>
      <c r="D286" t="s">
        <v>68</v>
      </c>
      <c r="E286" t="s">
        <v>55</v>
      </c>
      <c r="F286">
        <v>23</v>
      </c>
      <c r="G286">
        <v>7</v>
      </c>
      <c r="H286">
        <v>4.33</v>
      </c>
      <c r="I286">
        <v>27.33</v>
      </c>
      <c r="J286">
        <v>30</v>
      </c>
      <c r="K286">
        <v>16</v>
      </c>
      <c r="L286">
        <v>14</v>
      </c>
      <c r="M286">
        <v>0</v>
      </c>
    </row>
    <row r="287" spans="1:13" x14ac:dyDescent="0.25">
      <c r="A287">
        <v>2009</v>
      </c>
      <c r="B287" t="s">
        <v>28</v>
      </c>
      <c r="C287">
        <v>2.14</v>
      </c>
      <c r="D287" t="s">
        <v>69</v>
      </c>
      <c r="E287" t="s">
        <v>55</v>
      </c>
      <c r="F287">
        <v>85</v>
      </c>
      <c r="G287">
        <v>32</v>
      </c>
      <c r="H287">
        <v>19.350000000000001</v>
      </c>
      <c r="I287">
        <v>104.35</v>
      </c>
      <c r="J287">
        <v>117</v>
      </c>
      <c r="K287">
        <v>78</v>
      </c>
      <c r="L287">
        <v>39</v>
      </c>
      <c r="M287">
        <v>0</v>
      </c>
    </row>
    <row r="288" spans="1:13" x14ac:dyDescent="0.25">
      <c r="A288">
        <v>2009</v>
      </c>
      <c r="B288" t="s">
        <v>28</v>
      </c>
      <c r="C288">
        <v>2.2200000000000002</v>
      </c>
      <c r="D288" t="s">
        <v>68</v>
      </c>
      <c r="E288" t="s">
        <v>53</v>
      </c>
      <c r="F288">
        <v>8</v>
      </c>
      <c r="G288">
        <v>3</v>
      </c>
      <c r="H288">
        <v>1.5</v>
      </c>
      <c r="I288">
        <v>9.5</v>
      </c>
      <c r="J288">
        <v>11</v>
      </c>
      <c r="K288">
        <v>8</v>
      </c>
      <c r="L288">
        <v>3</v>
      </c>
      <c r="M288">
        <v>0</v>
      </c>
    </row>
    <row r="289" spans="1:13" x14ac:dyDescent="0.25">
      <c r="A289">
        <v>2009</v>
      </c>
      <c r="B289" t="s">
        <v>28</v>
      </c>
      <c r="C289">
        <v>2.23</v>
      </c>
      <c r="D289" t="s">
        <v>69</v>
      </c>
      <c r="E289" t="s">
        <v>53</v>
      </c>
      <c r="F289">
        <v>65</v>
      </c>
      <c r="G289">
        <v>12</v>
      </c>
      <c r="H289">
        <v>6.96</v>
      </c>
      <c r="I289">
        <v>71.959999999999994</v>
      </c>
      <c r="J289">
        <v>77</v>
      </c>
      <c r="K289">
        <v>50</v>
      </c>
      <c r="L289">
        <v>27</v>
      </c>
      <c r="M289">
        <v>0</v>
      </c>
    </row>
    <row r="290" spans="1:13" x14ac:dyDescent="0.25">
      <c r="A290">
        <v>2009</v>
      </c>
      <c r="B290" t="s">
        <v>28</v>
      </c>
      <c r="C290">
        <v>2.2999999999999998</v>
      </c>
      <c r="D290" t="s">
        <v>68</v>
      </c>
      <c r="E290" t="s">
        <v>56</v>
      </c>
      <c r="F290">
        <v>13</v>
      </c>
      <c r="G290">
        <v>13</v>
      </c>
      <c r="H290">
        <v>3.48</v>
      </c>
      <c r="I290">
        <v>16.48</v>
      </c>
      <c r="J290">
        <v>26</v>
      </c>
      <c r="K290">
        <v>17</v>
      </c>
      <c r="L290">
        <v>9</v>
      </c>
      <c r="M290">
        <v>0</v>
      </c>
    </row>
    <row r="291" spans="1:13" x14ac:dyDescent="0.25">
      <c r="A291">
        <v>2009</v>
      </c>
      <c r="B291" t="s">
        <v>28</v>
      </c>
      <c r="C291">
        <v>2.31</v>
      </c>
      <c r="D291" t="s">
        <v>69</v>
      </c>
      <c r="E291" t="s">
        <v>56</v>
      </c>
      <c r="F291">
        <v>50</v>
      </c>
      <c r="G291">
        <v>48</v>
      </c>
      <c r="H291">
        <v>15.47</v>
      </c>
      <c r="I291">
        <v>65.47</v>
      </c>
      <c r="J291">
        <v>98</v>
      </c>
      <c r="K291">
        <v>79</v>
      </c>
      <c r="L291">
        <v>19</v>
      </c>
      <c r="M291">
        <v>0</v>
      </c>
    </row>
    <row r="292" spans="1:13" x14ac:dyDescent="0.25">
      <c r="A292">
        <v>2009</v>
      </c>
      <c r="B292" t="s">
        <v>29</v>
      </c>
      <c r="C292">
        <v>2.04</v>
      </c>
      <c r="D292" t="s">
        <v>68</v>
      </c>
      <c r="E292" t="s">
        <v>54</v>
      </c>
      <c r="F292">
        <v>10</v>
      </c>
      <c r="G292">
        <v>1</v>
      </c>
      <c r="H292">
        <v>0.5</v>
      </c>
      <c r="I292">
        <v>10.5</v>
      </c>
      <c r="J292">
        <v>11</v>
      </c>
      <c r="K292">
        <v>10</v>
      </c>
      <c r="L292">
        <v>1</v>
      </c>
      <c r="M292">
        <v>0</v>
      </c>
    </row>
    <row r="293" spans="1:13" x14ac:dyDescent="0.25">
      <c r="A293">
        <v>2009</v>
      </c>
      <c r="B293" t="s">
        <v>29</v>
      </c>
      <c r="C293">
        <v>2.0499999999999998</v>
      </c>
      <c r="D293" t="s">
        <v>69</v>
      </c>
      <c r="E293" t="s">
        <v>54</v>
      </c>
      <c r="F293">
        <v>48</v>
      </c>
      <c r="G293">
        <v>20</v>
      </c>
      <c r="H293">
        <v>10.96</v>
      </c>
      <c r="I293">
        <v>58.96</v>
      </c>
      <c r="J293">
        <v>68</v>
      </c>
      <c r="K293">
        <v>61</v>
      </c>
      <c r="L293">
        <v>7</v>
      </c>
      <c r="M293">
        <v>0</v>
      </c>
    </row>
    <row r="294" spans="1:13" x14ac:dyDescent="0.25">
      <c r="A294">
        <v>2009</v>
      </c>
      <c r="B294" t="s">
        <v>29</v>
      </c>
      <c r="C294">
        <v>2.13</v>
      </c>
      <c r="D294" t="s">
        <v>68</v>
      </c>
      <c r="E294" t="s">
        <v>55</v>
      </c>
      <c r="F294">
        <v>8</v>
      </c>
      <c r="G294">
        <v>5</v>
      </c>
      <c r="H294">
        <v>2.9</v>
      </c>
      <c r="I294">
        <v>10.9</v>
      </c>
      <c r="J294">
        <v>13</v>
      </c>
      <c r="K294">
        <v>10</v>
      </c>
      <c r="L294">
        <v>3</v>
      </c>
      <c r="M294">
        <v>0</v>
      </c>
    </row>
    <row r="295" spans="1:13" x14ac:dyDescent="0.25">
      <c r="A295">
        <v>2009</v>
      </c>
      <c r="B295" t="s">
        <v>29</v>
      </c>
      <c r="C295">
        <v>2.14</v>
      </c>
      <c r="D295" t="s">
        <v>69</v>
      </c>
      <c r="E295" t="s">
        <v>55</v>
      </c>
      <c r="F295">
        <v>29</v>
      </c>
      <c r="G295">
        <v>15</v>
      </c>
      <c r="H295">
        <v>7.38</v>
      </c>
      <c r="I295">
        <v>36.380000000000003</v>
      </c>
      <c r="J295">
        <v>44</v>
      </c>
      <c r="K295">
        <v>34</v>
      </c>
      <c r="L295">
        <v>10</v>
      </c>
      <c r="M295">
        <v>0</v>
      </c>
    </row>
    <row r="296" spans="1:13" x14ac:dyDescent="0.25">
      <c r="A296">
        <v>2009</v>
      </c>
      <c r="B296" t="s">
        <v>29</v>
      </c>
      <c r="C296">
        <v>2.2200000000000002</v>
      </c>
      <c r="D296" t="s">
        <v>68</v>
      </c>
      <c r="E296" t="s">
        <v>53</v>
      </c>
      <c r="F296">
        <v>1</v>
      </c>
      <c r="G296">
        <v>0</v>
      </c>
      <c r="H296">
        <v>0</v>
      </c>
      <c r="I296">
        <v>1</v>
      </c>
      <c r="J296">
        <v>1</v>
      </c>
      <c r="K296">
        <v>0</v>
      </c>
      <c r="L296">
        <v>1</v>
      </c>
      <c r="M296">
        <v>0</v>
      </c>
    </row>
    <row r="297" spans="1:13" x14ac:dyDescent="0.25">
      <c r="A297">
        <v>2009</v>
      </c>
      <c r="B297" t="s">
        <v>29</v>
      </c>
      <c r="C297">
        <v>2.23</v>
      </c>
      <c r="D297" t="s">
        <v>69</v>
      </c>
      <c r="E297" t="s">
        <v>53</v>
      </c>
      <c r="F297">
        <v>16</v>
      </c>
      <c r="G297">
        <v>8</v>
      </c>
      <c r="H297">
        <v>5.63</v>
      </c>
      <c r="I297">
        <v>21.63</v>
      </c>
      <c r="J297">
        <v>24</v>
      </c>
      <c r="K297">
        <v>16</v>
      </c>
      <c r="L297">
        <v>8</v>
      </c>
      <c r="M297">
        <v>0</v>
      </c>
    </row>
    <row r="298" spans="1:13" x14ac:dyDescent="0.25">
      <c r="A298">
        <v>2009</v>
      </c>
      <c r="B298" t="s">
        <v>29</v>
      </c>
      <c r="C298">
        <v>2.31</v>
      </c>
      <c r="D298" t="s">
        <v>69</v>
      </c>
      <c r="E298" t="s">
        <v>56</v>
      </c>
      <c r="F298">
        <v>0</v>
      </c>
      <c r="G298">
        <v>2</v>
      </c>
      <c r="H298">
        <v>1</v>
      </c>
      <c r="I298">
        <v>1</v>
      </c>
      <c r="J298">
        <v>2</v>
      </c>
      <c r="K298">
        <v>2</v>
      </c>
      <c r="L298">
        <v>0</v>
      </c>
      <c r="M298">
        <v>0</v>
      </c>
    </row>
    <row r="299" spans="1:13" x14ac:dyDescent="0.25">
      <c r="A299">
        <v>2009</v>
      </c>
      <c r="B299" t="s">
        <v>30</v>
      </c>
      <c r="C299">
        <v>2.04</v>
      </c>
      <c r="D299" t="s">
        <v>68</v>
      </c>
      <c r="E299" t="s">
        <v>54</v>
      </c>
      <c r="F299">
        <v>35</v>
      </c>
      <c r="G299">
        <v>9</v>
      </c>
      <c r="H299">
        <v>5.4</v>
      </c>
      <c r="I299">
        <v>40.4</v>
      </c>
      <c r="J299">
        <v>44</v>
      </c>
      <c r="K299">
        <v>44</v>
      </c>
      <c r="L299">
        <v>0</v>
      </c>
      <c r="M299">
        <v>0</v>
      </c>
    </row>
    <row r="300" spans="1:13" x14ac:dyDescent="0.25">
      <c r="A300">
        <v>2009</v>
      </c>
      <c r="B300" t="s">
        <v>30</v>
      </c>
      <c r="C300">
        <v>2.0499999999999998</v>
      </c>
      <c r="D300" t="s">
        <v>69</v>
      </c>
      <c r="E300" t="s">
        <v>54</v>
      </c>
      <c r="F300">
        <v>76</v>
      </c>
      <c r="G300">
        <v>20</v>
      </c>
      <c r="H300">
        <v>10.82</v>
      </c>
      <c r="I300">
        <v>86.82</v>
      </c>
      <c r="J300">
        <v>96</v>
      </c>
      <c r="K300">
        <v>96</v>
      </c>
      <c r="L300">
        <v>0</v>
      </c>
      <c r="M300">
        <v>0</v>
      </c>
    </row>
    <row r="301" spans="1:13" x14ac:dyDescent="0.25">
      <c r="A301">
        <v>2009</v>
      </c>
      <c r="B301" t="s">
        <v>30</v>
      </c>
      <c r="C301">
        <v>2.13</v>
      </c>
      <c r="D301" t="s">
        <v>68</v>
      </c>
      <c r="E301" t="s">
        <v>55</v>
      </c>
      <c r="F301">
        <v>36</v>
      </c>
      <c r="G301">
        <v>7</v>
      </c>
      <c r="H301">
        <v>3.9</v>
      </c>
      <c r="I301">
        <v>39.9</v>
      </c>
      <c r="J301">
        <v>43</v>
      </c>
      <c r="K301">
        <v>43</v>
      </c>
      <c r="L301">
        <v>0</v>
      </c>
      <c r="M301">
        <v>0</v>
      </c>
    </row>
    <row r="302" spans="1:13" x14ac:dyDescent="0.25">
      <c r="A302">
        <v>2009</v>
      </c>
      <c r="B302" t="s">
        <v>30</v>
      </c>
      <c r="C302">
        <v>2.14</v>
      </c>
      <c r="D302" t="s">
        <v>69</v>
      </c>
      <c r="E302" t="s">
        <v>55</v>
      </c>
      <c r="F302">
        <v>66</v>
      </c>
      <c r="G302">
        <v>18</v>
      </c>
      <c r="H302">
        <v>9.9700000000000006</v>
      </c>
      <c r="I302">
        <v>75.97</v>
      </c>
      <c r="J302">
        <v>84</v>
      </c>
      <c r="K302">
        <v>84</v>
      </c>
      <c r="L302">
        <v>0</v>
      </c>
      <c r="M302">
        <v>0</v>
      </c>
    </row>
    <row r="303" spans="1:13" x14ac:dyDescent="0.25">
      <c r="A303">
        <v>2009</v>
      </c>
      <c r="B303" t="s">
        <v>30</v>
      </c>
      <c r="C303">
        <v>2.2200000000000002</v>
      </c>
      <c r="D303" t="s">
        <v>68</v>
      </c>
      <c r="E303" t="s">
        <v>53</v>
      </c>
      <c r="F303">
        <v>11</v>
      </c>
      <c r="G303">
        <v>2</v>
      </c>
      <c r="H303">
        <v>1</v>
      </c>
      <c r="I303">
        <v>12</v>
      </c>
      <c r="J303">
        <v>13</v>
      </c>
      <c r="K303">
        <v>13</v>
      </c>
      <c r="L303">
        <v>0</v>
      </c>
      <c r="M303">
        <v>0</v>
      </c>
    </row>
    <row r="304" spans="1:13" x14ac:dyDescent="0.25">
      <c r="A304">
        <v>2009</v>
      </c>
      <c r="B304" t="s">
        <v>30</v>
      </c>
      <c r="C304">
        <v>2.23</v>
      </c>
      <c r="D304" t="s">
        <v>69</v>
      </c>
      <c r="E304" t="s">
        <v>53</v>
      </c>
      <c r="F304">
        <v>34</v>
      </c>
      <c r="G304">
        <v>9</v>
      </c>
      <c r="H304">
        <v>6.48</v>
      </c>
      <c r="I304">
        <v>40.479999999999997</v>
      </c>
      <c r="J304">
        <v>43</v>
      </c>
      <c r="K304">
        <v>43</v>
      </c>
      <c r="L304">
        <v>0</v>
      </c>
      <c r="M304">
        <v>0</v>
      </c>
    </row>
    <row r="305" spans="1:13" x14ac:dyDescent="0.25">
      <c r="A305">
        <v>2009</v>
      </c>
      <c r="B305" t="s">
        <v>31</v>
      </c>
      <c r="C305">
        <v>2.04</v>
      </c>
      <c r="D305" t="s">
        <v>68</v>
      </c>
      <c r="E305" t="s">
        <v>54</v>
      </c>
      <c r="F305">
        <v>106</v>
      </c>
      <c r="G305">
        <v>11</v>
      </c>
      <c r="H305">
        <v>6.64</v>
      </c>
      <c r="I305">
        <v>112.64</v>
      </c>
      <c r="J305">
        <v>117</v>
      </c>
      <c r="K305">
        <v>77</v>
      </c>
      <c r="L305">
        <v>40</v>
      </c>
      <c r="M305">
        <v>0</v>
      </c>
    </row>
    <row r="306" spans="1:13" x14ac:dyDescent="0.25">
      <c r="A306">
        <v>2009</v>
      </c>
      <c r="B306" t="s">
        <v>31</v>
      </c>
      <c r="C306">
        <v>2.0499999999999998</v>
      </c>
      <c r="D306" t="s">
        <v>69</v>
      </c>
      <c r="E306" t="s">
        <v>54</v>
      </c>
      <c r="F306">
        <v>245</v>
      </c>
      <c r="G306">
        <v>54</v>
      </c>
      <c r="H306">
        <v>30.82</v>
      </c>
      <c r="I306">
        <v>275.82</v>
      </c>
      <c r="J306">
        <v>299</v>
      </c>
      <c r="K306">
        <v>239</v>
      </c>
      <c r="L306">
        <v>60</v>
      </c>
      <c r="M306">
        <v>0</v>
      </c>
    </row>
    <row r="307" spans="1:13" x14ac:dyDescent="0.25">
      <c r="A307">
        <v>2009</v>
      </c>
      <c r="B307" t="s">
        <v>31</v>
      </c>
      <c r="C307">
        <v>2.13</v>
      </c>
      <c r="D307" t="s">
        <v>68</v>
      </c>
      <c r="E307" t="s">
        <v>55</v>
      </c>
      <c r="F307">
        <v>90</v>
      </c>
      <c r="G307">
        <v>11</v>
      </c>
      <c r="H307">
        <v>6.66</v>
      </c>
      <c r="I307">
        <v>96.66</v>
      </c>
      <c r="J307">
        <v>101</v>
      </c>
      <c r="K307">
        <v>64</v>
      </c>
      <c r="L307">
        <v>37</v>
      </c>
      <c r="M307">
        <v>0</v>
      </c>
    </row>
    <row r="308" spans="1:13" x14ac:dyDescent="0.25">
      <c r="A308">
        <v>2009</v>
      </c>
      <c r="B308" t="s">
        <v>31</v>
      </c>
      <c r="C308">
        <v>2.14</v>
      </c>
      <c r="D308" t="s">
        <v>69</v>
      </c>
      <c r="E308" t="s">
        <v>55</v>
      </c>
      <c r="F308">
        <v>124</v>
      </c>
      <c r="G308">
        <v>38</v>
      </c>
      <c r="H308">
        <v>22.54</v>
      </c>
      <c r="I308">
        <v>146.54</v>
      </c>
      <c r="J308">
        <v>162</v>
      </c>
      <c r="K308">
        <v>126</v>
      </c>
      <c r="L308">
        <v>36</v>
      </c>
      <c r="M308">
        <v>0</v>
      </c>
    </row>
    <row r="309" spans="1:13" x14ac:dyDescent="0.25">
      <c r="A309">
        <v>2009</v>
      </c>
      <c r="B309" t="s">
        <v>31</v>
      </c>
      <c r="C309">
        <v>2.2200000000000002</v>
      </c>
      <c r="D309" t="s">
        <v>68</v>
      </c>
      <c r="E309" t="s">
        <v>53</v>
      </c>
      <c r="F309">
        <v>29</v>
      </c>
      <c r="G309">
        <v>4</v>
      </c>
      <c r="H309">
        <v>2.4300000000000002</v>
      </c>
      <c r="I309">
        <v>31.43</v>
      </c>
      <c r="J309">
        <v>33</v>
      </c>
      <c r="K309">
        <v>22</v>
      </c>
      <c r="L309">
        <v>11</v>
      </c>
      <c r="M309">
        <v>0</v>
      </c>
    </row>
    <row r="310" spans="1:13" x14ac:dyDescent="0.25">
      <c r="A310">
        <v>2009</v>
      </c>
      <c r="B310" t="s">
        <v>31</v>
      </c>
      <c r="C310">
        <v>2.23</v>
      </c>
      <c r="D310" t="s">
        <v>69</v>
      </c>
      <c r="E310" t="s">
        <v>53</v>
      </c>
      <c r="F310">
        <v>91</v>
      </c>
      <c r="G310">
        <v>8</v>
      </c>
      <c r="H310">
        <v>4.5</v>
      </c>
      <c r="I310">
        <v>95.5</v>
      </c>
      <c r="J310">
        <v>99</v>
      </c>
      <c r="K310">
        <v>59</v>
      </c>
      <c r="L310">
        <v>40</v>
      </c>
      <c r="M310">
        <v>0</v>
      </c>
    </row>
    <row r="311" spans="1:13" x14ac:dyDescent="0.25">
      <c r="A311">
        <v>2009</v>
      </c>
      <c r="B311" t="s">
        <v>31</v>
      </c>
      <c r="C311">
        <v>2.2999999999999998</v>
      </c>
      <c r="D311" t="s">
        <v>68</v>
      </c>
      <c r="E311" t="s">
        <v>56</v>
      </c>
      <c r="F311">
        <v>6</v>
      </c>
      <c r="G311">
        <v>1</v>
      </c>
      <c r="H311">
        <v>0.5</v>
      </c>
      <c r="I311">
        <v>6.5</v>
      </c>
      <c r="J311">
        <v>7</v>
      </c>
      <c r="K311">
        <v>1</v>
      </c>
      <c r="L311">
        <v>6</v>
      </c>
      <c r="M311">
        <v>0</v>
      </c>
    </row>
    <row r="312" spans="1:13" x14ac:dyDescent="0.25">
      <c r="A312">
        <v>2009</v>
      </c>
      <c r="B312" t="s">
        <v>31</v>
      </c>
      <c r="C312">
        <v>2.31</v>
      </c>
      <c r="D312" t="s">
        <v>69</v>
      </c>
      <c r="E312" t="s">
        <v>56</v>
      </c>
      <c r="F312">
        <v>30</v>
      </c>
      <c r="G312">
        <v>13</v>
      </c>
      <c r="H312">
        <v>7.2</v>
      </c>
      <c r="I312">
        <v>37.200000000000003</v>
      </c>
      <c r="J312">
        <v>43</v>
      </c>
      <c r="K312">
        <v>37</v>
      </c>
      <c r="L312">
        <v>6</v>
      </c>
      <c r="M312">
        <v>0</v>
      </c>
    </row>
    <row r="313" spans="1:13" x14ac:dyDescent="0.25">
      <c r="A313">
        <v>2009</v>
      </c>
      <c r="B313" t="s">
        <v>32</v>
      </c>
      <c r="C313">
        <v>2.04</v>
      </c>
      <c r="D313" t="s">
        <v>68</v>
      </c>
      <c r="E313" t="s">
        <v>54</v>
      </c>
      <c r="F313">
        <v>15</v>
      </c>
      <c r="G313">
        <v>4</v>
      </c>
      <c r="H313">
        <v>2.2999999999999998</v>
      </c>
      <c r="I313">
        <v>17.3</v>
      </c>
      <c r="J313">
        <v>19</v>
      </c>
      <c r="K313">
        <v>13</v>
      </c>
      <c r="L313">
        <v>6</v>
      </c>
      <c r="M313">
        <v>0</v>
      </c>
    </row>
    <row r="314" spans="1:13" x14ac:dyDescent="0.25">
      <c r="A314">
        <v>2009</v>
      </c>
      <c r="B314" t="s">
        <v>32</v>
      </c>
      <c r="C314">
        <v>2.0499999999999998</v>
      </c>
      <c r="D314" t="s">
        <v>69</v>
      </c>
      <c r="E314" t="s">
        <v>54</v>
      </c>
      <c r="F314">
        <v>68</v>
      </c>
      <c r="G314">
        <v>24</v>
      </c>
      <c r="H314">
        <v>13.3</v>
      </c>
      <c r="I314">
        <v>81.3</v>
      </c>
      <c r="J314">
        <v>92</v>
      </c>
      <c r="K314">
        <v>83</v>
      </c>
      <c r="L314">
        <v>9</v>
      </c>
      <c r="M314">
        <v>0</v>
      </c>
    </row>
    <row r="315" spans="1:13" x14ac:dyDescent="0.25">
      <c r="A315">
        <v>2009</v>
      </c>
      <c r="B315" t="s">
        <v>32</v>
      </c>
      <c r="C315">
        <v>2.13</v>
      </c>
      <c r="D315" t="s">
        <v>68</v>
      </c>
      <c r="E315" t="s">
        <v>55</v>
      </c>
      <c r="F315">
        <v>1</v>
      </c>
      <c r="G315">
        <v>0</v>
      </c>
      <c r="H315">
        <v>0</v>
      </c>
      <c r="I315">
        <v>1</v>
      </c>
      <c r="J315">
        <v>1</v>
      </c>
      <c r="K315">
        <v>1</v>
      </c>
      <c r="L315">
        <v>0</v>
      </c>
      <c r="M315">
        <v>0</v>
      </c>
    </row>
    <row r="316" spans="1:13" x14ac:dyDescent="0.25">
      <c r="A316">
        <v>2009</v>
      </c>
      <c r="B316" t="s">
        <v>32</v>
      </c>
      <c r="C316">
        <v>2.14</v>
      </c>
      <c r="D316" t="s">
        <v>69</v>
      </c>
      <c r="E316" t="s">
        <v>55</v>
      </c>
      <c r="F316">
        <v>63</v>
      </c>
      <c r="G316">
        <v>20</v>
      </c>
      <c r="H316">
        <v>11.4</v>
      </c>
      <c r="I316">
        <v>74.400000000000006</v>
      </c>
      <c r="J316">
        <v>83</v>
      </c>
      <c r="K316">
        <v>68</v>
      </c>
      <c r="L316">
        <v>15</v>
      </c>
      <c r="M316">
        <v>0</v>
      </c>
    </row>
    <row r="317" spans="1:13" x14ac:dyDescent="0.25">
      <c r="A317">
        <v>2009</v>
      </c>
      <c r="B317" t="s">
        <v>32</v>
      </c>
      <c r="C317">
        <v>2.23</v>
      </c>
      <c r="D317" t="s">
        <v>69</v>
      </c>
      <c r="E317" t="s">
        <v>53</v>
      </c>
      <c r="F317">
        <v>17</v>
      </c>
      <c r="G317">
        <v>7</v>
      </c>
      <c r="H317">
        <v>3.5</v>
      </c>
      <c r="I317">
        <v>20.5</v>
      </c>
      <c r="J317">
        <v>24</v>
      </c>
      <c r="K317">
        <v>15</v>
      </c>
      <c r="L317">
        <v>9</v>
      </c>
      <c r="M317">
        <v>0</v>
      </c>
    </row>
    <row r="318" spans="1:13" x14ac:dyDescent="0.25">
      <c r="A318">
        <v>2009</v>
      </c>
      <c r="B318" t="s">
        <v>32</v>
      </c>
      <c r="C318">
        <v>2.2999999999999998</v>
      </c>
      <c r="D318" t="s">
        <v>68</v>
      </c>
      <c r="E318" t="s">
        <v>56</v>
      </c>
      <c r="F318">
        <v>4</v>
      </c>
      <c r="G318">
        <v>3</v>
      </c>
      <c r="H318">
        <v>1.5</v>
      </c>
      <c r="I318">
        <v>5.5</v>
      </c>
      <c r="J318">
        <v>7</v>
      </c>
      <c r="K318">
        <v>7</v>
      </c>
      <c r="L318">
        <v>0</v>
      </c>
      <c r="M318">
        <v>0</v>
      </c>
    </row>
    <row r="319" spans="1:13" x14ac:dyDescent="0.25">
      <c r="A319">
        <v>2009</v>
      </c>
      <c r="B319" t="s">
        <v>33</v>
      </c>
      <c r="C319">
        <v>2.04</v>
      </c>
      <c r="D319" t="s">
        <v>68</v>
      </c>
      <c r="E319" t="s">
        <v>54</v>
      </c>
      <c r="F319">
        <v>9</v>
      </c>
      <c r="G319">
        <v>0</v>
      </c>
      <c r="H319">
        <v>0</v>
      </c>
      <c r="I319">
        <v>9</v>
      </c>
      <c r="J319">
        <v>9</v>
      </c>
      <c r="K319">
        <v>7</v>
      </c>
      <c r="L319">
        <v>2</v>
      </c>
      <c r="M319">
        <v>0</v>
      </c>
    </row>
    <row r="320" spans="1:13" x14ac:dyDescent="0.25">
      <c r="A320">
        <v>2009</v>
      </c>
      <c r="B320" t="s">
        <v>33</v>
      </c>
      <c r="C320">
        <v>2.0499999999999998</v>
      </c>
      <c r="D320" t="s">
        <v>69</v>
      </c>
      <c r="E320" t="s">
        <v>54</v>
      </c>
      <c r="F320">
        <v>33</v>
      </c>
      <c r="G320">
        <v>7</v>
      </c>
      <c r="H320">
        <v>3.63</v>
      </c>
      <c r="I320">
        <v>36.630000000000003</v>
      </c>
      <c r="J320">
        <v>40</v>
      </c>
      <c r="K320">
        <v>31</v>
      </c>
      <c r="L320">
        <v>9</v>
      </c>
      <c r="M320">
        <v>0</v>
      </c>
    </row>
    <row r="321" spans="1:13" x14ac:dyDescent="0.25">
      <c r="A321">
        <v>2009</v>
      </c>
      <c r="B321" t="s">
        <v>33</v>
      </c>
      <c r="C321">
        <v>2.13</v>
      </c>
      <c r="D321" t="s">
        <v>68</v>
      </c>
      <c r="E321" t="s">
        <v>55</v>
      </c>
      <c r="F321">
        <v>6</v>
      </c>
      <c r="G321">
        <v>1</v>
      </c>
      <c r="H321">
        <v>0.86</v>
      </c>
      <c r="I321">
        <v>6.86</v>
      </c>
      <c r="J321">
        <v>7</v>
      </c>
      <c r="K321">
        <v>5</v>
      </c>
      <c r="L321">
        <v>2</v>
      </c>
      <c r="M321">
        <v>0</v>
      </c>
    </row>
    <row r="322" spans="1:13" x14ac:dyDescent="0.25">
      <c r="A322">
        <v>2009</v>
      </c>
      <c r="B322" t="s">
        <v>33</v>
      </c>
      <c r="C322">
        <v>2.14</v>
      </c>
      <c r="D322" t="s">
        <v>69</v>
      </c>
      <c r="E322" t="s">
        <v>55</v>
      </c>
      <c r="F322">
        <v>26</v>
      </c>
      <c r="G322">
        <v>6</v>
      </c>
      <c r="H322">
        <v>3.72</v>
      </c>
      <c r="I322">
        <v>29.72</v>
      </c>
      <c r="J322">
        <v>32</v>
      </c>
      <c r="K322">
        <v>30</v>
      </c>
      <c r="L322">
        <v>2</v>
      </c>
      <c r="M322">
        <v>0</v>
      </c>
    </row>
    <row r="323" spans="1:13" x14ac:dyDescent="0.25">
      <c r="A323">
        <v>2009</v>
      </c>
      <c r="B323" t="s">
        <v>33</v>
      </c>
      <c r="C323">
        <v>2.2200000000000002</v>
      </c>
      <c r="D323" t="s">
        <v>68</v>
      </c>
      <c r="E323" t="s">
        <v>53</v>
      </c>
      <c r="F323">
        <v>4</v>
      </c>
      <c r="G323">
        <v>0</v>
      </c>
      <c r="H323">
        <v>0</v>
      </c>
      <c r="I323">
        <v>4</v>
      </c>
      <c r="J323">
        <v>4</v>
      </c>
      <c r="K323">
        <v>2</v>
      </c>
      <c r="L323">
        <v>2</v>
      </c>
      <c r="M323">
        <v>0</v>
      </c>
    </row>
    <row r="324" spans="1:13" x14ac:dyDescent="0.25">
      <c r="A324">
        <v>2009</v>
      </c>
      <c r="B324" t="s">
        <v>33</v>
      </c>
      <c r="C324">
        <v>2.23</v>
      </c>
      <c r="D324" t="s">
        <v>69</v>
      </c>
      <c r="E324" t="s">
        <v>53</v>
      </c>
      <c r="F324">
        <v>17</v>
      </c>
      <c r="G324">
        <v>4</v>
      </c>
      <c r="H324">
        <v>2.0299999999999998</v>
      </c>
      <c r="I324">
        <v>19.03</v>
      </c>
      <c r="J324">
        <v>21</v>
      </c>
      <c r="K324">
        <v>14</v>
      </c>
      <c r="L324">
        <v>7</v>
      </c>
      <c r="M324">
        <v>0</v>
      </c>
    </row>
    <row r="325" spans="1:13" x14ac:dyDescent="0.25">
      <c r="A325">
        <v>2009</v>
      </c>
      <c r="B325" t="s">
        <v>34</v>
      </c>
      <c r="C325">
        <v>2.04</v>
      </c>
      <c r="D325" t="s">
        <v>68</v>
      </c>
      <c r="E325" t="s">
        <v>54</v>
      </c>
      <c r="F325">
        <v>8</v>
      </c>
      <c r="G325">
        <v>2</v>
      </c>
      <c r="H325">
        <v>1.27</v>
      </c>
      <c r="I325">
        <v>9.27</v>
      </c>
      <c r="J325">
        <v>10</v>
      </c>
      <c r="K325">
        <v>7</v>
      </c>
      <c r="L325">
        <v>3</v>
      </c>
      <c r="M325">
        <v>0</v>
      </c>
    </row>
    <row r="326" spans="1:13" x14ac:dyDescent="0.25">
      <c r="A326">
        <v>2009</v>
      </c>
      <c r="B326" t="s">
        <v>34</v>
      </c>
      <c r="C326">
        <v>2.0499999999999998</v>
      </c>
      <c r="D326" t="s">
        <v>69</v>
      </c>
      <c r="E326" t="s">
        <v>54</v>
      </c>
      <c r="F326">
        <v>24</v>
      </c>
      <c r="G326">
        <v>9</v>
      </c>
      <c r="H326">
        <v>5.87</v>
      </c>
      <c r="I326">
        <v>29.87</v>
      </c>
      <c r="J326">
        <v>33</v>
      </c>
      <c r="K326">
        <v>28</v>
      </c>
      <c r="L326">
        <v>5</v>
      </c>
      <c r="M326">
        <v>0</v>
      </c>
    </row>
    <row r="327" spans="1:13" x14ac:dyDescent="0.25">
      <c r="A327">
        <v>2009</v>
      </c>
      <c r="B327" t="s">
        <v>34</v>
      </c>
      <c r="C327">
        <v>2.13</v>
      </c>
      <c r="D327" t="s">
        <v>68</v>
      </c>
      <c r="E327" t="s">
        <v>55</v>
      </c>
      <c r="F327">
        <v>6</v>
      </c>
      <c r="G327">
        <v>1</v>
      </c>
      <c r="H327">
        <v>0.57999999999999996</v>
      </c>
      <c r="I327">
        <v>6.58</v>
      </c>
      <c r="J327">
        <v>7</v>
      </c>
      <c r="K327">
        <v>4</v>
      </c>
      <c r="L327">
        <v>3</v>
      </c>
      <c r="M327">
        <v>0</v>
      </c>
    </row>
    <row r="328" spans="1:13" x14ac:dyDescent="0.25">
      <c r="A328">
        <v>2009</v>
      </c>
      <c r="B328" t="s">
        <v>34</v>
      </c>
      <c r="C328">
        <v>2.14</v>
      </c>
      <c r="D328" t="s">
        <v>69</v>
      </c>
      <c r="E328" t="s">
        <v>55</v>
      </c>
      <c r="F328">
        <v>22</v>
      </c>
      <c r="G328">
        <v>5</v>
      </c>
      <c r="H328">
        <v>2.63</v>
      </c>
      <c r="I328">
        <v>24.63</v>
      </c>
      <c r="J328">
        <v>27</v>
      </c>
      <c r="K328">
        <v>21</v>
      </c>
      <c r="L328">
        <v>6</v>
      </c>
      <c r="M328">
        <v>0</v>
      </c>
    </row>
    <row r="329" spans="1:13" x14ac:dyDescent="0.25">
      <c r="A329">
        <v>2009</v>
      </c>
      <c r="B329" t="s">
        <v>34</v>
      </c>
      <c r="C329">
        <v>2.2200000000000002</v>
      </c>
      <c r="D329" t="s">
        <v>68</v>
      </c>
      <c r="E329" t="s">
        <v>53</v>
      </c>
      <c r="F329">
        <v>3</v>
      </c>
      <c r="G329">
        <v>0</v>
      </c>
      <c r="H329">
        <v>0</v>
      </c>
      <c r="I329">
        <v>3</v>
      </c>
      <c r="J329">
        <v>3</v>
      </c>
      <c r="K329">
        <v>3</v>
      </c>
      <c r="L329">
        <v>0</v>
      </c>
      <c r="M329">
        <v>0</v>
      </c>
    </row>
    <row r="330" spans="1:13" x14ac:dyDescent="0.25">
      <c r="A330">
        <v>2009</v>
      </c>
      <c r="B330" t="s">
        <v>34</v>
      </c>
      <c r="C330">
        <v>2.23</v>
      </c>
      <c r="D330" t="s">
        <v>69</v>
      </c>
      <c r="E330" t="s">
        <v>53</v>
      </c>
      <c r="F330">
        <v>6</v>
      </c>
      <c r="G330">
        <v>0</v>
      </c>
      <c r="H330">
        <v>0</v>
      </c>
      <c r="I330">
        <v>6</v>
      </c>
      <c r="J330">
        <v>6</v>
      </c>
      <c r="K330">
        <v>5</v>
      </c>
      <c r="L330">
        <v>1</v>
      </c>
      <c r="M330">
        <v>0</v>
      </c>
    </row>
    <row r="331" spans="1:13" x14ac:dyDescent="0.25">
      <c r="A331">
        <v>2009</v>
      </c>
      <c r="B331" t="s">
        <v>34</v>
      </c>
      <c r="C331">
        <v>2.2999999999999998</v>
      </c>
      <c r="D331" t="s">
        <v>68</v>
      </c>
      <c r="E331" t="s">
        <v>56</v>
      </c>
      <c r="F331">
        <v>1</v>
      </c>
      <c r="G331">
        <v>1</v>
      </c>
      <c r="H331">
        <v>0.49</v>
      </c>
      <c r="I331">
        <v>1.49</v>
      </c>
      <c r="J331">
        <v>2</v>
      </c>
      <c r="K331">
        <v>1</v>
      </c>
      <c r="L331">
        <v>1</v>
      </c>
      <c r="M331">
        <v>0</v>
      </c>
    </row>
    <row r="332" spans="1:13" x14ac:dyDescent="0.25">
      <c r="A332">
        <v>2009</v>
      </c>
      <c r="B332" t="s">
        <v>34</v>
      </c>
      <c r="C332">
        <v>2.31</v>
      </c>
      <c r="D332" t="s">
        <v>69</v>
      </c>
      <c r="E332" t="s">
        <v>56</v>
      </c>
      <c r="F332">
        <v>6</v>
      </c>
      <c r="G332">
        <v>2</v>
      </c>
      <c r="H332">
        <v>1.4</v>
      </c>
      <c r="I332">
        <v>7.4</v>
      </c>
      <c r="J332">
        <v>8</v>
      </c>
      <c r="K332">
        <v>7</v>
      </c>
      <c r="L332">
        <v>1</v>
      </c>
      <c r="M332">
        <v>0</v>
      </c>
    </row>
    <row r="333" spans="1:13" x14ac:dyDescent="0.25">
      <c r="A333">
        <v>2009</v>
      </c>
      <c r="B333" t="s">
        <v>35</v>
      </c>
      <c r="C333">
        <v>2.04</v>
      </c>
      <c r="D333" t="s">
        <v>68</v>
      </c>
      <c r="E333" t="s">
        <v>54</v>
      </c>
      <c r="F333">
        <v>8</v>
      </c>
      <c r="G333">
        <v>1</v>
      </c>
      <c r="H333">
        <v>0.6</v>
      </c>
      <c r="I333">
        <v>8.6</v>
      </c>
      <c r="J333">
        <v>9</v>
      </c>
      <c r="K333">
        <v>8</v>
      </c>
      <c r="L333">
        <v>1</v>
      </c>
      <c r="M333">
        <v>0</v>
      </c>
    </row>
    <row r="334" spans="1:13" x14ac:dyDescent="0.25">
      <c r="A334">
        <v>2009</v>
      </c>
      <c r="B334" t="s">
        <v>35</v>
      </c>
      <c r="C334">
        <v>2.0499999999999998</v>
      </c>
      <c r="D334" t="s">
        <v>69</v>
      </c>
      <c r="E334" t="s">
        <v>54</v>
      </c>
      <c r="F334">
        <v>38</v>
      </c>
      <c r="G334">
        <v>8</v>
      </c>
      <c r="H334">
        <v>5.61</v>
      </c>
      <c r="I334">
        <v>43.61</v>
      </c>
      <c r="J334">
        <v>46</v>
      </c>
      <c r="K334">
        <v>37</v>
      </c>
      <c r="L334">
        <v>9</v>
      </c>
      <c r="M334">
        <v>0</v>
      </c>
    </row>
    <row r="335" spans="1:13" x14ac:dyDescent="0.25">
      <c r="A335">
        <v>2009</v>
      </c>
      <c r="B335" t="s">
        <v>35</v>
      </c>
      <c r="C335">
        <v>2.13</v>
      </c>
      <c r="D335" t="s">
        <v>68</v>
      </c>
      <c r="E335" t="s">
        <v>55</v>
      </c>
      <c r="F335">
        <v>6</v>
      </c>
      <c r="G335">
        <v>0</v>
      </c>
      <c r="H335">
        <v>0</v>
      </c>
      <c r="I335">
        <v>6</v>
      </c>
      <c r="J335">
        <v>6</v>
      </c>
      <c r="K335">
        <v>4</v>
      </c>
      <c r="L335">
        <v>2</v>
      </c>
      <c r="M335">
        <v>0</v>
      </c>
    </row>
    <row r="336" spans="1:13" x14ac:dyDescent="0.25">
      <c r="A336">
        <v>2009</v>
      </c>
      <c r="B336" t="s">
        <v>35</v>
      </c>
      <c r="C336">
        <v>2.14</v>
      </c>
      <c r="D336" t="s">
        <v>69</v>
      </c>
      <c r="E336" t="s">
        <v>55</v>
      </c>
      <c r="F336">
        <v>28</v>
      </c>
      <c r="G336">
        <v>11</v>
      </c>
      <c r="H336">
        <v>5.25</v>
      </c>
      <c r="I336">
        <v>33.25</v>
      </c>
      <c r="J336">
        <v>39</v>
      </c>
      <c r="K336">
        <v>25</v>
      </c>
      <c r="L336">
        <v>14</v>
      </c>
      <c r="M336">
        <v>0</v>
      </c>
    </row>
    <row r="337" spans="1:13" x14ac:dyDescent="0.25">
      <c r="A337">
        <v>2009</v>
      </c>
      <c r="B337" t="s">
        <v>35</v>
      </c>
      <c r="C337">
        <v>2.23</v>
      </c>
      <c r="D337" t="s">
        <v>69</v>
      </c>
      <c r="E337" t="s">
        <v>53</v>
      </c>
      <c r="F337">
        <v>6</v>
      </c>
      <c r="G337">
        <v>1</v>
      </c>
      <c r="H337">
        <v>0.5</v>
      </c>
      <c r="I337">
        <v>6.5</v>
      </c>
      <c r="J337">
        <v>7</v>
      </c>
      <c r="K337">
        <v>4</v>
      </c>
      <c r="L337">
        <v>3</v>
      </c>
      <c r="M337">
        <v>0</v>
      </c>
    </row>
    <row r="338" spans="1:13" x14ac:dyDescent="0.25">
      <c r="A338">
        <v>2009</v>
      </c>
      <c r="B338" t="s">
        <v>35</v>
      </c>
      <c r="C338">
        <v>2.2999999999999998</v>
      </c>
      <c r="D338" t="s">
        <v>68</v>
      </c>
      <c r="E338" t="s">
        <v>56</v>
      </c>
      <c r="F338">
        <v>1</v>
      </c>
      <c r="G338">
        <v>0</v>
      </c>
      <c r="H338">
        <v>0</v>
      </c>
      <c r="I338">
        <v>1</v>
      </c>
      <c r="J338">
        <v>1</v>
      </c>
      <c r="K338">
        <v>1</v>
      </c>
      <c r="L338">
        <v>0</v>
      </c>
      <c r="M338">
        <v>0</v>
      </c>
    </row>
    <row r="339" spans="1:13" x14ac:dyDescent="0.25">
      <c r="A339">
        <v>2009</v>
      </c>
      <c r="B339" t="s">
        <v>35</v>
      </c>
      <c r="C339">
        <v>2.31</v>
      </c>
      <c r="D339" t="s">
        <v>69</v>
      </c>
      <c r="E339" t="s">
        <v>56</v>
      </c>
      <c r="F339">
        <v>3</v>
      </c>
      <c r="G339">
        <v>2</v>
      </c>
      <c r="H339">
        <v>1.27</v>
      </c>
      <c r="I339">
        <v>4.2699999999999996</v>
      </c>
      <c r="J339">
        <v>5</v>
      </c>
      <c r="K339">
        <v>3</v>
      </c>
      <c r="L339">
        <v>2</v>
      </c>
      <c r="M339">
        <v>0</v>
      </c>
    </row>
    <row r="340" spans="1:13" x14ac:dyDescent="0.25">
      <c r="A340">
        <v>2009</v>
      </c>
      <c r="B340" t="s">
        <v>49</v>
      </c>
      <c r="C340">
        <v>2.04</v>
      </c>
      <c r="D340" t="s">
        <v>68</v>
      </c>
      <c r="E340" t="s">
        <v>54</v>
      </c>
      <c r="F340">
        <v>2</v>
      </c>
      <c r="G340">
        <v>0</v>
      </c>
      <c r="H340">
        <v>0</v>
      </c>
      <c r="I340">
        <v>2</v>
      </c>
      <c r="J340">
        <v>2</v>
      </c>
      <c r="K340">
        <v>2</v>
      </c>
      <c r="L340">
        <v>0</v>
      </c>
      <c r="M340">
        <v>0</v>
      </c>
    </row>
    <row r="341" spans="1:13" x14ac:dyDescent="0.25">
      <c r="A341">
        <v>2009</v>
      </c>
      <c r="B341" t="s">
        <v>49</v>
      </c>
      <c r="C341">
        <v>2.0499999999999998</v>
      </c>
      <c r="D341" t="s">
        <v>69</v>
      </c>
      <c r="E341" t="s">
        <v>54</v>
      </c>
      <c r="F341">
        <v>8</v>
      </c>
      <c r="G341">
        <v>0</v>
      </c>
      <c r="H341">
        <v>0</v>
      </c>
      <c r="I341">
        <v>8</v>
      </c>
      <c r="J341">
        <v>8</v>
      </c>
      <c r="K341">
        <v>7</v>
      </c>
      <c r="L341">
        <v>1</v>
      </c>
      <c r="M341">
        <v>0</v>
      </c>
    </row>
    <row r="342" spans="1:13" x14ac:dyDescent="0.25">
      <c r="A342">
        <v>2009</v>
      </c>
      <c r="B342" t="s">
        <v>49</v>
      </c>
      <c r="C342">
        <v>2.14</v>
      </c>
      <c r="D342" t="s">
        <v>69</v>
      </c>
      <c r="E342" t="s">
        <v>55</v>
      </c>
      <c r="F342">
        <v>4</v>
      </c>
      <c r="G342">
        <v>2</v>
      </c>
      <c r="H342">
        <v>1.2</v>
      </c>
      <c r="I342">
        <v>5.2</v>
      </c>
      <c r="J342">
        <v>6</v>
      </c>
      <c r="K342">
        <v>5</v>
      </c>
      <c r="L342">
        <v>1</v>
      </c>
      <c r="M342">
        <v>0</v>
      </c>
    </row>
    <row r="343" spans="1:13" x14ac:dyDescent="0.25">
      <c r="A343">
        <v>2009</v>
      </c>
      <c r="B343" t="s">
        <v>49</v>
      </c>
      <c r="C343">
        <v>2.2200000000000002</v>
      </c>
      <c r="D343" t="s">
        <v>68</v>
      </c>
      <c r="E343" t="s">
        <v>53</v>
      </c>
      <c r="F343">
        <v>1</v>
      </c>
      <c r="G343">
        <v>0</v>
      </c>
      <c r="H343">
        <v>0</v>
      </c>
      <c r="I343">
        <v>1</v>
      </c>
      <c r="J343">
        <v>1</v>
      </c>
      <c r="K343">
        <v>1</v>
      </c>
      <c r="L343">
        <v>0</v>
      </c>
      <c r="M343">
        <v>0</v>
      </c>
    </row>
    <row r="344" spans="1:13" x14ac:dyDescent="0.25">
      <c r="A344">
        <v>2009</v>
      </c>
      <c r="B344" t="s">
        <v>49</v>
      </c>
      <c r="C344">
        <v>2.23</v>
      </c>
      <c r="D344" t="s">
        <v>69</v>
      </c>
      <c r="E344" t="s">
        <v>53</v>
      </c>
      <c r="F344">
        <v>2</v>
      </c>
      <c r="G344">
        <v>0</v>
      </c>
      <c r="H344">
        <v>0</v>
      </c>
      <c r="I344">
        <v>2</v>
      </c>
      <c r="J344">
        <v>2</v>
      </c>
      <c r="K344">
        <v>0</v>
      </c>
      <c r="L344">
        <v>2</v>
      </c>
      <c r="M344">
        <v>0</v>
      </c>
    </row>
    <row r="345" spans="1:13" x14ac:dyDescent="0.25">
      <c r="A345">
        <v>2009</v>
      </c>
      <c r="B345" t="s">
        <v>49</v>
      </c>
      <c r="C345">
        <v>2.31</v>
      </c>
      <c r="D345" t="s">
        <v>69</v>
      </c>
      <c r="E345" t="s">
        <v>56</v>
      </c>
      <c r="F345">
        <v>2</v>
      </c>
      <c r="G345">
        <v>0</v>
      </c>
      <c r="H345">
        <v>0</v>
      </c>
      <c r="I345">
        <v>2</v>
      </c>
      <c r="J345">
        <v>2</v>
      </c>
      <c r="K345">
        <v>1</v>
      </c>
      <c r="L345">
        <v>1</v>
      </c>
      <c r="M345">
        <v>0</v>
      </c>
    </row>
    <row r="346" spans="1:13" x14ac:dyDescent="0.25">
      <c r="A346">
        <v>2009</v>
      </c>
      <c r="B346" t="s">
        <v>36</v>
      </c>
      <c r="C346">
        <v>2.04</v>
      </c>
      <c r="D346" t="s">
        <v>68</v>
      </c>
      <c r="E346" t="s">
        <v>54</v>
      </c>
      <c r="F346">
        <v>8</v>
      </c>
      <c r="G346">
        <v>0</v>
      </c>
      <c r="H346">
        <v>0</v>
      </c>
      <c r="I346">
        <v>8</v>
      </c>
      <c r="J346">
        <v>8</v>
      </c>
      <c r="K346">
        <v>7</v>
      </c>
      <c r="L346">
        <v>1</v>
      </c>
      <c r="M346">
        <v>0</v>
      </c>
    </row>
    <row r="347" spans="1:13" x14ac:dyDescent="0.25">
      <c r="A347">
        <v>2009</v>
      </c>
      <c r="B347" t="s">
        <v>36</v>
      </c>
      <c r="C347">
        <v>2.0499999999999998</v>
      </c>
      <c r="D347" t="s">
        <v>69</v>
      </c>
      <c r="E347" t="s">
        <v>54</v>
      </c>
      <c r="F347">
        <v>49</v>
      </c>
      <c r="G347">
        <v>9</v>
      </c>
      <c r="H347">
        <v>4.9000000000000004</v>
      </c>
      <c r="I347">
        <v>53.9</v>
      </c>
      <c r="J347">
        <v>58</v>
      </c>
      <c r="K347">
        <v>44</v>
      </c>
      <c r="L347">
        <v>14</v>
      </c>
      <c r="M347">
        <v>0</v>
      </c>
    </row>
    <row r="348" spans="1:13" x14ac:dyDescent="0.25">
      <c r="A348">
        <v>2009</v>
      </c>
      <c r="B348" t="s">
        <v>36</v>
      </c>
      <c r="C348">
        <v>2.13</v>
      </c>
      <c r="D348" t="s">
        <v>68</v>
      </c>
      <c r="E348" t="s">
        <v>55</v>
      </c>
      <c r="F348">
        <v>6</v>
      </c>
      <c r="G348">
        <v>1</v>
      </c>
      <c r="H348">
        <v>0.6</v>
      </c>
      <c r="I348">
        <v>6.6</v>
      </c>
      <c r="J348">
        <v>7</v>
      </c>
      <c r="K348">
        <v>6</v>
      </c>
      <c r="L348">
        <v>1</v>
      </c>
      <c r="M348">
        <v>0</v>
      </c>
    </row>
    <row r="349" spans="1:13" x14ac:dyDescent="0.25">
      <c r="A349">
        <v>2009</v>
      </c>
      <c r="B349" t="s">
        <v>36</v>
      </c>
      <c r="C349">
        <v>2.14</v>
      </c>
      <c r="D349" t="s">
        <v>69</v>
      </c>
      <c r="E349" t="s">
        <v>55</v>
      </c>
      <c r="F349">
        <v>32</v>
      </c>
      <c r="G349">
        <v>7</v>
      </c>
      <c r="H349">
        <v>3.9</v>
      </c>
      <c r="I349">
        <v>35.9</v>
      </c>
      <c r="J349">
        <v>39</v>
      </c>
      <c r="K349">
        <v>31</v>
      </c>
      <c r="L349">
        <v>8</v>
      </c>
      <c r="M349">
        <v>0</v>
      </c>
    </row>
    <row r="350" spans="1:13" x14ac:dyDescent="0.25">
      <c r="A350">
        <v>2009</v>
      </c>
      <c r="B350" t="s">
        <v>36</v>
      </c>
      <c r="C350">
        <v>2.2200000000000002</v>
      </c>
      <c r="D350" t="s">
        <v>68</v>
      </c>
      <c r="E350" t="s">
        <v>53</v>
      </c>
      <c r="F350">
        <v>5</v>
      </c>
      <c r="G350">
        <v>0</v>
      </c>
      <c r="H350">
        <v>0</v>
      </c>
      <c r="I350">
        <v>5</v>
      </c>
      <c r="J350">
        <v>5</v>
      </c>
      <c r="K350">
        <v>3</v>
      </c>
      <c r="L350">
        <v>2</v>
      </c>
      <c r="M350">
        <v>0</v>
      </c>
    </row>
    <row r="351" spans="1:13" x14ac:dyDescent="0.25">
      <c r="A351">
        <v>2009</v>
      </c>
      <c r="B351" t="s">
        <v>36</v>
      </c>
      <c r="C351">
        <v>2.23</v>
      </c>
      <c r="D351" t="s">
        <v>69</v>
      </c>
      <c r="E351" t="s">
        <v>53</v>
      </c>
      <c r="F351">
        <v>14</v>
      </c>
      <c r="G351">
        <v>0</v>
      </c>
      <c r="H351">
        <v>0</v>
      </c>
      <c r="I351">
        <v>14</v>
      </c>
      <c r="J351">
        <v>14</v>
      </c>
      <c r="K351">
        <v>10</v>
      </c>
      <c r="L351">
        <v>4</v>
      </c>
      <c r="M351">
        <v>0</v>
      </c>
    </row>
    <row r="352" spans="1:13" x14ac:dyDescent="0.25">
      <c r="A352">
        <v>2009</v>
      </c>
      <c r="B352" t="s">
        <v>36</v>
      </c>
      <c r="C352">
        <v>2.2999999999999998</v>
      </c>
      <c r="D352" t="s">
        <v>68</v>
      </c>
      <c r="E352" t="s">
        <v>56</v>
      </c>
      <c r="F352">
        <v>3</v>
      </c>
      <c r="G352">
        <v>0</v>
      </c>
      <c r="H352">
        <v>0</v>
      </c>
      <c r="I352">
        <v>3</v>
      </c>
      <c r="J352">
        <v>3</v>
      </c>
      <c r="K352">
        <v>2</v>
      </c>
      <c r="L352">
        <v>1</v>
      </c>
      <c r="M352">
        <v>0</v>
      </c>
    </row>
    <row r="353" spans="1:13" x14ac:dyDescent="0.25">
      <c r="A353">
        <v>2009</v>
      </c>
      <c r="B353" t="s">
        <v>36</v>
      </c>
      <c r="C353">
        <v>2.31</v>
      </c>
      <c r="D353" t="s">
        <v>69</v>
      </c>
      <c r="E353" t="s">
        <v>56</v>
      </c>
      <c r="F353">
        <v>5</v>
      </c>
      <c r="G353">
        <v>2</v>
      </c>
      <c r="H353">
        <v>1.5</v>
      </c>
      <c r="I353">
        <v>6.5</v>
      </c>
      <c r="J353">
        <v>7</v>
      </c>
      <c r="K353">
        <v>6</v>
      </c>
      <c r="L353">
        <v>1</v>
      </c>
      <c r="M353">
        <v>0</v>
      </c>
    </row>
    <row r="354" spans="1:13" x14ac:dyDescent="0.25">
      <c r="A354">
        <v>2009</v>
      </c>
      <c r="B354" t="s">
        <v>37</v>
      </c>
      <c r="C354">
        <v>2.04</v>
      </c>
      <c r="D354" t="s">
        <v>68</v>
      </c>
      <c r="E354" t="s">
        <v>54</v>
      </c>
      <c r="F354">
        <v>33</v>
      </c>
      <c r="G354">
        <v>6</v>
      </c>
      <c r="H354">
        <v>3.41</v>
      </c>
      <c r="I354">
        <v>36.409999999999997</v>
      </c>
      <c r="J354">
        <v>39</v>
      </c>
      <c r="K354">
        <v>28</v>
      </c>
      <c r="L354">
        <v>11</v>
      </c>
      <c r="M354">
        <v>0</v>
      </c>
    </row>
    <row r="355" spans="1:13" x14ac:dyDescent="0.25">
      <c r="A355">
        <v>2009</v>
      </c>
      <c r="B355" t="s">
        <v>37</v>
      </c>
      <c r="C355">
        <v>2.0499999999999998</v>
      </c>
      <c r="D355" t="s">
        <v>69</v>
      </c>
      <c r="E355" t="s">
        <v>54</v>
      </c>
      <c r="F355">
        <v>79</v>
      </c>
      <c r="G355">
        <v>16</v>
      </c>
      <c r="H355">
        <v>9.24</v>
      </c>
      <c r="I355">
        <v>88.24</v>
      </c>
      <c r="J355">
        <v>95</v>
      </c>
      <c r="K355">
        <v>78</v>
      </c>
      <c r="L355">
        <v>17</v>
      </c>
      <c r="M355">
        <v>0</v>
      </c>
    </row>
    <row r="356" spans="1:13" x14ac:dyDescent="0.25">
      <c r="A356">
        <v>2009</v>
      </c>
      <c r="B356" t="s">
        <v>37</v>
      </c>
      <c r="C356">
        <v>2.13</v>
      </c>
      <c r="D356" t="s">
        <v>68</v>
      </c>
      <c r="E356" t="s">
        <v>55</v>
      </c>
      <c r="F356">
        <v>19</v>
      </c>
      <c r="G356">
        <v>0</v>
      </c>
      <c r="H356">
        <v>0</v>
      </c>
      <c r="I356">
        <v>19</v>
      </c>
      <c r="J356">
        <v>19</v>
      </c>
      <c r="K356">
        <v>15</v>
      </c>
      <c r="L356">
        <v>4</v>
      </c>
      <c r="M356">
        <v>0</v>
      </c>
    </row>
    <row r="357" spans="1:13" x14ac:dyDescent="0.25">
      <c r="A357">
        <v>2009</v>
      </c>
      <c r="B357" t="s">
        <v>37</v>
      </c>
      <c r="C357">
        <v>2.14</v>
      </c>
      <c r="D357" t="s">
        <v>69</v>
      </c>
      <c r="E357" t="s">
        <v>55</v>
      </c>
      <c r="F357">
        <v>76</v>
      </c>
      <c r="G357">
        <v>13</v>
      </c>
      <c r="H357">
        <v>8.9</v>
      </c>
      <c r="I357">
        <v>84.9</v>
      </c>
      <c r="J357">
        <v>89</v>
      </c>
      <c r="K357">
        <v>69</v>
      </c>
      <c r="L357">
        <v>20</v>
      </c>
      <c r="M357">
        <v>0</v>
      </c>
    </row>
    <row r="358" spans="1:13" x14ac:dyDescent="0.25">
      <c r="A358">
        <v>2009</v>
      </c>
      <c r="B358" t="s">
        <v>37</v>
      </c>
      <c r="C358">
        <v>2.2200000000000002</v>
      </c>
      <c r="D358" t="s">
        <v>68</v>
      </c>
      <c r="E358" t="s">
        <v>53</v>
      </c>
      <c r="F358">
        <v>10</v>
      </c>
      <c r="G358">
        <v>0</v>
      </c>
      <c r="H358">
        <v>0</v>
      </c>
      <c r="I358">
        <v>10</v>
      </c>
      <c r="J358">
        <v>10</v>
      </c>
      <c r="K358">
        <v>7</v>
      </c>
      <c r="L358">
        <v>3</v>
      </c>
      <c r="M358">
        <v>0</v>
      </c>
    </row>
    <row r="359" spans="1:13" x14ac:dyDescent="0.25">
      <c r="A359">
        <v>2009</v>
      </c>
      <c r="B359" t="s">
        <v>37</v>
      </c>
      <c r="C359">
        <v>2.23</v>
      </c>
      <c r="D359" t="s">
        <v>69</v>
      </c>
      <c r="E359" t="s">
        <v>53</v>
      </c>
      <c r="F359">
        <v>42</v>
      </c>
      <c r="G359">
        <v>9</v>
      </c>
      <c r="H359">
        <v>5.3</v>
      </c>
      <c r="I359">
        <v>47.3</v>
      </c>
      <c r="J359">
        <v>51</v>
      </c>
      <c r="K359">
        <v>38</v>
      </c>
      <c r="L359">
        <v>13</v>
      </c>
      <c r="M359">
        <v>0</v>
      </c>
    </row>
    <row r="360" spans="1:13" x14ac:dyDescent="0.25">
      <c r="A360">
        <v>2009</v>
      </c>
      <c r="B360" t="s">
        <v>37</v>
      </c>
      <c r="C360">
        <v>2.2999999999999998</v>
      </c>
      <c r="D360" t="s">
        <v>68</v>
      </c>
      <c r="E360" t="s">
        <v>56</v>
      </c>
      <c r="F360">
        <v>7</v>
      </c>
      <c r="G360">
        <v>0</v>
      </c>
      <c r="H360">
        <v>0</v>
      </c>
      <c r="I360">
        <v>7</v>
      </c>
      <c r="J360">
        <v>7</v>
      </c>
      <c r="K360">
        <v>5</v>
      </c>
      <c r="L360">
        <v>2</v>
      </c>
      <c r="M360">
        <v>0</v>
      </c>
    </row>
    <row r="361" spans="1:13" x14ac:dyDescent="0.25">
      <c r="A361">
        <v>2009</v>
      </c>
      <c r="B361" t="s">
        <v>37</v>
      </c>
      <c r="C361">
        <v>2.31</v>
      </c>
      <c r="D361" t="s">
        <v>69</v>
      </c>
      <c r="E361" t="s">
        <v>56</v>
      </c>
      <c r="F361">
        <v>3</v>
      </c>
      <c r="G361">
        <v>1</v>
      </c>
      <c r="H361">
        <v>0.74</v>
      </c>
      <c r="I361">
        <v>3.74</v>
      </c>
      <c r="J361">
        <v>4</v>
      </c>
      <c r="K361">
        <v>4</v>
      </c>
      <c r="L361">
        <v>0</v>
      </c>
      <c r="M361">
        <v>0</v>
      </c>
    </row>
    <row r="362" spans="1:13" x14ac:dyDescent="0.25">
      <c r="A362">
        <v>2009</v>
      </c>
      <c r="B362" t="s">
        <v>38</v>
      </c>
      <c r="C362">
        <v>2.04</v>
      </c>
      <c r="D362" t="s">
        <v>68</v>
      </c>
      <c r="E362" t="s">
        <v>54</v>
      </c>
      <c r="F362">
        <v>1</v>
      </c>
      <c r="G362">
        <v>0</v>
      </c>
      <c r="H362">
        <v>0</v>
      </c>
      <c r="I362">
        <v>1</v>
      </c>
      <c r="J362">
        <v>1</v>
      </c>
      <c r="K362">
        <v>0</v>
      </c>
      <c r="L362">
        <v>1</v>
      </c>
      <c r="M362">
        <v>0</v>
      </c>
    </row>
    <row r="363" spans="1:13" x14ac:dyDescent="0.25">
      <c r="A363">
        <v>2009</v>
      </c>
      <c r="B363" t="s">
        <v>38</v>
      </c>
      <c r="C363">
        <v>2.0499999999999998</v>
      </c>
      <c r="D363" t="s">
        <v>69</v>
      </c>
      <c r="E363" t="s">
        <v>54</v>
      </c>
      <c r="F363">
        <v>8</v>
      </c>
      <c r="G363">
        <v>2</v>
      </c>
      <c r="H363">
        <v>1</v>
      </c>
      <c r="I363">
        <v>9</v>
      </c>
      <c r="J363">
        <v>10</v>
      </c>
      <c r="K363">
        <v>9</v>
      </c>
      <c r="L363">
        <v>1</v>
      </c>
      <c r="M363">
        <v>0</v>
      </c>
    </row>
    <row r="364" spans="1:13" x14ac:dyDescent="0.25">
      <c r="A364">
        <v>2009</v>
      </c>
      <c r="B364" t="s">
        <v>38</v>
      </c>
      <c r="C364">
        <v>2.14</v>
      </c>
      <c r="D364" t="s">
        <v>69</v>
      </c>
      <c r="E364" t="s">
        <v>55</v>
      </c>
      <c r="F364">
        <v>6</v>
      </c>
      <c r="G364">
        <v>3</v>
      </c>
      <c r="H364">
        <v>2.2000000000000002</v>
      </c>
      <c r="I364">
        <v>8.1999999999999993</v>
      </c>
      <c r="J364">
        <v>9</v>
      </c>
      <c r="K364">
        <v>8</v>
      </c>
      <c r="L364">
        <v>1</v>
      </c>
      <c r="M364">
        <v>0</v>
      </c>
    </row>
    <row r="365" spans="1:13" x14ac:dyDescent="0.25">
      <c r="A365">
        <v>2009</v>
      </c>
      <c r="B365" t="s">
        <v>38</v>
      </c>
      <c r="C365">
        <v>2.23</v>
      </c>
      <c r="D365" t="s">
        <v>69</v>
      </c>
      <c r="E365" t="s">
        <v>53</v>
      </c>
      <c r="F365">
        <v>1</v>
      </c>
      <c r="G365">
        <v>0</v>
      </c>
      <c r="H365">
        <v>0</v>
      </c>
      <c r="I365">
        <v>1</v>
      </c>
      <c r="J365">
        <v>1</v>
      </c>
      <c r="K365">
        <v>1</v>
      </c>
      <c r="L365">
        <v>0</v>
      </c>
      <c r="M365">
        <v>0</v>
      </c>
    </row>
    <row r="366" spans="1:13" x14ac:dyDescent="0.25">
      <c r="A366">
        <v>2009</v>
      </c>
      <c r="B366" t="s">
        <v>39</v>
      </c>
      <c r="C366">
        <v>2.04</v>
      </c>
      <c r="D366" t="s">
        <v>68</v>
      </c>
      <c r="E366" t="s">
        <v>54</v>
      </c>
      <c r="F366">
        <v>13</v>
      </c>
      <c r="G366">
        <v>6</v>
      </c>
      <c r="H366">
        <v>4.0599999999999996</v>
      </c>
      <c r="I366">
        <v>17.059999999999999</v>
      </c>
      <c r="J366">
        <v>19</v>
      </c>
      <c r="K366">
        <v>14</v>
      </c>
      <c r="L366">
        <v>5</v>
      </c>
      <c r="M366">
        <v>0</v>
      </c>
    </row>
    <row r="367" spans="1:13" x14ac:dyDescent="0.25">
      <c r="A367">
        <v>2009</v>
      </c>
      <c r="B367" t="s">
        <v>39</v>
      </c>
      <c r="C367">
        <v>2.0499999999999998</v>
      </c>
      <c r="D367" t="s">
        <v>69</v>
      </c>
      <c r="E367" t="s">
        <v>54</v>
      </c>
      <c r="F367">
        <v>31</v>
      </c>
      <c r="G367">
        <v>16</v>
      </c>
      <c r="H367">
        <v>9.99</v>
      </c>
      <c r="I367">
        <v>40.99</v>
      </c>
      <c r="J367">
        <v>47</v>
      </c>
      <c r="K367">
        <v>41</v>
      </c>
      <c r="L367">
        <v>6</v>
      </c>
      <c r="M367">
        <v>0</v>
      </c>
    </row>
    <row r="368" spans="1:13" x14ac:dyDescent="0.25">
      <c r="A368">
        <v>2009</v>
      </c>
      <c r="B368" t="s">
        <v>39</v>
      </c>
      <c r="C368">
        <v>2.13</v>
      </c>
      <c r="D368" t="s">
        <v>68</v>
      </c>
      <c r="E368" t="s">
        <v>55</v>
      </c>
      <c r="F368">
        <v>5</v>
      </c>
      <c r="G368">
        <v>1</v>
      </c>
      <c r="H368">
        <v>0.75</v>
      </c>
      <c r="I368">
        <v>5.75</v>
      </c>
      <c r="J368">
        <v>6</v>
      </c>
      <c r="K368">
        <v>4</v>
      </c>
      <c r="L368">
        <v>2</v>
      </c>
      <c r="M368">
        <v>0</v>
      </c>
    </row>
    <row r="369" spans="1:13" x14ac:dyDescent="0.25">
      <c r="A369">
        <v>2009</v>
      </c>
      <c r="B369" t="s">
        <v>39</v>
      </c>
      <c r="C369">
        <v>2.14</v>
      </c>
      <c r="D369" t="s">
        <v>69</v>
      </c>
      <c r="E369" t="s">
        <v>55</v>
      </c>
      <c r="F369">
        <v>37</v>
      </c>
      <c r="G369">
        <v>7</v>
      </c>
      <c r="H369">
        <v>4.82</v>
      </c>
      <c r="I369">
        <v>41.82</v>
      </c>
      <c r="J369">
        <v>44</v>
      </c>
      <c r="K369">
        <v>33</v>
      </c>
      <c r="L369">
        <v>11</v>
      </c>
      <c r="M369">
        <v>0</v>
      </c>
    </row>
    <row r="370" spans="1:13" x14ac:dyDescent="0.25">
      <c r="A370">
        <v>2009</v>
      </c>
      <c r="B370" t="s">
        <v>39</v>
      </c>
      <c r="C370">
        <v>2.2200000000000002</v>
      </c>
      <c r="D370" t="s">
        <v>68</v>
      </c>
      <c r="E370" t="s">
        <v>53</v>
      </c>
      <c r="F370">
        <v>10</v>
      </c>
      <c r="G370">
        <v>1</v>
      </c>
      <c r="H370">
        <v>0.6</v>
      </c>
      <c r="I370">
        <v>10.6</v>
      </c>
      <c r="J370">
        <v>11</v>
      </c>
      <c r="K370">
        <v>9</v>
      </c>
      <c r="L370">
        <v>2</v>
      </c>
      <c r="M370">
        <v>0</v>
      </c>
    </row>
    <row r="371" spans="1:13" x14ac:dyDescent="0.25">
      <c r="A371">
        <v>2009</v>
      </c>
      <c r="B371" t="s">
        <v>39</v>
      </c>
      <c r="C371">
        <v>2.23</v>
      </c>
      <c r="D371" t="s">
        <v>69</v>
      </c>
      <c r="E371" t="s">
        <v>53</v>
      </c>
      <c r="F371">
        <v>20</v>
      </c>
      <c r="G371">
        <v>2</v>
      </c>
      <c r="H371">
        <v>1.18</v>
      </c>
      <c r="I371">
        <v>21.18</v>
      </c>
      <c r="J371">
        <v>22</v>
      </c>
      <c r="K371">
        <v>9</v>
      </c>
      <c r="L371">
        <v>13</v>
      </c>
      <c r="M371">
        <v>0</v>
      </c>
    </row>
    <row r="372" spans="1:13" x14ac:dyDescent="0.25">
      <c r="A372">
        <v>2009</v>
      </c>
      <c r="B372" t="s">
        <v>39</v>
      </c>
      <c r="C372">
        <v>2.31</v>
      </c>
      <c r="D372" t="s">
        <v>69</v>
      </c>
      <c r="E372" t="s">
        <v>56</v>
      </c>
      <c r="F372">
        <v>0</v>
      </c>
      <c r="G372">
        <v>1</v>
      </c>
      <c r="H372">
        <v>0.6</v>
      </c>
      <c r="I372">
        <v>0.6</v>
      </c>
      <c r="J372">
        <v>1</v>
      </c>
      <c r="K372">
        <v>1</v>
      </c>
      <c r="L372">
        <v>0</v>
      </c>
      <c r="M372">
        <v>0</v>
      </c>
    </row>
    <row r="373" spans="1:13" x14ac:dyDescent="0.25">
      <c r="A373">
        <v>2009</v>
      </c>
      <c r="B373" t="s">
        <v>40</v>
      </c>
      <c r="C373">
        <v>2.04</v>
      </c>
      <c r="D373" t="s">
        <v>68</v>
      </c>
      <c r="E373" t="s">
        <v>54</v>
      </c>
      <c r="F373">
        <v>14</v>
      </c>
      <c r="G373">
        <v>5</v>
      </c>
      <c r="H373">
        <v>2.72</v>
      </c>
      <c r="I373">
        <v>16.72</v>
      </c>
      <c r="J373">
        <v>19</v>
      </c>
      <c r="K373">
        <v>17</v>
      </c>
      <c r="L373">
        <v>2</v>
      </c>
      <c r="M373">
        <v>0</v>
      </c>
    </row>
    <row r="374" spans="1:13" x14ac:dyDescent="0.25">
      <c r="A374">
        <v>2009</v>
      </c>
      <c r="B374" t="s">
        <v>40</v>
      </c>
      <c r="C374">
        <v>2.0499999999999998</v>
      </c>
      <c r="D374" t="s">
        <v>69</v>
      </c>
      <c r="E374" t="s">
        <v>54</v>
      </c>
      <c r="F374">
        <v>49</v>
      </c>
      <c r="G374">
        <v>13</v>
      </c>
      <c r="H374">
        <v>6.93</v>
      </c>
      <c r="I374">
        <v>55.93</v>
      </c>
      <c r="J374">
        <v>62</v>
      </c>
      <c r="K374">
        <v>48</v>
      </c>
      <c r="L374">
        <v>14</v>
      </c>
      <c r="M374">
        <v>0</v>
      </c>
    </row>
    <row r="375" spans="1:13" x14ac:dyDescent="0.25">
      <c r="A375">
        <v>2009</v>
      </c>
      <c r="B375" t="s">
        <v>40</v>
      </c>
      <c r="C375">
        <v>2.13</v>
      </c>
      <c r="D375" t="s">
        <v>68</v>
      </c>
      <c r="E375" t="s">
        <v>55</v>
      </c>
      <c r="F375">
        <v>7</v>
      </c>
      <c r="G375">
        <v>1</v>
      </c>
      <c r="H375">
        <v>0.82</v>
      </c>
      <c r="I375">
        <v>7.82</v>
      </c>
      <c r="J375">
        <v>8</v>
      </c>
      <c r="K375">
        <v>6</v>
      </c>
      <c r="L375">
        <v>2</v>
      </c>
      <c r="M375">
        <v>0</v>
      </c>
    </row>
    <row r="376" spans="1:13" x14ac:dyDescent="0.25">
      <c r="A376">
        <v>2009</v>
      </c>
      <c r="B376" t="s">
        <v>40</v>
      </c>
      <c r="C376">
        <v>2.14</v>
      </c>
      <c r="D376" t="s">
        <v>69</v>
      </c>
      <c r="E376" t="s">
        <v>55</v>
      </c>
      <c r="F376">
        <v>31</v>
      </c>
      <c r="G376">
        <v>10</v>
      </c>
      <c r="H376">
        <v>6.4</v>
      </c>
      <c r="I376">
        <v>37.4</v>
      </c>
      <c r="J376">
        <v>41</v>
      </c>
      <c r="K376">
        <v>33</v>
      </c>
      <c r="L376">
        <v>8</v>
      </c>
      <c r="M376">
        <v>0</v>
      </c>
    </row>
    <row r="377" spans="1:13" x14ac:dyDescent="0.25">
      <c r="A377">
        <v>2009</v>
      </c>
      <c r="B377" t="s">
        <v>40</v>
      </c>
      <c r="C377">
        <v>2.2200000000000002</v>
      </c>
      <c r="D377" t="s">
        <v>68</v>
      </c>
      <c r="E377" t="s">
        <v>53</v>
      </c>
      <c r="F377">
        <v>4</v>
      </c>
      <c r="G377">
        <v>0</v>
      </c>
      <c r="H377">
        <v>0</v>
      </c>
      <c r="I377">
        <v>4</v>
      </c>
      <c r="J377">
        <v>4</v>
      </c>
      <c r="K377">
        <v>3</v>
      </c>
      <c r="L377">
        <v>1</v>
      </c>
      <c r="M377">
        <v>0</v>
      </c>
    </row>
    <row r="378" spans="1:13" x14ac:dyDescent="0.25">
      <c r="A378">
        <v>2009</v>
      </c>
      <c r="B378" t="s">
        <v>40</v>
      </c>
      <c r="C378">
        <v>2.23</v>
      </c>
      <c r="D378" t="s">
        <v>69</v>
      </c>
      <c r="E378" t="s">
        <v>53</v>
      </c>
      <c r="F378">
        <v>20</v>
      </c>
      <c r="G378">
        <v>3</v>
      </c>
      <c r="H378">
        <v>1.82</v>
      </c>
      <c r="I378">
        <v>21.82</v>
      </c>
      <c r="J378">
        <v>23</v>
      </c>
      <c r="K378">
        <v>12</v>
      </c>
      <c r="L378">
        <v>11</v>
      </c>
      <c r="M378">
        <v>0</v>
      </c>
    </row>
    <row r="379" spans="1:13" x14ac:dyDescent="0.25">
      <c r="A379">
        <v>2009</v>
      </c>
      <c r="B379" t="s">
        <v>40</v>
      </c>
      <c r="C379">
        <v>2.2999999999999998</v>
      </c>
      <c r="D379" t="s">
        <v>68</v>
      </c>
      <c r="E379" t="s">
        <v>56</v>
      </c>
      <c r="F379">
        <v>4</v>
      </c>
      <c r="G379">
        <v>0</v>
      </c>
      <c r="H379">
        <v>0</v>
      </c>
      <c r="I379">
        <v>4</v>
      </c>
      <c r="J379">
        <v>4</v>
      </c>
      <c r="K379">
        <v>4</v>
      </c>
      <c r="L379">
        <v>0</v>
      </c>
      <c r="M379">
        <v>0</v>
      </c>
    </row>
    <row r="380" spans="1:13" x14ac:dyDescent="0.25">
      <c r="A380">
        <v>2009</v>
      </c>
      <c r="B380" t="s">
        <v>40</v>
      </c>
      <c r="C380">
        <v>2.31</v>
      </c>
      <c r="D380" t="s">
        <v>69</v>
      </c>
      <c r="E380" t="s">
        <v>56</v>
      </c>
      <c r="F380">
        <v>12</v>
      </c>
      <c r="G380">
        <v>0</v>
      </c>
      <c r="H380">
        <v>0</v>
      </c>
      <c r="I380">
        <v>12</v>
      </c>
      <c r="J380">
        <v>12</v>
      </c>
      <c r="K380">
        <v>11</v>
      </c>
      <c r="L380">
        <v>1</v>
      </c>
      <c r="M380">
        <v>0</v>
      </c>
    </row>
    <row r="381" spans="1:13" x14ac:dyDescent="0.25">
      <c r="A381">
        <v>2009</v>
      </c>
      <c r="B381" t="s">
        <v>41</v>
      </c>
      <c r="C381">
        <v>2.04</v>
      </c>
      <c r="D381" t="s">
        <v>68</v>
      </c>
      <c r="E381" t="s">
        <v>54</v>
      </c>
      <c r="F381">
        <v>0</v>
      </c>
      <c r="G381">
        <v>10</v>
      </c>
      <c r="H381">
        <v>7.36</v>
      </c>
      <c r="I381">
        <v>7.36</v>
      </c>
      <c r="J381">
        <v>10</v>
      </c>
      <c r="K381">
        <v>9</v>
      </c>
      <c r="L381">
        <v>1</v>
      </c>
      <c r="M381">
        <v>0</v>
      </c>
    </row>
    <row r="382" spans="1:13" x14ac:dyDescent="0.25">
      <c r="A382">
        <v>2009</v>
      </c>
      <c r="B382" t="s">
        <v>41</v>
      </c>
      <c r="C382">
        <v>2.0499999999999998</v>
      </c>
      <c r="D382" t="s">
        <v>69</v>
      </c>
      <c r="E382" t="s">
        <v>54</v>
      </c>
      <c r="F382">
        <v>0</v>
      </c>
      <c r="G382">
        <v>40</v>
      </c>
      <c r="H382">
        <v>35.47</v>
      </c>
      <c r="I382">
        <v>35.47</v>
      </c>
      <c r="J382">
        <v>40</v>
      </c>
      <c r="K382">
        <v>32</v>
      </c>
      <c r="L382">
        <v>8</v>
      </c>
      <c r="M382">
        <v>0</v>
      </c>
    </row>
    <row r="383" spans="1:13" x14ac:dyDescent="0.25">
      <c r="A383">
        <v>2009</v>
      </c>
      <c r="B383" t="s">
        <v>41</v>
      </c>
      <c r="C383">
        <v>2.13</v>
      </c>
      <c r="D383" t="s">
        <v>68</v>
      </c>
      <c r="E383" t="s">
        <v>55</v>
      </c>
      <c r="F383">
        <v>0</v>
      </c>
      <c r="G383">
        <v>11</v>
      </c>
      <c r="H383">
        <v>9.9700000000000006</v>
      </c>
      <c r="I383">
        <v>9.9700000000000006</v>
      </c>
      <c r="J383">
        <v>11</v>
      </c>
      <c r="K383">
        <v>9</v>
      </c>
      <c r="L383">
        <v>2</v>
      </c>
      <c r="M383">
        <v>0</v>
      </c>
    </row>
    <row r="384" spans="1:13" x14ac:dyDescent="0.25">
      <c r="A384">
        <v>2009</v>
      </c>
      <c r="B384" t="s">
        <v>41</v>
      </c>
      <c r="C384">
        <v>2.14</v>
      </c>
      <c r="D384" t="s">
        <v>69</v>
      </c>
      <c r="E384" t="s">
        <v>55</v>
      </c>
      <c r="F384">
        <v>0</v>
      </c>
      <c r="G384">
        <v>49</v>
      </c>
      <c r="H384">
        <v>38.630000000000003</v>
      </c>
      <c r="I384">
        <v>38.630000000000003</v>
      </c>
      <c r="J384">
        <v>49</v>
      </c>
      <c r="K384">
        <v>35</v>
      </c>
      <c r="L384">
        <v>14</v>
      </c>
      <c r="M384">
        <v>0</v>
      </c>
    </row>
    <row r="385" spans="1:13" x14ac:dyDescent="0.25">
      <c r="A385">
        <v>2009</v>
      </c>
      <c r="B385" t="s">
        <v>41</v>
      </c>
      <c r="C385">
        <v>2.2200000000000002</v>
      </c>
      <c r="D385" t="s">
        <v>68</v>
      </c>
      <c r="E385" t="s">
        <v>53</v>
      </c>
      <c r="F385">
        <v>0</v>
      </c>
      <c r="G385">
        <v>1</v>
      </c>
      <c r="H385">
        <v>0.95</v>
      </c>
      <c r="I385">
        <v>0.95</v>
      </c>
      <c r="J385">
        <v>1</v>
      </c>
      <c r="K385">
        <v>0</v>
      </c>
      <c r="L385">
        <v>1</v>
      </c>
      <c r="M385">
        <v>0</v>
      </c>
    </row>
    <row r="386" spans="1:13" x14ac:dyDescent="0.25">
      <c r="A386">
        <v>2009</v>
      </c>
      <c r="B386" t="s">
        <v>41</v>
      </c>
      <c r="C386">
        <v>2.23</v>
      </c>
      <c r="D386" t="s">
        <v>69</v>
      </c>
      <c r="E386" t="s">
        <v>53</v>
      </c>
      <c r="F386">
        <v>0</v>
      </c>
      <c r="G386">
        <v>10</v>
      </c>
      <c r="H386">
        <v>8.18</v>
      </c>
      <c r="I386">
        <v>8.18</v>
      </c>
      <c r="J386">
        <v>10</v>
      </c>
      <c r="K386">
        <v>6</v>
      </c>
      <c r="L386">
        <v>4</v>
      </c>
      <c r="M386">
        <v>0</v>
      </c>
    </row>
    <row r="387" spans="1:13" x14ac:dyDescent="0.25">
      <c r="A387">
        <v>2009</v>
      </c>
      <c r="B387" t="s">
        <v>41</v>
      </c>
      <c r="C387">
        <v>2.2999999999999998</v>
      </c>
      <c r="D387" t="s">
        <v>68</v>
      </c>
      <c r="E387" t="s">
        <v>56</v>
      </c>
      <c r="F387">
        <v>0</v>
      </c>
      <c r="G387">
        <v>8</v>
      </c>
      <c r="H387">
        <v>4.99</v>
      </c>
      <c r="I387">
        <v>4.99</v>
      </c>
      <c r="J387">
        <v>8</v>
      </c>
      <c r="K387">
        <v>7</v>
      </c>
      <c r="L387">
        <v>1</v>
      </c>
      <c r="M387">
        <v>0</v>
      </c>
    </row>
    <row r="388" spans="1:13" x14ac:dyDescent="0.25">
      <c r="A388">
        <v>2009</v>
      </c>
      <c r="B388" t="s">
        <v>41</v>
      </c>
      <c r="C388">
        <v>2.31</v>
      </c>
      <c r="D388" t="s">
        <v>69</v>
      </c>
      <c r="E388" t="s">
        <v>56</v>
      </c>
      <c r="F388">
        <v>0</v>
      </c>
      <c r="G388">
        <v>3</v>
      </c>
      <c r="H388">
        <v>2.65</v>
      </c>
      <c r="I388">
        <v>2.65</v>
      </c>
      <c r="J388">
        <v>3</v>
      </c>
      <c r="K388">
        <v>1</v>
      </c>
      <c r="L388">
        <v>2</v>
      </c>
      <c r="M388">
        <v>0</v>
      </c>
    </row>
    <row r="389" spans="1:13" x14ac:dyDescent="0.25">
      <c r="A389">
        <v>2009</v>
      </c>
      <c r="B389" t="s">
        <v>42</v>
      </c>
      <c r="C389">
        <v>2.04</v>
      </c>
      <c r="D389" t="s">
        <v>68</v>
      </c>
      <c r="E389" t="s">
        <v>54</v>
      </c>
      <c r="F389">
        <v>3</v>
      </c>
      <c r="G389">
        <v>0</v>
      </c>
      <c r="H389">
        <v>0</v>
      </c>
      <c r="I389">
        <v>3</v>
      </c>
      <c r="J389">
        <v>3</v>
      </c>
      <c r="K389">
        <v>1</v>
      </c>
      <c r="L389">
        <v>2</v>
      </c>
      <c r="M389">
        <v>0</v>
      </c>
    </row>
    <row r="390" spans="1:13" x14ac:dyDescent="0.25">
      <c r="A390">
        <v>2009</v>
      </c>
      <c r="B390" t="s">
        <v>42</v>
      </c>
      <c r="C390">
        <v>2.0499999999999998</v>
      </c>
      <c r="D390" t="s">
        <v>69</v>
      </c>
      <c r="E390" t="s">
        <v>54</v>
      </c>
      <c r="F390">
        <v>6</v>
      </c>
      <c r="G390">
        <v>3</v>
      </c>
      <c r="H390">
        <v>1.7</v>
      </c>
      <c r="I390">
        <v>7.7</v>
      </c>
      <c r="J390">
        <v>9</v>
      </c>
      <c r="K390">
        <v>8</v>
      </c>
      <c r="L390">
        <v>1</v>
      </c>
      <c r="M390">
        <v>0</v>
      </c>
    </row>
    <row r="391" spans="1:13" x14ac:dyDescent="0.25">
      <c r="A391">
        <v>2009</v>
      </c>
      <c r="B391" t="s">
        <v>42</v>
      </c>
      <c r="C391">
        <v>2.14</v>
      </c>
      <c r="D391" t="s">
        <v>69</v>
      </c>
      <c r="E391" t="s">
        <v>55</v>
      </c>
      <c r="F391">
        <v>2</v>
      </c>
      <c r="G391">
        <v>0</v>
      </c>
      <c r="H391">
        <v>0</v>
      </c>
      <c r="I391">
        <v>2</v>
      </c>
      <c r="J391">
        <v>2</v>
      </c>
      <c r="K391">
        <v>1</v>
      </c>
      <c r="L391">
        <v>1</v>
      </c>
      <c r="M391">
        <v>0</v>
      </c>
    </row>
    <row r="392" spans="1:13" x14ac:dyDescent="0.25">
      <c r="A392">
        <v>2009</v>
      </c>
      <c r="B392" t="s">
        <v>42</v>
      </c>
      <c r="C392">
        <v>2.2200000000000002</v>
      </c>
      <c r="D392" t="s">
        <v>68</v>
      </c>
      <c r="E392" t="s">
        <v>53</v>
      </c>
      <c r="F392">
        <v>0</v>
      </c>
      <c r="G392">
        <v>1</v>
      </c>
      <c r="H392">
        <v>0.92</v>
      </c>
      <c r="I392">
        <v>0.92</v>
      </c>
      <c r="J392">
        <v>1</v>
      </c>
      <c r="K392">
        <v>1</v>
      </c>
      <c r="L392">
        <v>0</v>
      </c>
      <c r="M392">
        <v>0</v>
      </c>
    </row>
    <row r="393" spans="1:13" x14ac:dyDescent="0.25">
      <c r="A393">
        <v>2009</v>
      </c>
      <c r="B393" t="s">
        <v>42</v>
      </c>
      <c r="C393">
        <v>2.23</v>
      </c>
      <c r="D393" t="s">
        <v>69</v>
      </c>
      <c r="E393" t="s">
        <v>53</v>
      </c>
      <c r="F393">
        <v>2</v>
      </c>
      <c r="G393">
        <v>0</v>
      </c>
      <c r="H393">
        <v>0</v>
      </c>
      <c r="I393">
        <v>2</v>
      </c>
      <c r="J393">
        <v>2</v>
      </c>
      <c r="K393">
        <v>1</v>
      </c>
      <c r="L393">
        <v>1</v>
      </c>
      <c r="M393">
        <v>0</v>
      </c>
    </row>
    <row r="394" spans="1:13" x14ac:dyDescent="0.25">
      <c r="A394">
        <v>2009</v>
      </c>
      <c r="B394" t="s">
        <v>42</v>
      </c>
      <c r="C394">
        <v>2.2999999999999998</v>
      </c>
      <c r="D394" t="s">
        <v>68</v>
      </c>
      <c r="E394" t="s">
        <v>56</v>
      </c>
      <c r="F394">
        <v>2</v>
      </c>
      <c r="G394">
        <v>0</v>
      </c>
      <c r="H394">
        <v>0</v>
      </c>
      <c r="I394">
        <v>2</v>
      </c>
      <c r="J394">
        <v>2</v>
      </c>
      <c r="K394">
        <v>2</v>
      </c>
      <c r="L394">
        <v>0</v>
      </c>
      <c r="M394">
        <v>0</v>
      </c>
    </row>
    <row r="395" spans="1:13" x14ac:dyDescent="0.25">
      <c r="A395">
        <v>2009</v>
      </c>
      <c r="B395" t="s">
        <v>42</v>
      </c>
      <c r="C395">
        <v>2.31</v>
      </c>
      <c r="D395" t="s">
        <v>69</v>
      </c>
      <c r="E395" t="s">
        <v>56</v>
      </c>
      <c r="F395">
        <v>4</v>
      </c>
      <c r="G395">
        <v>3</v>
      </c>
      <c r="H395">
        <v>1.62</v>
      </c>
      <c r="I395">
        <v>5.62</v>
      </c>
      <c r="J395">
        <v>7</v>
      </c>
      <c r="K395">
        <v>6</v>
      </c>
      <c r="L395">
        <v>1</v>
      </c>
      <c r="M395">
        <v>0</v>
      </c>
    </row>
    <row r="396" spans="1:13" x14ac:dyDescent="0.25">
      <c r="A396">
        <v>2009</v>
      </c>
      <c r="B396" t="s">
        <v>43</v>
      </c>
      <c r="C396">
        <v>2.04</v>
      </c>
      <c r="D396" t="s">
        <v>68</v>
      </c>
      <c r="E396" t="s">
        <v>54</v>
      </c>
      <c r="F396">
        <v>5</v>
      </c>
      <c r="G396">
        <v>2</v>
      </c>
      <c r="H396">
        <v>1.1100000000000001</v>
      </c>
      <c r="I396">
        <v>6.11</v>
      </c>
      <c r="J396">
        <v>7</v>
      </c>
      <c r="K396">
        <v>5</v>
      </c>
      <c r="L396">
        <v>2</v>
      </c>
      <c r="M396">
        <v>0</v>
      </c>
    </row>
    <row r="397" spans="1:13" x14ac:dyDescent="0.25">
      <c r="A397">
        <v>2009</v>
      </c>
      <c r="B397" t="s">
        <v>43</v>
      </c>
      <c r="C397">
        <v>2.0499999999999998</v>
      </c>
      <c r="D397" t="s">
        <v>69</v>
      </c>
      <c r="E397" t="s">
        <v>54</v>
      </c>
      <c r="F397">
        <v>36</v>
      </c>
      <c r="G397">
        <v>10</v>
      </c>
      <c r="H397">
        <v>4.87</v>
      </c>
      <c r="I397">
        <v>40.869999999999997</v>
      </c>
      <c r="J397">
        <v>46</v>
      </c>
      <c r="K397">
        <v>39</v>
      </c>
      <c r="L397">
        <v>7</v>
      </c>
      <c r="M397">
        <v>0</v>
      </c>
    </row>
    <row r="398" spans="1:13" x14ac:dyDescent="0.25">
      <c r="A398">
        <v>2009</v>
      </c>
      <c r="B398" t="s">
        <v>43</v>
      </c>
      <c r="C398">
        <v>2.13</v>
      </c>
      <c r="D398" t="s">
        <v>68</v>
      </c>
      <c r="E398" t="s">
        <v>55</v>
      </c>
      <c r="F398">
        <v>5</v>
      </c>
      <c r="G398">
        <v>1</v>
      </c>
      <c r="H398">
        <v>0.5</v>
      </c>
      <c r="I398">
        <v>5.5</v>
      </c>
      <c r="J398">
        <v>6</v>
      </c>
      <c r="K398">
        <v>4</v>
      </c>
      <c r="L398">
        <v>2</v>
      </c>
      <c r="M398">
        <v>0</v>
      </c>
    </row>
    <row r="399" spans="1:13" x14ac:dyDescent="0.25">
      <c r="A399">
        <v>2009</v>
      </c>
      <c r="B399" t="s">
        <v>43</v>
      </c>
      <c r="C399">
        <v>2.14</v>
      </c>
      <c r="D399" t="s">
        <v>69</v>
      </c>
      <c r="E399" t="s">
        <v>55</v>
      </c>
      <c r="F399">
        <v>19</v>
      </c>
      <c r="G399">
        <v>3</v>
      </c>
      <c r="H399">
        <v>1.21</v>
      </c>
      <c r="I399">
        <v>20.21</v>
      </c>
      <c r="J399">
        <v>22</v>
      </c>
      <c r="K399">
        <v>16</v>
      </c>
      <c r="L399">
        <v>6</v>
      </c>
      <c r="M399">
        <v>0</v>
      </c>
    </row>
    <row r="400" spans="1:13" x14ac:dyDescent="0.25">
      <c r="A400">
        <v>2009</v>
      </c>
      <c r="B400" t="s">
        <v>43</v>
      </c>
      <c r="C400">
        <v>2.2200000000000002</v>
      </c>
      <c r="D400" t="s">
        <v>68</v>
      </c>
      <c r="E400" t="s">
        <v>53</v>
      </c>
      <c r="F400">
        <v>2</v>
      </c>
      <c r="G400">
        <v>1</v>
      </c>
      <c r="H400">
        <v>0.61</v>
      </c>
      <c r="I400">
        <v>2.61</v>
      </c>
      <c r="J400">
        <v>3</v>
      </c>
      <c r="K400">
        <v>0</v>
      </c>
      <c r="L400">
        <v>3</v>
      </c>
      <c r="M400">
        <v>0</v>
      </c>
    </row>
    <row r="401" spans="1:13" x14ac:dyDescent="0.25">
      <c r="A401">
        <v>2009</v>
      </c>
      <c r="B401" t="s">
        <v>43</v>
      </c>
      <c r="C401">
        <v>2.23</v>
      </c>
      <c r="D401" t="s">
        <v>69</v>
      </c>
      <c r="E401" t="s">
        <v>53</v>
      </c>
      <c r="F401">
        <v>10</v>
      </c>
      <c r="G401">
        <v>2</v>
      </c>
      <c r="H401">
        <v>0.5</v>
      </c>
      <c r="I401">
        <v>10.5</v>
      </c>
      <c r="J401">
        <v>12</v>
      </c>
      <c r="K401">
        <v>7</v>
      </c>
      <c r="L401">
        <v>5</v>
      </c>
      <c r="M401">
        <v>0</v>
      </c>
    </row>
    <row r="402" spans="1:13" x14ac:dyDescent="0.25">
      <c r="A402">
        <v>2009</v>
      </c>
      <c r="B402" t="s">
        <v>43</v>
      </c>
      <c r="C402">
        <v>2.2999999999999998</v>
      </c>
      <c r="D402" t="s">
        <v>68</v>
      </c>
      <c r="E402" t="s">
        <v>56</v>
      </c>
      <c r="F402">
        <v>4</v>
      </c>
      <c r="G402">
        <v>0</v>
      </c>
      <c r="H402">
        <v>0</v>
      </c>
      <c r="I402">
        <v>4</v>
      </c>
      <c r="J402">
        <v>4</v>
      </c>
      <c r="K402">
        <v>2</v>
      </c>
      <c r="L402">
        <v>2</v>
      </c>
      <c r="M402">
        <v>0</v>
      </c>
    </row>
    <row r="403" spans="1:13" x14ac:dyDescent="0.25">
      <c r="A403">
        <v>2009</v>
      </c>
      <c r="B403" t="s">
        <v>43</v>
      </c>
      <c r="C403">
        <v>2.31</v>
      </c>
      <c r="D403" t="s">
        <v>69</v>
      </c>
      <c r="E403" t="s">
        <v>56</v>
      </c>
      <c r="F403">
        <v>26</v>
      </c>
      <c r="G403">
        <v>5</v>
      </c>
      <c r="H403">
        <v>3.03</v>
      </c>
      <c r="I403">
        <v>29.03</v>
      </c>
      <c r="J403">
        <v>31</v>
      </c>
      <c r="K403">
        <v>23</v>
      </c>
      <c r="L403">
        <v>8</v>
      </c>
      <c r="M403">
        <v>0</v>
      </c>
    </row>
    <row r="404" spans="1:13" x14ac:dyDescent="0.25">
      <c r="A404">
        <v>2009</v>
      </c>
      <c r="B404" t="s">
        <v>44</v>
      </c>
      <c r="C404">
        <v>2.04</v>
      </c>
      <c r="D404" t="s">
        <v>68</v>
      </c>
      <c r="E404" t="s">
        <v>54</v>
      </c>
      <c r="F404">
        <v>11</v>
      </c>
      <c r="G404">
        <v>1</v>
      </c>
      <c r="H404">
        <v>0.82</v>
      </c>
      <c r="I404">
        <v>11.82</v>
      </c>
      <c r="J404">
        <v>12</v>
      </c>
      <c r="K404">
        <v>8</v>
      </c>
      <c r="L404">
        <v>4</v>
      </c>
      <c r="M404">
        <v>0</v>
      </c>
    </row>
    <row r="405" spans="1:13" x14ac:dyDescent="0.25">
      <c r="A405">
        <v>2009</v>
      </c>
      <c r="B405" t="s">
        <v>44</v>
      </c>
      <c r="C405">
        <v>2.0499999999999998</v>
      </c>
      <c r="D405" t="s">
        <v>69</v>
      </c>
      <c r="E405" t="s">
        <v>54</v>
      </c>
      <c r="F405">
        <v>94</v>
      </c>
      <c r="G405">
        <v>17</v>
      </c>
      <c r="H405">
        <v>9.85</v>
      </c>
      <c r="I405">
        <v>103.85</v>
      </c>
      <c r="J405">
        <v>111</v>
      </c>
      <c r="K405">
        <v>92</v>
      </c>
      <c r="L405">
        <v>19</v>
      </c>
      <c r="M405">
        <v>0</v>
      </c>
    </row>
    <row r="406" spans="1:13" x14ac:dyDescent="0.25">
      <c r="A406">
        <v>2009</v>
      </c>
      <c r="B406" t="s">
        <v>44</v>
      </c>
      <c r="C406">
        <v>2.14</v>
      </c>
      <c r="D406" t="s">
        <v>69</v>
      </c>
      <c r="E406" t="s">
        <v>55</v>
      </c>
      <c r="F406">
        <v>126</v>
      </c>
      <c r="G406">
        <v>19</v>
      </c>
      <c r="H406">
        <v>9.41</v>
      </c>
      <c r="I406">
        <v>135.41</v>
      </c>
      <c r="J406">
        <v>145</v>
      </c>
      <c r="K406">
        <v>107</v>
      </c>
      <c r="L406">
        <v>38</v>
      </c>
      <c r="M406">
        <v>0</v>
      </c>
    </row>
    <row r="407" spans="1:13" x14ac:dyDescent="0.25">
      <c r="A407">
        <v>2009</v>
      </c>
      <c r="B407" t="s">
        <v>44</v>
      </c>
      <c r="C407">
        <v>2.23</v>
      </c>
      <c r="D407" t="s">
        <v>69</v>
      </c>
      <c r="E407" t="s">
        <v>53</v>
      </c>
      <c r="F407">
        <v>28</v>
      </c>
      <c r="G407">
        <v>5</v>
      </c>
      <c r="H407">
        <v>3.02</v>
      </c>
      <c r="I407">
        <v>31.02</v>
      </c>
      <c r="J407">
        <v>33</v>
      </c>
      <c r="K407">
        <v>24</v>
      </c>
      <c r="L407">
        <v>9</v>
      </c>
      <c r="M407">
        <v>0</v>
      </c>
    </row>
    <row r="408" spans="1:13" x14ac:dyDescent="0.25">
      <c r="A408">
        <v>2009</v>
      </c>
      <c r="B408" t="s">
        <v>45</v>
      </c>
      <c r="C408">
        <v>2.04</v>
      </c>
      <c r="D408" t="s">
        <v>68</v>
      </c>
      <c r="E408" t="s">
        <v>54</v>
      </c>
      <c r="F408">
        <v>15</v>
      </c>
      <c r="G408">
        <v>4</v>
      </c>
      <c r="H408">
        <v>2.46</v>
      </c>
      <c r="I408">
        <v>17.46</v>
      </c>
      <c r="J408">
        <v>19</v>
      </c>
      <c r="K408">
        <v>14</v>
      </c>
      <c r="L408">
        <v>5</v>
      </c>
      <c r="M408">
        <v>0</v>
      </c>
    </row>
    <row r="409" spans="1:13" x14ac:dyDescent="0.25">
      <c r="A409">
        <v>2009</v>
      </c>
      <c r="B409" t="s">
        <v>45</v>
      </c>
      <c r="C409">
        <v>2.0499999999999998</v>
      </c>
      <c r="D409" t="s">
        <v>69</v>
      </c>
      <c r="E409" t="s">
        <v>54</v>
      </c>
      <c r="F409">
        <v>26</v>
      </c>
      <c r="G409">
        <v>16</v>
      </c>
      <c r="H409">
        <v>7.5</v>
      </c>
      <c r="I409">
        <v>33.5</v>
      </c>
      <c r="J409">
        <v>42</v>
      </c>
      <c r="K409">
        <v>35</v>
      </c>
      <c r="L409">
        <v>7</v>
      </c>
      <c r="M409">
        <v>0</v>
      </c>
    </row>
    <row r="410" spans="1:13" x14ac:dyDescent="0.25">
      <c r="A410">
        <v>2009</v>
      </c>
      <c r="B410" t="s">
        <v>45</v>
      </c>
      <c r="C410">
        <v>2.13</v>
      </c>
      <c r="D410" t="s">
        <v>68</v>
      </c>
      <c r="E410" t="s">
        <v>55</v>
      </c>
      <c r="F410">
        <v>1</v>
      </c>
      <c r="G410">
        <v>2</v>
      </c>
      <c r="H410">
        <v>1.4</v>
      </c>
      <c r="I410">
        <v>2.4</v>
      </c>
      <c r="J410">
        <v>3</v>
      </c>
      <c r="K410">
        <v>3</v>
      </c>
      <c r="L410">
        <v>0</v>
      </c>
      <c r="M410">
        <v>0</v>
      </c>
    </row>
    <row r="411" spans="1:13" x14ac:dyDescent="0.25">
      <c r="A411">
        <v>2009</v>
      </c>
      <c r="B411" t="s">
        <v>45</v>
      </c>
      <c r="C411">
        <v>2.14</v>
      </c>
      <c r="D411" t="s">
        <v>69</v>
      </c>
      <c r="E411" t="s">
        <v>55</v>
      </c>
      <c r="F411">
        <v>15</v>
      </c>
      <c r="G411">
        <v>7</v>
      </c>
      <c r="H411">
        <v>4.78</v>
      </c>
      <c r="I411">
        <v>19.78</v>
      </c>
      <c r="J411">
        <v>22</v>
      </c>
      <c r="K411">
        <v>17</v>
      </c>
      <c r="L411">
        <v>5</v>
      </c>
      <c r="M411">
        <v>0</v>
      </c>
    </row>
    <row r="412" spans="1:13" x14ac:dyDescent="0.25">
      <c r="A412">
        <v>2009</v>
      </c>
      <c r="B412" t="s">
        <v>45</v>
      </c>
      <c r="C412">
        <v>2.2200000000000002</v>
      </c>
      <c r="D412" t="s">
        <v>68</v>
      </c>
      <c r="E412" t="s">
        <v>53</v>
      </c>
      <c r="F412">
        <v>6</v>
      </c>
      <c r="G412">
        <v>2</v>
      </c>
      <c r="H412">
        <v>1.25</v>
      </c>
      <c r="I412">
        <v>7.25</v>
      </c>
      <c r="J412">
        <v>8</v>
      </c>
      <c r="K412">
        <v>4</v>
      </c>
      <c r="L412">
        <v>4</v>
      </c>
      <c r="M412">
        <v>0</v>
      </c>
    </row>
    <row r="413" spans="1:13" x14ac:dyDescent="0.25">
      <c r="A413">
        <v>2009</v>
      </c>
      <c r="B413" t="s">
        <v>45</v>
      </c>
      <c r="C413">
        <v>2.23</v>
      </c>
      <c r="D413" t="s">
        <v>69</v>
      </c>
      <c r="E413" t="s">
        <v>53</v>
      </c>
      <c r="F413">
        <v>11</v>
      </c>
      <c r="G413">
        <v>2</v>
      </c>
      <c r="H413">
        <v>1.36</v>
      </c>
      <c r="I413">
        <v>12.36</v>
      </c>
      <c r="J413">
        <v>13</v>
      </c>
      <c r="K413">
        <v>9</v>
      </c>
      <c r="L413">
        <v>4</v>
      </c>
      <c r="M413">
        <v>0</v>
      </c>
    </row>
    <row r="414" spans="1:13" x14ac:dyDescent="0.25">
      <c r="A414">
        <v>2009</v>
      </c>
      <c r="B414" t="s">
        <v>46</v>
      </c>
      <c r="C414">
        <v>2.04</v>
      </c>
      <c r="D414" t="s">
        <v>68</v>
      </c>
      <c r="E414" t="s">
        <v>54</v>
      </c>
      <c r="F414">
        <v>10</v>
      </c>
      <c r="G414">
        <v>3</v>
      </c>
      <c r="H414">
        <v>1.61</v>
      </c>
      <c r="I414">
        <v>11.61</v>
      </c>
      <c r="J414">
        <v>13</v>
      </c>
      <c r="K414">
        <v>10</v>
      </c>
      <c r="L414">
        <v>3</v>
      </c>
      <c r="M414">
        <v>0</v>
      </c>
    </row>
    <row r="415" spans="1:13" x14ac:dyDescent="0.25">
      <c r="A415">
        <v>2009</v>
      </c>
      <c r="B415" t="s">
        <v>46</v>
      </c>
      <c r="C415">
        <v>2.0499999999999998</v>
      </c>
      <c r="D415" t="s">
        <v>69</v>
      </c>
      <c r="E415" t="s">
        <v>54</v>
      </c>
      <c r="F415">
        <v>38</v>
      </c>
      <c r="G415">
        <v>6</v>
      </c>
      <c r="H415">
        <v>3.61</v>
      </c>
      <c r="I415">
        <v>41.61</v>
      </c>
      <c r="J415">
        <v>44</v>
      </c>
      <c r="K415">
        <v>36</v>
      </c>
      <c r="L415">
        <v>8</v>
      </c>
      <c r="M415">
        <v>0</v>
      </c>
    </row>
    <row r="416" spans="1:13" x14ac:dyDescent="0.25">
      <c r="A416">
        <v>2009</v>
      </c>
      <c r="B416" t="s">
        <v>46</v>
      </c>
      <c r="C416">
        <v>2.13</v>
      </c>
      <c r="D416" t="s">
        <v>68</v>
      </c>
      <c r="E416" t="s">
        <v>55</v>
      </c>
      <c r="F416">
        <v>4</v>
      </c>
      <c r="G416">
        <v>0</v>
      </c>
      <c r="H416">
        <v>0</v>
      </c>
      <c r="I416">
        <v>4</v>
      </c>
      <c r="J416">
        <v>4</v>
      </c>
      <c r="K416">
        <v>3</v>
      </c>
      <c r="L416">
        <v>1</v>
      </c>
      <c r="M416">
        <v>0</v>
      </c>
    </row>
    <row r="417" spans="1:13" x14ac:dyDescent="0.25">
      <c r="A417">
        <v>2009</v>
      </c>
      <c r="B417" t="s">
        <v>46</v>
      </c>
      <c r="C417">
        <v>2.14</v>
      </c>
      <c r="D417" t="s">
        <v>69</v>
      </c>
      <c r="E417" t="s">
        <v>55</v>
      </c>
      <c r="F417">
        <v>21</v>
      </c>
      <c r="G417">
        <v>9</v>
      </c>
      <c r="H417">
        <v>6.26</v>
      </c>
      <c r="I417">
        <v>27.26</v>
      </c>
      <c r="J417">
        <v>30</v>
      </c>
      <c r="K417">
        <v>23</v>
      </c>
      <c r="L417">
        <v>7</v>
      </c>
      <c r="M417">
        <v>0</v>
      </c>
    </row>
    <row r="418" spans="1:13" x14ac:dyDescent="0.25">
      <c r="A418">
        <v>2009</v>
      </c>
      <c r="B418" t="s">
        <v>46</v>
      </c>
      <c r="C418">
        <v>2.2200000000000002</v>
      </c>
      <c r="D418" t="s">
        <v>68</v>
      </c>
      <c r="E418" t="s">
        <v>53</v>
      </c>
      <c r="F418">
        <v>3</v>
      </c>
      <c r="G418">
        <v>0</v>
      </c>
      <c r="H418">
        <v>0</v>
      </c>
      <c r="I418">
        <v>3</v>
      </c>
      <c r="J418">
        <v>3</v>
      </c>
      <c r="K418">
        <v>1</v>
      </c>
      <c r="L418">
        <v>2</v>
      </c>
      <c r="M418">
        <v>0</v>
      </c>
    </row>
    <row r="419" spans="1:13" x14ac:dyDescent="0.25">
      <c r="A419">
        <v>2009</v>
      </c>
      <c r="B419" t="s">
        <v>46</v>
      </c>
      <c r="C419">
        <v>2.23</v>
      </c>
      <c r="D419" t="s">
        <v>69</v>
      </c>
      <c r="E419" t="s">
        <v>53</v>
      </c>
      <c r="F419">
        <v>16</v>
      </c>
      <c r="G419">
        <v>1</v>
      </c>
      <c r="H419">
        <v>0.6</v>
      </c>
      <c r="I419">
        <v>16.600000000000001</v>
      </c>
      <c r="J419">
        <v>17</v>
      </c>
      <c r="K419">
        <v>14</v>
      </c>
      <c r="L419">
        <v>3</v>
      </c>
      <c r="M419">
        <v>0</v>
      </c>
    </row>
    <row r="420" spans="1:13" x14ac:dyDescent="0.25">
      <c r="A420">
        <v>2009</v>
      </c>
      <c r="B420" t="s">
        <v>46</v>
      </c>
      <c r="C420">
        <v>2.2999999999999998</v>
      </c>
      <c r="D420" t="s">
        <v>68</v>
      </c>
      <c r="E420" t="s">
        <v>56</v>
      </c>
      <c r="F420">
        <v>1</v>
      </c>
      <c r="G420">
        <v>0</v>
      </c>
      <c r="H420">
        <v>0</v>
      </c>
      <c r="I420">
        <v>1</v>
      </c>
      <c r="J420">
        <v>1</v>
      </c>
      <c r="K420">
        <v>0</v>
      </c>
      <c r="L420">
        <v>1</v>
      </c>
      <c r="M420">
        <v>0</v>
      </c>
    </row>
    <row r="421" spans="1:13" x14ac:dyDescent="0.25">
      <c r="A421">
        <v>2009</v>
      </c>
      <c r="B421" t="s">
        <v>46</v>
      </c>
      <c r="C421">
        <v>2.31</v>
      </c>
      <c r="D421" t="s">
        <v>69</v>
      </c>
      <c r="E421" t="s">
        <v>56</v>
      </c>
      <c r="F421">
        <v>7</v>
      </c>
      <c r="G421">
        <v>2</v>
      </c>
      <c r="H421">
        <v>1.19</v>
      </c>
      <c r="I421">
        <v>8.19</v>
      </c>
      <c r="J421">
        <v>9</v>
      </c>
      <c r="K421">
        <v>7</v>
      </c>
      <c r="L421">
        <v>2</v>
      </c>
      <c r="M421">
        <v>0</v>
      </c>
    </row>
    <row r="422" spans="1:13" x14ac:dyDescent="0.25">
      <c r="A422">
        <v>2009</v>
      </c>
      <c r="B422" t="s">
        <v>47</v>
      </c>
      <c r="C422">
        <v>2.04</v>
      </c>
      <c r="D422" t="s">
        <v>68</v>
      </c>
      <c r="E422" t="s">
        <v>54</v>
      </c>
      <c r="F422">
        <v>18</v>
      </c>
      <c r="G422">
        <v>1</v>
      </c>
      <c r="H422">
        <v>0.9</v>
      </c>
      <c r="I422">
        <v>18.899999999999999</v>
      </c>
      <c r="J422">
        <v>19</v>
      </c>
      <c r="K422">
        <v>16</v>
      </c>
      <c r="L422">
        <v>3</v>
      </c>
      <c r="M422">
        <v>0</v>
      </c>
    </row>
    <row r="423" spans="1:13" x14ac:dyDescent="0.25">
      <c r="A423">
        <v>2009</v>
      </c>
      <c r="B423" t="s">
        <v>47</v>
      </c>
      <c r="C423">
        <v>2.0499999999999998</v>
      </c>
      <c r="D423" t="s">
        <v>69</v>
      </c>
      <c r="E423" t="s">
        <v>54</v>
      </c>
      <c r="F423">
        <v>52</v>
      </c>
      <c r="G423">
        <v>16</v>
      </c>
      <c r="H423">
        <v>11.69</v>
      </c>
      <c r="I423">
        <v>63.69</v>
      </c>
      <c r="J423">
        <v>68</v>
      </c>
      <c r="K423">
        <v>62</v>
      </c>
      <c r="L423">
        <v>6</v>
      </c>
      <c r="M423">
        <v>0</v>
      </c>
    </row>
    <row r="424" spans="1:13" x14ac:dyDescent="0.25">
      <c r="A424">
        <v>2009</v>
      </c>
      <c r="B424" t="s">
        <v>47</v>
      </c>
      <c r="C424">
        <v>2.13</v>
      </c>
      <c r="D424" t="s">
        <v>68</v>
      </c>
      <c r="E424" t="s">
        <v>55</v>
      </c>
      <c r="F424">
        <v>15</v>
      </c>
      <c r="G424">
        <v>1</v>
      </c>
      <c r="H424">
        <v>0.75</v>
      </c>
      <c r="I424">
        <v>15.75</v>
      </c>
      <c r="J424">
        <v>16</v>
      </c>
      <c r="K424">
        <v>10</v>
      </c>
      <c r="L424">
        <v>6</v>
      </c>
      <c r="M424">
        <v>0</v>
      </c>
    </row>
    <row r="425" spans="1:13" x14ac:dyDescent="0.25">
      <c r="A425">
        <v>2009</v>
      </c>
      <c r="B425" t="s">
        <v>47</v>
      </c>
      <c r="C425">
        <v>2.14</v>
      </c>
      <c r="D425" t="s">
        <v>69</v>
      </c>
      <c r="E425" t="s">
        <v>55</v>
      </c>
      <c r="F425">
        <v>36</v>
      </c>
      <c r="G425">
        <v>7</v>
      </c>
      <c r="H425">
        <v>4.92</v>
      </c>
      <c r="I425">
        <v>40.92</v>
      </c>
      <c r="J425">
        <v>43</v>
      </c>
      <c r="K425">
        <v>35</v>
      </c>
      <c r="L425">
        <v>8</v>
      </c>
      <c r="M425">
        <v>0</v>
      </c>
    </row>
    <row r="426" spans="1:13" x14ac:dyDescent="0.25">
      <c r="A426">
        <v>2009</v>
      </c>
      <c r="B426" t="s">
        <v>47</v>
      </c>
      <c r="C426">
        <v>2.2200000000000002</v>
      </c>
      <c r="D426" t="s">
        <v>68</v>
      </c>
      <c r="E426" t="s">
        <v>53</v>
      </c>
      <c r="F426">
        <v>2</v>
      </c>
      <c r="G426">
        <v>7</v>
      </c>
      <c r="H426">
        <v>3</v>
      </c>
      <c r="I426">
        <v>5</v>
      </c>
      <c r="J426">
        <v>9</v>
      </c>
      <c r="K426">
        <v>5</v>
      </c>
      <c r="L426">
        <v>4</v>
      </c>
      <c r="M426">
        <v>0</v>
      </c>
    </row>
    <row r="427" spans="1:13" x14ac:dyDescent="0.25">
      <c r="A427">
        <v>2009</v>
      </c>
      <c r="B427" t="s">
        <v>47</v>
      </c>
      <c r="C427">
        <v>2.23</v>
      </c>
      <c r="D427" t="s">
        <v>69</v>
      </c>
      <c r="E427" t="s">
        <v>53</v>
      </c>
      <c r="F427">
        <v>19</v>
      </c>
      <c r="G427">
        <v>5</v>
      </c>
      <c r="H427">
        <v>2.72</v>
      </c>
      <c r="I427">
        <v>21.72</v>
      </c>
      <c r="J427">
        <v>24</v>
      </c>
      <c r="K427">
        <v>11</v>
      </c>
      <c r="L427">
        <v>13</v>
      </c>
      <c r="M427">
        <v>0</v>
      </c>
    </row>
    <row r="428" spans="1:13" x14ac:dyDescent="0.25">
      <c r="A428">
        <v>2009</v>
      </c>
      <c r="B428" t="s">
        <v>47</v>
      </c>
      <c r="C428">
        <v>2.2999999999999998</v>
      </c>
      <c r="D428" t="s">
        <v>68</v>
      </c>
      <c r="E428" t="s">
        <v>56</v>
      </c>
      <c r="F428">
        <v>4</v>
      </c>
      <c r="G428">
        <v>1</v>
      </c>
      <c r="H428">
        <v>0.19</v>
      </c>
      <c r="I428">
        <v>4.1900000000000004</v>
      </c>
      <c r="J428">
        <v>5</v>
      </c>
      <c r="K428">
        <v>4</v>
      </c>
      <c r="L428">
        <v>1</v>
      </c>
      <c r="M428">
        <v>0</v>
      </c>
    </row>
    <row r="429" spans="1:13" x14ac:dyDescent="0.25">
      <c r="A429">
        <v>2009</v>
      </c>
      <c r="B429" t="s">
        <v>47</v>
      </c>
      <c r="C429">
        <v>2.31</v>
      </c>
      <c r="D429" t="s">
        <v>69</v>
      </c>
      <c r="E429" t="s">
        <v>56</v>
      </c>
      <c r="F429">
        <v>2</v>
      </c>
      <c r="G429">
        <v>0</v>
      </c>
      <c r="H429">
        <v>0</v>
      </c>
      <c r="I429">
        <v>2</v>
      </c>
      <c r="J429">
        <v>2</v>
      </c>
      <c r="K429">
        <v>1</v>
      </c>
      <c r="L429">
        <v>1</v>
      </c>
      <c r="M429">
        <v>0</v>
      </c>
    </row>
    <row r="430" spans="1:13" x14ac:dyDescent="0.25">
      <c r="A430">
        <v>2010</v>
      </c>
      <c r="B430" t="s">
        <v>17</v>
      </c>
      <c r="C430">
        <v>2.04</v>
      </c>
      <c r="D430" t="s">
        <v>68</v>
      </c>
      <c r="E430" t="s">
        <v>54</v>
      </c>
      <c r="F430">
        <v>7</v>
      </c>
      <c r="G430">
        <v>3</v>
      </c>
      <c r="H430">
        <v>1.96</v>
      </c>
      <c r="I430">
        <v>8.9600000000000009</v>
      </c>
      <c r="J430">
        <v>10</v>
      </c>
      <c r="K430">
        <v>8</v>
      </c>
      <c r="L430">
        <v>2</v>
      </c>
      <c r="M430">
        <v>0</v>
      </c>
    </row>
    <row r="431" spans="1:13" x14ac:dyDescent="0.25">
      <c r="A431">
        <v>2010</v>
      </c>
      <c r="B431" t="s">
        <v>17</v>
      </c>
      <c r="C431">
        <v>2.0499999999999998</v>
      </c>
      <c r="D431" t="s">
        <v>69</v>
      </c>
      <c r="E431" t="s">
        <v>54</v>
      </c>
      <c r="F431">
        <v>102</v>
      </c>
      <c r="G431">
        <v>20</v>
      </c>
      <c r="H431">
        <v>11.83</v>
      </c>
      <c r="I431">
        <v>113.83</v>
      </c>
      <c r="J431">
        <v>122</v>
      </c>
      <c r="K431">
        <v>100</v>
      </c>
      <c r="L431">
        <v>22</v>
      </c>
      <c r="M431">
        <v>0</v>
      </c>
    </row>
    <row r="432" spans="1:13" x14ac:dyDescent="0.25">
      <c r="A432">
        <v>2010</v>
      </c>
      <c r="B432" t="s">
        <v>17</v>
      </c>
      <c r="C432">
        <v>2.13</v>
      </c>
      <c r="D432" t="s">
        <v>68</v>
      </c>
      <c r="E432" t="s">
        <v>55</v>
      </c>
      <c r="F432">
        <v>12</v>
      </c>
      <c r="G432">
        <v>0</v>
      </c>
      <c r="H432">
        <v>0</v>
      </c>
      <c r="I432">
        <v>12</v>
      </c>
      <c r="J432">
        <v>12</v>
      </c>
      <c r="K432">
        <v>8</v>
      </c>
      <c r="L432">
        <v>4</v>
      </c>
      <c r="M432">
        <v>0</v>
      </c>
    </row>
    <row r="433" spans="1:13" x14ac:dyDescent="0.25">
      <c r="A433">
        <v>2010</v>
      </c>
      <c r="B433" t="s">
        <v>17</v>
      </c>
      <c r="C433">
        <v>2.14</v>
      </c>
      <c r="D433" t="s">
        <v>69</v>
      </c>
      <c r="E433" t="s">
        <v>55</v>
      </c>
      <c r="F433">
        <v>40</v>
      </c>
      <c r="G433">
        <v>11</v>
      </c>
      <c r="H433">
        <v>7.04</v>
      </c>
      <c r="I433">
        <v>47.04</v>
      </c>
      <c r="J433">
        <v>51</v>
      </c>
      <c r="K433">
        <v>39</v>
      </c>
      <c r="L433">
        <v>12</v>
      </c>
      <c r="M433">
        <v>0</v>
      </c>
    </row>
    <row r="434" spans="1:13" x14ac:dyDescent="0.25">
      <c r="A434">
        <v>2010</v>
      </c>
      <c r="B434" t="s">
        <v>17</v>
      </c>
      <c r="C434">
        <v>2.2200000000000002</v>
      </c>
      <c r="D434" t="s">
        <v>68</v>
      </c>
      <c r="E434" t="s">
        <v>53</v>
      </c>
      <c r="F434">
        <v>8</v>
      </c>
      <c r="G434">
        <v>0</v>
      </c>
      <c r="H434">
        <v>0</v>
      </c>
      <c r="I434">
        <v>8</v>
      </c>
      <c r="J434">
        <v>8</v>
      </c>
      <c r="K434">
        <v>5</v>
      </c>
      <c r="L434">
        <v>3</v>
      </c>
      <c r="M434">
        <v>0</v>
      </c>
    </row>
    <row r="435" spans="1:13" x14ac:dyDescent="0.25">
      <c r="A435">
        <v>2010</v>
      </c>
      <c r="B435" t="s">
        <v>17</v>
      </c>
      <c r="C435">
        <v>2.23</v>
      </c>
      <c r="D435" t="s">
        <v>69</v>
      </c>
      <c r="E435" t="s">
        <v>53</v>
      </c>
      <c r="F435">
        <v>30</v>
      </c>
      <c r="G435">
        <v>8</v>
      </c>
      <c r="H435">
        <v>5.35</v>
      </c>
      <c r="I435">
        <v>35.35</v>
      </c>
      <c r="J435">
        <v>38</v>
      </c>
      <c r="K435">
        <v>34</v>
      </c>
      <c r="L435">
        <v>4</v>
      </c>
      <c r="M435">
        <v>0</v>
      </c>
    </row>
    <row r="436" spans="1:13" x14ac:dyDescent="0.25">
      <c r="A436">
        <v>2010</v>
      </c>
      <c r="B436" t="s">
        <v>17</v>
      </c>
      <c r="C436">
        <v>2.2999999999999998</v>
      </c>
      <c r="D436" t="s">
        <v>68</v>
      </c>
      <c r="E436" t="s">
        <v>56</v>
      </c>
      <c r="F436">
        <v>2</v>
      </c>
      <c r="G436">
        <v>2</v>
      </c>
      <c r="H436">
        <v>1.62</v>
      </c>
      <c r="I436">
        <v>3.62</v>
      </c>
      <c r="J436">
        <v>4</v>
      </c>
      <c r="K436">
        <v>3</v>
      </c>
      <c r="L436">
        <v>1</v>
      </c>
      <c r="M436">
        <v>0</v>
      </c>
    </row>
    <row r="437" spans="1:13" x14ac:dyDescent="0.25">
      <c r="A437">
        <v>2010</v>
      </c>
      <c r="B437" t="s">
        <v>17</v>
      </c>
      <c r="C437">
        <v>2.31</v>
      </c>
      <c r="D437" t="s">
        <v>69</v>
      </c>
      <c r="E437" t="s">
        <v>56</v>
      </c>
      <c r="F437">
        <v>8</v>
      </c>
      <c r="G437">
        <v>15</v>
      </c>
      <c r="H437">
        <v>3.73</v>
      </c>
      <c r="I437">
        <v>11.73</v>
      </c>
      <c r="J437">
        <v>23</v>
      </c>
      <c r="K437">
        <v>19</v>
      </c>
      <c r="L437">
        <v>4</v>
      </c>
      <c r="M437">
        <v>0</v>
      </c>
    </row>
    <row r="438" spans="1:13" x14ac:dyDescent="0.25">
      <c r="A438">
        <v>2010</v>
      </c>
      <c r="B438" t="s">
        <v>18</v>
      </c>
      <c r="C438">
        <v>2.04</v>
      </c>
      <c r="D438" t="s">
        <v>68</v>
      </c>
      <c r="E438" t="s">
        <v>54</v>
      </c>
      <c r="F438">
        <v>14</v>
      </c>
      <c r="G438">
        <v>6</v>
      </c>
      <c r="H438">
        <v>3.4</v>
      </c>
      <c r="I438">
        <v>17.399999999999999</v>
      </c>
      <c r="J438">
        <v>20</v>
      </c>
      <c r="K438">
        <v>16</v>
      </c>
      <c r="L438">
        <v>4</v>
      </c>
      <c r="M438">
        <v>0</v>
      </c>
    </row>
    <row r="439" spans="1:13" x14ac:dyDescent="0.25">
      <c r="A439">
        <v>2010</v>
      </c>
      <c r="B439" t="s">
        <v>18</v>
      </c>
      <c r="C439">
        <v>2.0499999999999998</v>
      </c>
      <c r="D439" t="s">
        <v>69</v>
      </c>
      <c r="E439" t="s">
        <v>54</v>
      </c>
      <c r="F439">
        <v>89</v>
      </c>
      <c r="G439">
        <v>38</v>
      </c>
      <c r="H439">
        <v>20.45</v>
      </c>
      <c r="I439">
        <v>109.45</v>
      </c>
      <c r="J439">
        <v>127</v>
      </c>
      <c r="K439">
        <v>101</v>
      </c>
      <c r="L439">
        <v>26</v>
      </c>
      <c r="M439">
        <v>0</v>
      </c>
    </row>
    <row r="440" spans="1:13" x14ac:dyDescent="0.25">
      <c r="A440">
        <v>2010</v>
      </c>
      <c r="B440" t="s">
        <v>18</v>
      </c>
      <c r="C440">
        <v>2.13</v>
      </c>
      <c r="D440" t="s">
        <v>68</v>
      </c>
      <c r="E440" t="s">
        <v>55</v>
      </c>
      <c r="F440">
        <v>9</v>
      </c>
      <c r="G440">
        <v>4</v>
      </c>
      <c r="H440">
        <v>2.64</v>
      </c>
      <c r="I440">
        <v>11.64</v>
      </c>
      <c r="J440">
        <v>13</v>
      </c>
      <c r="K440">
        <v>12</v>
      </c>
      <c r="L440">
        <v>1</v>
      </c>
      <c r="M440">
        <v>0</v>
      </c>
    </row>
    <row r="441" spans="1:13" x14ac:dyDescent="0.25">
      <c r="A441">
        <v>2010</v>
      </c>
      <c r="B441" t="s">
        <v>18</v>
      </c>
      <c r="C441">
        <v>2.14</v>
      </c>
      <c r="D441" t="s">
        <v>69</v>
      </c>
      <c r="E441" t="s">
        <v>55</v>
      </c>
      <c r="F441">
        <v>39</v>
      </c>
      <c r="G441">
        <v>18</v>
      </c>
      <c r="H441">
        <v>11.03</v>
      </c>
      <c r="I441">
        <v>50.03</v>
      </c>
      <c r="J441">
        <v>57</v>
      </c>
      <c r="K441">
        <v>43</v>
      </c>
      <c r="L441">
        <v>14</v>
      </c>
      <c r="M441">
        <v>0</v>
      </c>
    </row>
    <row r="442" spans="1:13" x14ac:dyDescent="0.25">
      <c r="A442">
        <v>2010</v>
      </c>
      <c r="B442" t="s">
        <v>18</v>
      </c>
      <c r="C442">
        <v>2.2200000000000002</v>
      </c>
      <c r="D442" t="s">
        <v>68</v>
      </c>
      <c r="E442" t="s">
        <v>53</v>
      </c>
      <c r="F442">
        <v>6</v>
      </c>
      <c r="G442">
        <v>0</v>
      </c>
      <c r="H442">
        <v>0</v>
      </c>
      <c r="I442">
        <v>6</v>
      </c>
      <c r="J442">
        <v>6</v>
      </c>
      <c r="K442">
        <v>6</v>
      </c>
      <c r="L442">
        <v>0</v>
      </c>
      <c r="M442">
        <v>0</v>
      </c>
    </row>
    <row r="443" spans="1:13" x14ac:dyDescent="0.25">
      <c r="A443">
        <v>2010</v>
      </c>
      <c r="B443" t="s">
        <v>18</v>
      </c>
      <c r="C443">
        <v>2.23</v>
      </c>
      <c r="D443" t="s">
        <v>69</v>
      </c>
      <c r="E443" t="s">
        <v>53</v>
      </c>
      <c r="F443">
        <v>30</v>
      </c>
      <c r="G443">
        <v>3</v>
      </c>
      <c r="H443">
        <v>1.6</v>
      </c>
      <c r="I443">
        <v>31.6</v>
      </c>
      <c r="J443">
        <v>33</v>
      </c>
      <c r="K443">
        <v>26</v>
      </c>
      <c r="L443">
        <v>7</v>
      </c>
      <c r="M443">
        <v>0</v>
      </c>
    </row>
    <row r="444" spans="1:13" x14ac:dyDescent="0.25">
      <c r="A444">
        <v>2010</v>
      </c>
      <c r="B444" t="s">
        <v>19</v>
      </c>
      <c r="C444">
        <v>2.04</v>
      </c>
      <c r="D444" t="s">
        <v>68</v>
      </c>
      <c r="E444" t="s">
        <v>54</v>
      </c>
      <c r="F444">
        <v>9</v>
      </c>
      <c r="G444">
        <v>1</v>
      </c>
      <c r="H444">
        <v>0.6</v>
      </c>
      <c r="I444">
        <v>9.6</v>
      </c>
      <c r="J444">
        <v>10</v>
      </c>
      <c r="K444">
        <v>8</v>
      </c>
      <c r="L444">
        <v>2</v>
      </c>
      <c r="M444">
        <v>0</v>
      </c>
    </row>
    <row r="445" spans="1:13" x14ac:dyDescent="0.25">
      <c r="A445">
        <v>2010</v>
      </c>
      <c r="B445" t="s">
        <v>19</v>
      </c>
      <c r="C445">
        <v>2.0499999999999998</v>
      </c>
      <c r="D445" t="s">
        <v>69</v>
      </c>
      <c r="E445" t="s">
        <v>54</v>
      </c>
      <c r="F445">
        <v>37</v>
      </c>
      <c r="G445">
        <v>5</v>
      </c>
      <c r="H445">
        <v>3.22</v>
      </c>
      <c r="I445">
        <v>40.22</v>
      </c>
      <c r="J445">
        <v>42</v>
      </c>
      <c r="K445">
        <v>39</v>
      </c>
      <c r="L445">
        <v>3</v>
      </c>
      <c r="M445">
        <v>0</v>
      </c>
    </row>
    <row r="446" spans="1:13" x14ac:dyDescent="0.25">
      <c r="A446">
        <v>2010</v>
      </c>
      <c r="B446" t="s">
        <v>19</v>
      </c>
      <c r="C446">
        <v>2.14</v>
      </c>
      <c r="D446" t="s">
        <v>69</v>
      </c>
      <c r="E446" t="s">
        <v>55</v>
      </c>
      <c r="F446">
        <v>4</v>
      </c>
      <c r="G446">
        <v>0</v>
      </c>
      <c r="H446">
        <v>0</v>
      </c>
      <c r="I446">
        <v>4</v>
      </c>
      <c r="J446">
        <v>4</v>
      </c>
      <c r="K446">
        <v>3</v>
      </c>
      <c r="L446">
        <v>1</v>
      </c>
      <c r="M446">
        <v>0</v>
      </c>
    </row>
    <row r="447" spans="1:13" x14ac:dyDescent="0.25">
      <c r="A447">
        <v>2010</v>
      </c>
      <c r="B447" t="s">
        <v>19</v>
      </c>
      <c r="C447">
        <v>2.2200000000000002</v>
      </c>
      <c r="D447" t="s">
        <v>68</v>
      </c>
      <c r="E447" t="s">
        <v>53</v>
      </c>
      <c r="F447">
        <v>3</v>
      </c>
      <c r="G447">
        <v>0</v>
      </c>
      <c r="H447">
        <v>0</v>
      </c>
      <c r="I447">
        <v>3</v>
      </c>
      <c r="J447">
        <v>3</v>
      </c>
      <c r="K447">
        <v>2</v>
      </c>
      <c r="L447">
        <v>1</v>
      </c>
      <c r="M447">
        <v>0</v>
      </c>
    </row>
    <row r="448" spans="1:13" x14ac:dyDescent="0.25">
      <c r="A448">
        <v>2010</v>
      </c>
      <c r="B448" t="s">
        <v>19</v>
      </c>
      <c r="C448">
        <v>2.23</v>
      </c>
      <c r="D448" t="s">
        <v>69</v>
      </c>
      <c r="E448" t="s">
        <v>53</v>
      </c>
      <c r="F448">
        <v>9</v>
      </c>
      <c r="G448">
        <v>2</v>
      </c>
      <c r="H448">
        <v>1</v>
      </c>
      <c r="I448">
        <v>10</v>
      </c>
      <c r="J448">
        <v>11</v>
      </c>
      <c r="K448">
        <v>10</v>
      </c>
      <c r="L448">
        <v>1</v>
      </c>
      <c r="M448">
        <v>0</v>
      </c>
    </row>
    <row r="449" spans="1:13" x14ac:dyDescent="0.25">
      <c r="A449">
        <v>2010</v>
      </c>
      <c r="B449" t="s">
        <v>19</v>
      </c>
      <c r="C449">
        <v>2.31</v>
      </c>
      <c r="D449" t="s">
        <v>69</v>
      </c>
      <c r="E449" t="s">
        <v>56</v>
      </c>
      <c r="F449">
        <v>7</v>
      </c>
      <c r="G449">
        <v>0</v>
      </c>
      <c r="H449">
        <v>0</v>
      </c>
      <c r="I449">
        <v>7</v>
      </c>
      <c r="J449">
        <v>7</v>
      </c>
      <c r="K449">
        <v>5</v>
      </c>
      <c r="L449">
        <v>2</v>
      </c>
      <c r="M449">
        <v>0</v>
      </c>
    </row>
    <row r="450" spans="1:13" x14ac:dyDescent="0.25">
      <c r="A450">
        <v>2010</v>
      </c>
      <c r="B450" t="s">
        <v>20</v>
      </c>
      <c r="C450">
        <v>2.04</v>
      </c>
      <c r="D450" t="s">
        <v>68</v>
      </c>
      <c r="E450" t="s">
        <v>54</v>
      </c>
      <c r="F450">
        <v>12</v>
      </c>
      <c r="G450">
        <v>0</v>
      </c>
      <c r="H450">
        <v>0</v>
      </c>
      <c r="I450">
        <v>12</v>
      </c>
      <c r="J450">
        <v>12</v>
      </c>
      <c r="K450">
        <v>8</v>
      </c>
      <c r="L450">
        <v>4</v>
      </c>
      <c r="M450">
        <v>0</v>
      </c>
    </row>
    <row r="451" spans="1:13" x14ac:dyDescent="0.25">
      <c r="A451">
        <v>2010</v>
      </c>
      <c r="B451" t="s">
        <v>20</v>
      </c>
      <c r="C451">
        <v>2.0499999999999998</v>
      </c>
      <c r="D451" t="s">
        <v>69</v>
      </c>
      <c r="E451" t="s">
        <v>54</v>
      </c>
      <c r="F451">
        <v>23</v>
      </c>
      <c r="G451">
        <v>11</v>
      </c>
      <c r="H451">
        <v>5.5</v>
      </c>
      <c r="I451">
        <v>28.5</v>
      </c>
      <c r="J451">
        <v>34</v>
      </c>
      <c r="K451">
        <v>26</v>
      </c>
      <c r="L451">
        <v>8</v>
      </c>
      <c r="M451">
        <v>0</v>
      </c>
    </row>
    <row r="452" spans="1:13" x14ac:dyDescent="0.25">
      <c r="A452">
        <v>2010</v>
      </c>
      <c r="B452" t="s">
        <v>20</v>
      </c>
      <c r="C452">
        <v>2.14</v>
      </c>
      <c r="D452" t="s">
        <v>69</v>
      </c>
      <c r="E452" t="s">
        <v>55</v>
      </c>
      <c r="F452">
        <v>26</v>
      </c>
      <c r="G452">
        <v>2</v>
      </c>
      <c r="H452">
        <v>1</v>
      </c>
      <c r="I452">
        <v>27</v>
      </c>
      <c r="J452">
        <v>28</v>
      </c>
      <c r="K452">
        <v>22</v>
      </c>
      <c r="L452">
        <v>6</v>
      </c>
      <c r="M452">
        <v>0</v>
      </c>
    </row>
    <row r="453" spans="1:13" x14ac:dyDescent="0.25">
      <c r="A453">
        <v>2010</v>
      </c>
      <c r="B453" t="s">
        <v>20</v>
      </c>
      <c r="C453">
        <v>2.2200000000000002</v>
      </c>
      <c r="D453" t="s">
        <v>68</v>
      </c>
      <c r="E453" t="s">
        <v>53</v>
      </c>
      <c r="F453">
        <v>1</v>
      </c>
      <c r="G453">
        <v>1</v>
      </c>
      <c r="H453">
        <v>0.5</v>
      </c>
      <c r="I453">
        <v>1.5</v>
      </c>
      <c r="J453">
        <v>2</v>
      </c>
      <c r="K453">
        <v>1</v>
      </c>
      <c r="L453">
        <v>1</v>
      </c>
      <c r="M453">
        <v>0</v>
      </c>
    </row>
    <row r="454" spans="1:13" x14ac:dyDescent="0.25">
      <c r="A454">
        <v>2010</v>
      </c>
      <c r="B454" t="s">
        <v>20</v>
      </c>
      <c r="C454">
        <v>2.23</v>
      </c>
      <c r="D454" t="s">
        <v>69</v>
      </c>
      <c r="E454" t="s">
        <v>53</v>
      </c>
      <c r="F454">
        <v>5</v>
      </c>
      <c r="G454">
        <v>1</v>
      </c>
      <c r="H454">
        <v>0.5</v>
      </c>
      <c r="I454">
        <v>5.5</v>
      </c>
      <c r="J454">
        <v>6</v>
      </c>
      <c r="K454">
        <v>6</v>
      </c>
      <c r="L454">
        <v>0</v>
      </c>
      <c r="M454">
        <v>0</v>
      </c>
    </row>
    <row r="455" spans="1:13" x14ac:dyDescent="0.25">
      <c r="A455">
        <v>2010</v>
      </c>
      <c r="B455" t="s">
        <v>20</v>
      </c>
      <c r="C455">
        <v>2.31</v>
      </c>
      <c r="D455" t="s">
        <v>69</v>
      </c>
      <c r="E455" t="s">
        <v>56</v>
      </c>
      <c r="F455">
        <v>2</v>
      </c>
      <c r="G455">
        <v>0</v>
      </c>
      <c r="H455">
        <v>0</v>
      </c>
      <c r="I455">
        <v>2</v>
      </c>
      <c r="J455">
        <v>2</v>
      </c>
      <c r="K455">
        <v>1</v>
      </c>
      <c r="L455">
        <v>1</v>
      </c>
      <c r="M455">
        <v>0</v>
      </c>
    </row>
    <row r="456" spans="1:13" x14ac:dyDescent="0.25">
      <c r="A456">
        <v>2010</v>
      </c>
      <c r="B456" t="s">
        <v>21</v>
      </c>
      <c r="C456">
        <v>2.0499999999999998</v>
      </c>
      <c r="D456" t="s">
        <v>69</v>
      </c>
      <c r="E456" t="s">
        <v>54</v>
      </c>
      <c r="F456">
        <v>21</v>
      </c>
      <c r="G456">
        <v>3</v>
      </c>
      <c r="H456">
        <v>1.6</v>
      </c>
      <c r="I456">
        <v>22.6</v>
      </c>
      <c r="J456">
        <v>24</v>
      </c>
      <c r="K456">
        <v>21</v>
      </c>
      <c r="L456">
        <v>3</v>
      </c>
      <c r="M456">
        <v>0</v>
      </c>
    </row>
    <row r="457" spans="1:13" x14ac:dyDescent="0.25">
      <c r="A457">
        <v>2010</v>
      </c>
      <c r="B457" t="s">
        <v>21</v>
      </c>
      <c r="C457">
        <v>2.13</v>
      </c>
      <c r="D457" t="s">
        <v>68</v>
      </c>
      <c r="E457" t="s">
        <v>55</v>
      </c>
      <c r="F457">
        <v>2</v>
      </c>
      <c r="G457">
        <v>0</v>
      </c>
      <c r="H457">
        <v>0</v>
      </c>
      <c r="I457">
        <v>2</v>
      </c>
      <c r="J457">
        <v>2</v>
      </c>
      <c r="K457">
        <v>1</v>
      </c>
      <c r="L457">
        <v>1</v>
      </c>
      <c r="M457">
        <v>0</v>
      </c>
    </row>
    <row r="458" spans="1:13" x14ac:dyDescent="0.25">
      <c r="A458">
        <v>2010</v>
      </c>
      <c r="B458" t="s">
        <v>21</v>
      </c>
      <c r="C458">
        <v>2.2200000000000002</v>
      </c>
      <c r="D458" t="s">
        <v>68</v>
      </c>
      <c r="E458" t="s">
        <v>53</v>
      </c>
      <c r="F458">
        <v>2</v>
      </c>
      <c r="G458">
        <v>0</v>
      </c>
      <c r="H458">
        <v>0</v>
      </c>
      <c r="I458">
        <v>2</v>
      </c>
      <c r="J458">
        <v>2</v>
      </c>
      <c r="K458">
        <v>2</v>
      </c>
      <c r="L458">
        <v>0</v>
      </c>
      <c r="M458">
        <v>0</v>
      </c>
    </row>
    <row r="459" spans="1:13" x14ac:dyDescent="0.25">
      <c r="A459">
        <v>2010</v>
      </c>
      <c r="B459" t="s">
        <v>21</v>
      </c>
      <c r="C459">
        <v>2.23</v>
      </c>
      <c r="D459" t="s">
        <v>69</v>
      </c>
      <c r="E459" t="s">
        <v>53</v>
      </c>
      <c r="F459">
        <v>15</v>
      </c>
      <c r="G459">
        <v>4</v>
      </c>
      <c r="H459">
        <v>0.69</v>
      </c>
      <c r="I459">
        <v>15.69</v>
      </c>
      <c r="J459">
        <v>19</v>
      </c>
      <c r="K459">
        <v>13</v>
      </c>
      <c r="L459">
        <v>6</v>
      </c>
      <c r="M459">
        <v>0</v>
      </c>
    </row>
    <row r="460" spans="1:13" x14ac:dyDescent="0.25">
      <c r="A460">
        <v>2010</v>
      </c>
      <c r="B460" t="s">
        <v>22</v>
      </c>
      <c r="C460">
        <v>2.04</v>
      </c>
      <c r="D460" t="s">
        <v>68</v>
      </c>
      <c r="E460" t="s">
        <v>54</v>
      </c>
      <c r="F460">
        <v>14</v>
      </c>
      <c r="G460">
        <v>0</v>
      </c>
      <c r="H460">
        <v>0</v>
      </c>
      <c r="I460">
        <v>14</v>
      </c>
      <c r="J460">
        <v>14</v>
      </c>
      <c r="K460">
        <v>10</v>
      </c>
      <c r="L460">
        <v>4</v>
      </c>
      <c r="M460">
        <v>0</v>
      </c>
    </row>
    <row r="461" spans="1:13" x14ac:dyDescent="0.25">
      <c r="A461">
        <v>2010</v>
      </c>
      <c r="B461" t="s">
        <v>22</v>
      </c>
      <c r="C461">
        <v>2.0499999999999998</v>
      </c>
      <c r="D461" t="s">
        <v>69</v>
      </c>
      <c r="E461" t="s">
        <v>54</v>
      </c>
      <c r="F461">
        <v>63</v>
      </c>
      <c r="G461">
        <v>6</v>
      </c>
      <c r="H461">
        <v>3.8</v>
      </c>
      <c r="I461">
        <v>66.8</v>
      </c>
      <c r="J461">
        <v>69</v>
      </c>
      <c r="K461">
        <v>52</v>
      </c>
      <c r="L461">
        <v>17</v>
      </c>
      <c r="M461">
        <v>0</v>
      </c>
    </row>
    <row r="462" spans="1:13" x14ac:dyDescent="0.25">
      <c r="A462">
        <v>2010</v>
      </c>
      <c r="B462" t="s">
        <v>22</v>
      </c>
      <c r="C462">
        <v>2.13</v>
      </c>
      <c r="D462" t="s">
        <v>68</v>
      </c>
      <c r="E462" t="s">
        <v>55</v>
      </c>
      <c r="F462">
        <v>8</v>
      </c>
      <c r="G462">
        <v>0</v>
      </c>
      <c r="H462">
        <v>0</v>
      </c>
      <c r="I462">
        <v>8</v>
      </c>
      <c r="J462">
        <v>8</v>
      </c>
      <c r="K462">
        <v>6</v>
      </c>
      <c r="L462">
        <v>2</v>
      </c>
      <c r="M462">
        <v>0</v>
      </c>
    </row>
    <row r="463" spans="1:13" x14ac:dyDescent="0.25">
      <c r="A463">
        <v>2010</v>
      </c>
      <c r="B463" t="s">
        <v>22</v>
      </c>
      <c r="C463">
        <v>2.14</v>
      </c>
      <c r="D463" t="s">
        <v>69</v>
      </c>
      <c r="E463" t="s">
        <v>55</v>
      </c>
      <c r="F463">
        <v>44</v>
      </c>
      <c r="G463">
        <v>12</v>
      </c>
      <c r="H463">
        <v>7.93</v>
      </c>
      <c r="I463">
        <v>51.93</v>
      </c>
      <c r="J463">
        <v>56</v>
      </c>
      <c r="K463">
        <v>40</v>
      </c>
      <c r="L463">
        <v>16</v>
      </c>
      <c r="M463">
        <v>0</v>
      </c>
    </row>
    <row r="464" spans="1:13" x14ac:dyDescent="0.25">
      <c r="A464">
        <v>2010</v>
      </c>
      <c r="B464" t="s">
        <v>22</v>
      </c>
      <c r="C464">
        <v>2.2200000000000002</v>
      </c>
      <c r="D464" t="s">
        <v>68</v>
      </c>
      <c r="E464" t="s">
        <v>53</v>
      </c>
      <c r="F464">
        <v>2</v>
      </c>
      <c r="G464">
        <v>0</v>
      </c>
      <c r="H464">
        <v>0</v>
      </c>
      <c r="I464">
        <v>2</v>
      </c>
      <c r="J464">
        <v>2</v>
      </c>
      <c r="K464">
        <v>2</v>
      </c>
      <c r="L464">
        <v>0</v>
      </c>
      <c r="M464">
        <v>0</v>
      </c>
    </row>
    <row r="465" spans="1:13" x14ac:dyDescent="0.25">
      <c r="A465">
        <v>2010</v>
      </c>
      <c r="B465" t="s">
        <v>22</v>
      </c>
      <c r="C465">
        <v>2.23</v>
      </c>
      <c r="D465" t="s">
        <v>69</v>
      </c>
      <c r="E465" t="s">
        <v>53</v>
      </c>
      <c r="F465">
        <v>21</v>
      </c>
      <c r="G465">
        <v>3</v>
      </c>
      <c r="H465">
        <v>2.2000000000000002</v>
      </c>
      <c r="I465">
        <v>23.2</v>
      </c>
      <c r="J465">
        <v>24</v>
      </c>
      <c r="K465">
        <v>16</v>
      </c>
      <c r="L465">
        <v>8</v>
      </c>
      <c r="M465">
        <v>0</v>
      </c>
    </row>
    <row r="466" spans="1:13" x14ac:dyDescent="0.25">
      <c r="A466">
        <v>2010</v>
      </c>
      <c r="B466" t="s">
        <v>22</v>
      </c>
      <c r="C466">
        <v>2.2999999999999998</v>
      </c>
      <c r="D466" t="s">
        <v>68</v>
      </c>
      <c r="E466" t="s">
        <v>56</v>
      </c>
      <c r="F466">
        <v>1</v>
      </c>
      <c r="G466">
        <v>0</v>
      </c>
      <c r="H466">
        <v>0</v>
      </c>
      <c r="I466">
        <v>1</v>
      </c>
      <c r="J466">
        <v>1</v>
      </c>
      <c r="K466">
        <v>0</v>
      </c>
      <c r="L466">
        <v>1</v>
      </c>
      <c r="M466">
        <v>0</v>
      </c>
    </row>
    <row r="467" spans="1:13" x14ac:dyDescent="0.25">
      <c r="A467">
        <v>2010</v>
      </c>
      <c r="B467" t="s">
        <v>22</v>
      </c>
      <c r="C467">
        <v>2.31</v>
      </c>
      <c r="D467" t="s">
        <v>69</v>
      </c>
      <c r="E467" t="s">
        <v>56</v>
      </c>
      <c r="F467">
        <v>2</v>
      </c>
      <c r="G467">
        <v>0</v>
      </c>
      <c r="H467">
        <v>0</v>
      </c>
      <c r="I467">
        <v>2</v>
      </c>
      <c r="J467">
        <v>2</v>
      </c>
      <c r="K467">
        <v>1</v>
      </c>
      <c r="L467">
        <v>1</v>
      </c>
      <c r="M467">
        <v>0</v>
      </c>
    </row>
    <row r="468" spans="1:13" x14ac:dyDescent="0.25">
      <c r="A468">
        <v>2010</v>
      </c>
      <c r="B468" t="s">
        <v>23</v>
      </c>
      <c r="C468">
        <v>2.04</v>
      </c>
      <c r="D468" t="s">
        <v>68</v>
      </c>
      <c r="E468" t="s">
        <v>54</v>
      </c>
      <c r="F468">
        <v>17</v>
      </c>
      <c r="G468">
        <v>3</v>
      </c>
      <c r="H468">
        <v>1.84</v>
      </c>
      <c r="I468">
        <v>18.84</v>
      </c>
      <c r="J468">
        <v>20</v>
      </c>
      <c r="K468">
        <v>15</v>
      </c>
      <c r="L468">
        <v>5</v>
      </c>
      <c r="M468">
        <v>0</v>
      </c>
    </row>
    <row r="469" spans="1:13" x14ac:dyDescent="0.25">
      <c r="A469">
        <v>2010</v>
      </c>
      <c r="B469" t="s">
        <v>23</v>
      </c>
      <c r="C469">
        <v>2.0499999999999998</v>
      </c>
      <c r="D469" t="s">
        <v>69</v>
      </c>
      <c r="E469" t="s">
        <v>54</v>
      </c>
      <c r="F469">
        <v>82</v>
      </c>
      <c r="G469">
        <v>12</v>
      </c>
      <c r="H469">
        <v>8.09</v>
      </c>
      <c r="I469">
        <v>90.09</v>
      </c>
      <c r="J469">
        <v>94</v>
      </c>
      <c r="K469">
        <v>79</v>
      </c>
      <c r="L469">
        <v>15</v>
      </c>
      <c r="M469">
        <v>0</v>
      </c>
    </row>
    <row r="470" spans="1:13" x14ac:dyDescent="0.25">
      <c r="A470">
        <v>2010</v>
      </c>
      <c r="B470" t="s">
        <v>23</v>
      </c>
      <c r="C470">
        <v>2.13</v>
      </c>
      <c r="D470" t="s">
        <v>68</v>
      </c>
      <c r="E470" t="s">
        <v>55</v>
      </c>
      <c r="F470">
        <v>14</v>
      </c>
      <c r="G470">
        <v>1</v>
      </c>
      <c r="H470">
        <v>0.81</v>
      </c>
      <c r="I470">
        <v>14.81</v>
      </c>
      <c r="J470">
        <v>15</v>
      </c>
      <c r="K470">
        <v>12</v>
      </c>
      <c r="L470">
        <v>3</v>
      </c>
      <c r="M470">
        <v>0</v>
      </c>
    </row>
    <row r="471" spans="1:13" x14ac:dyDescent="0.25">
      <c r="A471">
        <v>2010</v>
      </c>
      <c r="B471" t="s">
        <v>23</v>
      </c>
      <c r="C471">
        <v>2.14</v>
      </c>
      <c r="D471" t="s">
        <v>69</v>
      </c>
      <c r="E471" t="s">
        <v>55</v>
      </c>
      <c r="F471">
        <v>24</v>
      </c>
      <c r="G471">
        <v>4</v>
      </c>
      <c r="H471">
        <v>2.2999999999999998</v>
      </c>
      <c r="I471">
        <v>26.3</v>
      </c>
      <c r="J471">
        <v>28</v>
      </c>
      <c r="K471">
        <v>19</v>
      </c>
      <c r="L471">
        <v>9</v>
      </c>
      <c r="M471">
        <v>0</v>
      </c>
    </row>
    <row r="472" spans="1:13" x14ac:dyDescent="0.25">
      <c r="A472">
        <v>2010</v>
      </c>
      <c r="B472" t="s">
        <v>23</v>
      </c>
      <c r="C472">
        <v>2.2200000000000002</v>
      </c>
      <c r="D472" t="s">
        <v>68</v>
      </c>
      <c r="E472" t="s">
        <v>53</v>
      </c>
      <c r="F472">
        <v>5</v>
      </c>
      <c r="G472">
        <v>0</v>
      </c>
      <c r="H472">
        <v>0</v>
      </c>
      <c r="I472">
        <v>5</v>
      </c>
      <c r="J472">
        <v>5</v>
      </c>
      <c r="K472">
        <v>3</v>
      </c>
      <c r="L472">
        <v>2</v>
      </c>
      <c r="M472">
        <v>0</v>
      </c>
    </row>
    <row r="473" spans="1:13" x14ac:dyDescent="0.25">
      <c r="A473">
        <v>2010</v>
      </c>
      <c r="B473" t="s">
        <v>23</v>
      </c>
      <c r="C473">
        <v>2.23</v>
      </c>
      <c r="D473" t="s">
        <v>69</v>
      </c>
      <c r="E473" t="s">
        <v>53</v>
      </c>
      <c r="F473">
        <v>23</v>
      </c>
      <c r="G473">
        <v>6</v>
      </c>
      <c r="H473">
        <v>4.58</v>
      </c>
      <c r="I473">
        <v>27.58</v>
      </c>
      <c r="J473">
        <v>29</v>
      </c>
      <c r="K473">
        <v>23</v>
      </c>
      <c r="L473">
        <v>6</v>
      </c>
      <c r="M473">
        <v>0</v>
      </c>
    </row>
    <row r="474" spans="1:13" x14ac:dyDescent="0.25">
      <c r="A474">
        <v>2010</v>
      </c>
      <c r="B474" t="s">
        <v>23</v>
      </c>
      <c r="C474">
        <v>2.31</v>
      </c>
      <c r="D474" t="s">
        <v>69</v>
      </c>
      <c r="E474" t="s">
        <v>56</v>
      </c>
      <c r="F474">
        <v>6</v>
      </c>
      <c r="G474">
        <v>0</v>
      </c>
      <c r="H474">
        <v>0</v>
      </c>
      <c r="I474">
        <v>6</v>
      </c>
      <c r="J474">
        <v>6</v>
      </c>
      <c r="K474">
        <v>3</v>
      </c>
      <c r="L474">
        <v>3</v>
      </c>
      <c r="M474">
        <v>0</v>
      </c>
    </row>
    <row r="475" spans="1:13" x14ac:dyDescent="0.25">
      <c r="A475">
        <v>2010</v>
      </c>
      <c r="B475" t="s">
        <v>24</v>
      </c>
      <c r="C475">
        <v>2.0499999999999998</v>
      </c>
      <c r="D475" t="s">
        <v>69</v>
      </c>
      <c r="E475" t="s">
        <v>54</v>
      </c>
      <c r="F475">
        <v>45</v>
      </c>
      <c r="G475">
        <v>2</v>
      </c>
      <c r="H475">
        <v>1</v>
      </c>
      <c r="I475">
        <v>46</v>
      </c>
      <c r="J475">
        <v>47</v>
      </c>
      <c r="K475">
        <v>38</v>
      </c>
      <c r="L475">
        <v>9</v>
      </c>
      <c r="M475">
        <v>0</v>
      </c>
    </row>
    <row r="476" spans="1:13" x14ac:dyDescent="0.25">
      <c r="A476">
        <v>2010</v>
      </c>
      <c r="B476" t="s">
        <v>24</v>
      </c>
      <c r="C476">
        <v>2.14</v>
      </c>
      <c r="D476" t="s">
        <v>69</v>
      </c>
      <c r="E476" t="s">
        <v>55</v>
      </c>
      <c r="F476">
        <v>35</v>
      </c>
      <c r="G476">
        <v>8</v>
      </c>
      <c r="H476">
        <v>5.31</v>
      </c>
      <c r="I476">
        <v>40.31</v>
      </c>
      <c r="J476">
        <v>43</v>
      </c>
      <c r="K476">
        <v>35</v>
      </c>
      <c r="L476">
        <v>8</v>
      </c>
      <c r="M476">
        <v>0</v>
      </c>
    </row>
    <row r="477" spans="1:13" x14ac:dyDescent="0.25">
      <c r="A477">
        <v>2010</v>
      </c>
      <c r="B477" t="s">
        <v>24</v>
      </c>
      <c r="C477">
        <v>2.23</v>
      </c>
      <c r="D477" t="s">
        <v>69</v>
      </c>
      <c r="E477" t="s">
        <v>53</v>
      </c>
      <c r="F477">
        <v>12</v>
      </c>
      <c r="G477">
        <v>1</v>
      </c>
      <c r="H477">
        <v>0.5</v>
      </c>
      <c r="I477">
        <v>12.5</v>
      </c>
      <c r="J477">
        <v>13</v>
      </c>
      <c r="K477">
        <v>6</v>
      </c>
      <c r="L477">
        <v>7</v>
      </c>
      <c r="M477">
        <v>0</v>
      </c>
    </row>
    <row r="478" spans="1:13" x14ac:dyDescent="0.25">
      <c r="A478">
        <v>2010</v>
      </c>
      <c r="B478" t="s">
        <v>25</v>
      </c>
      <c r="C478">
        <v>2.04</v>
      </c>
      <c r="D478" t="s">
        <v>68</v>
      </c>
      <c r="E478" t="s">
        <v>54</v>
      </c>
      <c r="F478">
        <v>1</v>
      </c>
      <c r="G478">
        <v>1</v>
      </c>
      <c r="H478">
        <v>0.8</v>
      </c>
      <c r="I478">
        <v>1.8</v>
      </c>
      <c r="J478">
        <v>2</v>
      </c>
      <c r="K478">
        <v>2</v>
      </c>
      <c r="L478">
        <v>0</v>
      </c>
      <c r="M478">
        <v>0</v>
      </c>
    </row>
    <row r="479" spans="1:13" x14ac:dyDescent="0.25">
      <c r="A479">
        <v>2010</v>
      </c>
      <c r="B479" t="s">
        <v>25</v>
      </c>
      <c r="C479">
        <v>2.0499999999999998</v>
      </c>
      <c r="D479" t="s">
        <v>69</v>
      </c>
      <c r="E479" t="s">
        <v>54</v>
      </c>
      <c r="F479">
        <v>15</v>
      </c>
      <c r="G479">
        <v>2</v>
      </c>
      <c r="H479">
        <v>1</v>
      </c>
      <c r="I479">
        <v>16</v>
      </c>
      <c r="J479">
        <v>17</v>
      </c>
      <c r="K479">
        <v>12</v>
      </c>
      <c r="L479">
        <v>5</v>
      </c>
      <c r="M479">
        <v>0</v>
      </c>
    </row>
    <row r="480" spans="1:13" x14ac:dyDescent="0.25">
      <c r="A480">
        <v>2010</v>
      </c>
      <c r="B480" t="s">
        <v>25</v>
      </c>
      <c r="C480">
        <v>2.13</v>
      </c>
      <c r="D480" t="s">
        <v>68</v>
      </c>
      <c r="E480" t="s">
        <v>55</v>
      </c>
      <c r="F480">
        <v>5</v>
      </c>
      <c r="G480">
        <v>1</v>
      </c>
      <c r="H480">
        <v>0.5</v>
      </c>
      <c r="I480">
        <v>5.5</v>
      </c>
      <c r="J480">
        <v>6</v>
      </c>
      <c r="K480">
        <v>4</v>
      </c>
      <c r="L480">
        <v>2</v>
      </c>
      <c r="M480">
        <v>0</v>
      </c>
    </row>
    <row r="481" spans="1:13" x14ac:dyDescent="0.25">
      <c r="A481">
        <v>2010</v>
      </c>
      <c r="B481" t="s">
        <v>25</v>
      </c>
      <c r="C481">
        <v>2.14</v>
      </c>
      <c r="D481" t="s">
        <v>69</v>
      </c>
      <c r="E481" t="s">
        <v>55</v>
      </c>
      <c r="F481">
        <v>15</v>
      </c>
      <c r="G481">
        <v>9</v>
      </c>
      <c r="H481">
        <v>5.16</v>
      </c>
      <c r="I481">
        <v>20.16</v>
      </c>
      <c r="J481">
        <v>24</v>
      </c>
      <c r="K481">
        <v>20</v>
      </c>
      <c r="L481">
        <v>4</v>
      </c>
      <c r="M481">
        <v>0</v>
      </c>
    </row>
    <row r="482" spans="1:13" x14ac:dyDescent="0.25">
      <c r="A482">
        <v>2010</v>
      </c>
      <c r="B482" t="s">
        <v>25</v>
      </c>
      <c r="C482">
        <v>2.23</v>
      </c>
      <c r="D482" t="s">
        <v>69</v>
      </c>
      <c r="E482" t="s">
        <v>53</v>
      </c>
      <c r="F482">
        <v>3</v>
      </c>
      <c r="G482">
        <v>1</v>
      </c>
      <c r="H482">
        <v>0.6</v>
      </c>
      <c r="I482">
        <v>3.6</v>
      </c>
      <c r="J482">
        <v>4</v>
      </c>
      <c r="K482">
        <v>4</v>
      </c>
      <c r="L482">
        <v>0</v>
      </c>
      <c r="M482">
        <v>0</v>
      </c>
    </row>
    <row r="483" spans="1:13" x14ac:dyDescent="0.25">
      <c r="A483">
        <v>2010</v>
      </c>
      <c r="B483" t="s">
        <v>25</v>
      </c>
      <c r="C483">
        <v>2.2999999999999998</v>
      </c>
      <c r="D483" t="s">
        <v>68</v>
      </c>
      <c r="E483" t="s">
        <v>56</v>
      </c>
      <c r="F483">
        <v>1</v>
      </c>
      <c r="G483">
        <v>0</v>
      </c>
      <c r="H483">
        <v>0</v>
      </c>
      <c r="I483">
        <v>1</v>
      </c>
      <c r="J483">
        <v>1</v>
      </c>
      <c r="K483">
        <v>1</v>
      </c>
      <c r="L483">
        <v>0</v>
      </c>
      <c r="M483">
        <v>0</v>
      </c>
    </row>
    <row r="484" spans="1:13" x14ac:dyDescent="0.25">
      <c r="A484">
        <v>2010</v>
      </c>
      <c r="B484" t="s">
        <v>25</v>
      </c>
      <c r="C484">
        <v>2.31</v>
      </c>
      <c r="D484" t="s">
        <v>69</v>
      </c>
      <c r="E484" t="s">
        <v>56</v>
      </c>
      <c r="F484">
        <v>1</v>
      </c>
      <c r="G484">
        <v>0</v>
      </c>
      <c r="H484">
        <v>0</v>
      </c>
      <c r="I484">
        <v>1</v>
      </c>
      <c r="J484">
        <v>1</v>
      </c>
      <c r="K484">
        <v>0</v>
      </c>
      <c r="L484">
        <v>1</v>
      </c>
      <c r="M484">
        <v>0</v>
      </c>
    </row>
    <row r="485" spans="1:13" x14ac:dyDescent="0.25">
      <c r="A485">
        <v>2010</v>
      </c>
      <c r="B485" t="s">
        <v>26</v>
      </c>
      <c r="C485">
        <v>2.04</v>
      </c>
      <c r="D485" t="s">
        <v>68</v>
      </c>
      <c r="E485" t="s">
        <v>54</v>
      </c>
      <c r="F485">
        <v>14</v>
      </c>
      <c r="G485">
        <v>3</v>
      </c>
      <c r="H485">
        <v>1.1399999999999999</v>
      </c>
      <c r="I485">
        <v>15.14</v>
      </c>
      <c r="J485">
        <v>17</v>
      </c>
      <c r="K485">
        <v>13</v>
      </c>
      <c r="L485">
        <v>4</v>
      </c>
      <c r="M485">
        <v>0</v>
      </c>
    </row>
    <row r="486" spans="1:13" x14ac:dyDescent="0.25">
      <c r="A486">
        <v>2010</v>
      </c>
      <c r="B486" t="s">
        <v>26</v>
      </c>
      <c r="C486">
        <v>2.0499999999999998</v>
      </c>
      <c r="D486" t="s">
        <v>69</v>
      </c>
      <c r="E486" t="s">
        <v>54</v>
      </c>
      <c r="F486">
        <v>25</v>
      </c>
      <c r="G486">
        <v>9</v>
      </c>
      <c r="H486">
        <v>5.17</v>
      </c>
      <c r="I486">
        <v>30.17</v>
      </c>
      <c r="J486">
        <v>34</v>
      </c>
      <c r="K486">
        <v>29</v>
      </c>
      <c r="L486">
        <v>5</v>
      </c>
      <c r="M486">
        <v>0</v>
      </c>
    </row>
    <row r="487" spans="1:13" x14ac:dyDescent="0.25">
      <c r="A487">
        <v>2010</v>
      </c>
      <c r="B487" t="s">
        <v>26</v>
      </c>
      <c r="C487">
        <v>2.13</v>
      </c>
      <c r="D487" t="s">
        <v>68</v>
      </c>
      <c r="E487" t="s">
        <v>55</v>
      </c>
      <c r="F487">
        <v>8</v>
      </c>
      <c r="G487">
        <v>4</v>
      </c>
      <c r="H487">
        <v>2.62</v>
      </c>
      <c r="I487">
        <v>10.62</v>
      </c>
      <c r="J487">
        <v>12</v>
      </c>
      <c r="K487">
        <v>9</v>
      </c>
      <c r="L487">
        <v>3</v>
      </c>
      <c r="M487">
        <v>0</v>
      </c>
    </row>
    <row r="488" spans="1:13" x14ac:dyDescent="0.25">
      <c r="A488">
        <v>2010</v>
      </c>
      <c r="B488" t="s">
        <v>26</v>
      </c>
      <c r="C488">
        <v>2.14</v>
      </c>
      <c r="D488" t="s">
        <v>69</v>
      </c>
      <c r="E488" t="s">
        <v>55</v>
      </c>
      <c r="F488">
        <v>14</v>
      </c>
      <c r="G488">
        <v>6</v>
      </c>
      <c r="H488">
        <v>3.9</v>
      </c>
      <c r="I488">
        <v>17.899999999999999</v>
      </c>
      <c r="J488">
        <v>20</v>
      </c>
      <c r="K488">
        <v>16</v>
      </c>
      <c r="L488">
        <v>4</v>
      </c>
      <c r="M488">
        <v>0</v>
      </c>
    </row>
    <row r="489" spans="1:13" x14ac:dyDescent="0.25">
      <c r="A489">
        <v>2010</v>
      </c>
      <c r="B489" t="s">
        <v>26</v>
      </c>
      <c r="C489">
        <v>2.2200000000000002</v>
      </c>
      <c r="D489" t="s">
        <v>68</v>
      </c>
      <c r="E489" t="s">
        <v>53</v>
      </c>
      <c r="F489">
        <v>1</v>
      </c>
      <c r="G489">
        <v>1</v>
      </c>
      <c r="H489">
        <v>0.5</v>
      </c>
      <c r="I489">
        <v>1.5</v>
      </c>
      <c r="J489">
        <v>2</v>
      </c>
      <c r="K489">
        <v>1</v>
      </c>
      <c r="L489">
        <v>1</v>
      </c>
      <c r="M489">
        <v>0</v>
      </c>
    </row>
    <row r="490" spans="1:13" x14ac:dyDescent="0.25">
      <c r="A490">
        <v>2010</v>
      </c>
      <c r="B490" t="s">
        <v>26</v>
      </c>
      <c r="C490">
        <v>2.23</v>
      </c>
      <c r="D490" t="s">
        <v>69</v>
      </c>
      <c r="E490" t="s">
        <v>53</v>
      </c>
      <c r="F490">
        <v>4</v>
      </c>
      <c r="G490">
        <v>0</v>
      </c>
      <c r="H490">
        <v>0</v>
      </c>
      <c r="I490">
        <v>4</v>
      </c>
      <c r="J490">
        <v>4</v>
      </c>
      <c r="K490">
        <v>3</v>
      </c>
      <c r="L490">
        <v>1</v>
      </c>
      <c r="M490">
        <v>0</v>
      </c>
    </row>
    <row r="491" spans="1:13" x14ac:dyDescent="0.25">
      <c r="A491">
        <v>2010</v>
      </c>
      <c r="B491" t="s">
        <v>27</v>
      </c>
      <c r="C491">
        <v>2.0499999999999998</v>
      </c>
      <c r="D491" t="s">
        <v>69</v>
      </c>
      <c r="E491" t="s">
        <v>54</v>
      </c>
      <c r="F491">
        <v>40</v>
      </c>
      <c r="G491">
        <v>6</v>
      </c>
      <c r="H491">
        <v>3.74</v>
      </c>
      <c r="I491">
        <v>43.74</v>
      </c>
      <c r="J491">
        <v>46</v>
      </c>
      <c r="K491">
        <v>39</v>
      </c>
      <c r="L491">
        <v>7</v>
      </c>
      <c r="M491">
        <v>0</v>
      </c>
    </row>
    <row r="492" spans="1:13" x14ac:dyDescent="0.25">
      <c r="A492">
        <v>2010</v>
      </c>
      <c r="B492" t="s">
        <v>27</v>
      </c>
      <c r="C492">
        <v>2.14</v>
      </c>
      <c r="D492" t="s">
        <v>69</v>
      </c>
      <c r="E492" t="s">
        <v>55</v>
      </c>
      <c r="F492">
        <v>29</v>
      </c>
      <c r="G492">
        <v>8</v>
      </c>
      <c r="H492">
        <v>4.97</v>
      </c>
      <c r="I492">
        <v>33.97</v>
      </c>
      <c r="J492">
        <v>37</v>
      </c>
      <c r="K492">
        <v>27</v>
      </c>
      <c r="L492">
        <v>10</v>
      </c>
      <c r="M492">
        <v>0</v>
      </c>
    </row>
    <row r="493" spans="1:13" x14ac:dyDescent="0.25">
      <c r="A493">
        <v>2010</v>
      </c>
      <c r="B493" t="s">
        <v>27</v>
      </c>
      <c r="C493">
        <v>2.23</v>
      </c>
      <c r="D493" t="s">
        <v>69</v>
      </c>
      <c r="E493" t="s">
        <v>53</v>
      </c>
      <c r="F493">
        <v>10</v>
      </c>
      <c r="G493">
        <v>1</v>
      </c>
      <c r="H493">
        <v>0.5</v>
      </c>
      <c r="I493">
        <v>10.5</v>
      </c>
      <c r="J493">
        <v>11</v>
      </c>
      <c r="K493">
        <v>5</v>
      </c>
      <c r="L493">
        <v>6</v>
      </c>
      <c r="M493">
        <v>0</v>
      </c>
    </row>
    <row r="494" spans="1:13" x14ac:dyDescent="0.25">
      <c r="A494">
        <v>2010</v>
      </c>
      <c r="B494" t="s">
        <v>28</v>
      </c>
      <c r="C494">
        <v>2.04</v>
      </c>
      <c r="D494" t="s">
        <v>68</v>
      </c>
      <c r="E494" t="s">
        <v>54</v>
      </c>
      <c r="F494">
        <v>13</v>
      </c>
      <c r="G494">
        <v>4</v>
      </c>
      <c r="H494">
        <v>2.94</v>
      </c>
      <c r="I494">
        <v>15.94</v>
      </c>
      <c r="J494">
        <v>17</v>
      </c>
      <c r="K494">
        <v>16</v>
      </c>
      <c r="L494">
        <v>1</v>
      </c>
      <c r="M494">
        <v>0</v>
      </c>
    </row>
    <row r="495" spans="1:13" x14ac:dyDescent="0.25">
      <c r="A495">
        <v>2010</v>
      </c>
      <c r="B495" t="s">
        <v>28</v>
      </c>
      <c r="C495">
        <v>2.0499999999999998</v>
      </c>
      <c r="D495" t="s">
        <v>69</v>
      </c>
      <c r="E495" t="s">
        <v>54</v>
      </c>
      <c r="F495">
        <v>145</v>
      </c>
      <c r="G495">
        <v>55</v>
      </c>
      <c r="H495">
        <v>33.799999999999997</v>
      </c>
      <c r="I495">
        <v>178.8</v>
      </c>
      <c r="J495">
        <v>200</v>
      </c>
      <c r="K495">
        <v>169</v>
      </c>
      <c r="L495">
        <v>31</v>
      </c>
      <c r="M495">
        <v>0</v>
      </c>
    </row>
    <row r="496" spans="1:13" x14ac:dyDescent="0.25">
      <c r="A496">
        <v>2010</v>
      </c>
      <c r="B496" t="s">
        <v>28</v>
      </c>
      <c r="C496">
        <v>2.13</v>
      </c>
      <c r="D496" t="s">
        <v>68</v>
      </c>
      <c r="E496" t="s">
        <v>55</v>
      </c>
      <c r="F496">
        <v>15</v>
      </c>
      <c r="G496">
        <v>6</v>
      </c>
      <c r="H496">
        <v>4.1500000000000004</v>
      </c>
      <c r="I496">
        <v>19.149999999999999</v>
      </c>
      <c r="J496">
        <v>21</v>
      </c>
      <c r="K496">
        <v>13</v>
      </c>
      <c r="L496">
        <v>8</v>
      </c>
      <c r="M496">
        <v>0</v>
      </c>
    </row>
    <row r="497" spans="1:13" x14ac:dyDescent="0.25">
      <c r="A497">
        <v>2010</v>
      </c>
      <c r="B497" t="s">
        <v>28</v>
      </c>
      <c r="C497">
        <v>2.14</v>
      </c>
      <c r="D497" t="s">
        <v>69</v>
      </c>
      <c r="E497" t="s">
        <v>55</v>
      </c>
      <c r="F497">
        <v>90</v>
      </c>
      <c r="G497">
        <v>24</v>
      </c>
      <c r="H497">
        <v>13.08</v>
      </c>
      <c r="I497">
        <v>103.08</v>
      </c>
      <c r="J497">
        <v>114</v>
      </c>
      <c r="K497">
        <v>76</v>
      </c>
      <c r="L497">
        <v>38</v>
      </c>
      <c r="M497">
        <v>0</v>
      </c>
    </row>
    <row r="498" spans="1:13" x14ac:dyDescent="0.25">
      <c r="A498">
        <v>2010</v>
      </c>
      <c r="B498" t="s">
        <v>28</v>
      </c>
      <c r="C498">
        <v>2.2200000000000002</v>
      </c>
      <c r="D498" t="s">
        <v>68</v>
      </c>
      <c r="E498" t="s">
        <v>53</v>
      </c>
      <c r="F498">
        <v>8</v>
      </c>
      <c r="G498">
        <v>2</v>
      </c>
      <c r="H498">
        <v>0.99</v>
      </c>
      <c r="I498">
        <v>8.99</v>
      </c>
      <c r="J498">
        <v>10</v>
      </c>
      <c r="K498">
        <v>7</v>
      </c>
      <c r="L498">
        <v>3</v>
      </c>
      <c r="M498">
        <v>0</v>
      </c>
    </row>
    <row r="499" spans="1:13" x14ac:dyDescent="0.25">
      <c r="A499">
        <v>2010</v>
      </c>
      <c r="B499" t="s">
        <v>28</v>
      </c>
      <c r="C499">
        <v>2.23</v>
      </c>
      <c r="D499" t="s">
        <v>69</v>
      </c>
      <c r="E499" t="s">
        <v>53</v>
      </c>
      <c r="F499">
        <v>69</v>
      </c>
      <c r="G499">
        <v>16</v>
      </c>
      <c r="H499">
        <v>9.92</v>
      </c>
      <c r="I499">
        <v>78.92</v>
      </c>
      <c r="J499">
        <v>85</v>
      </c>
      <c r="K499">
        <v>54</v>
      </c>
      <c r="L499">
        <v>31</v>
      </c>
      <c r="M499">
        <v>0</v>
      </c>
    </row>
    <row r="500" spans="1:13" x14ac:dyDescent="0.25">
      <c r="A500">
        <v>2010</v>
      </c>
      <c r="B500" t="s">
        <v>28</v>
      </c>
      <c r="C500">
        <v>2.2999999999999998</v>
      </c>
      <c r="D500" t="s">
        <v>68</v>
      </c>
      <c r="E500" t="s">
        <v>56</v>
      </c>
      <c r="F500">
        <v>21</v>
      </c>
      <c r="G500">
        <v>23</v>
      </c>
      <c r="H500">
        <v>6.46</v>
      </c>
      <c r="I500">
        <v>27.46</v>
      </c>
      <c r="J500">
        <v>44</v>
      </c>
      <c r="K500">
        <v>25</v>
      </c>
      <c r="L500">
        <v>19</v>
      </c>
      <c r="M500">
        <v>0</v>
      </c>
    </row>
    <row r="501" spans="1:13" x14ac:dyDescent="0.25">
      <c r="A501">
        <v>2010</v>
      </c>
      <c r="B501" t="s">
        <v>28</v>
      </c>
      <c r="C501">
        <v>2.31</v>
      </c>
      <c r="D501" t="s">
        <v>69</v>
      </c>
      <c r="E501" t="s">
        <v>56</v>
      </c>
      <c r="F501">
        <v>57</v>
      </c>
      <c r="G501">
        <v>65</v>
      </c>
      <c r="H501">
        <v>19.489999999999998</v>
      </c>
      <c r="I501">
        <v>76.489999999999995</v>
      </c>
      <c r="J501">
        <v>122</v>
      </c>
      <c r="K501">
        <v>98</v>
      </c>
      <c r="L501">
        <v>24</v>
      </c>
      <c r="M501">
        <v>0</v>
      </c>
    </row>
    <row r="502" spans="1:13" x14ac:dyDescent="0.25">
      <c r="A502">
        <v>2010</v>
      </c>
      <c r="B502" t="s">
        <v>29</v>
      </c>
      <c r="C502">
        <v>2.04</v>
      </c>
      <c r="D502" t="s">
        <v>68</v>
      </c>
      <c r="E502" t="s">
        <v>54</v>
      </c>
      <c r="F502">
        <v>10</v>
      </c>
      <c r="G502">
        <v>1</v>
      </c>
      <c r="H502">
        <v>0.5</v>
      </c>
      <c r="I502">
        <v>10.5</v>
      </c>
      <c r="J502">
        <v>11</v>
      </c>
      <c r="K502">
        <v>10</v>
      </c>
      <c r="L502">
        <v>1</v>
      </c>
      <c r="M502">
        <v>0</v>
      </c>
    </row>
    <row r="503" spans="1:13" x14ac:dyDescent="0.25">
      <c r="A503">
        <v>2010</v>
      </c>
      <c r="B503" t="s">
        <v>29</v>
      </c>
      <c r="C503">
        <v>2.0499999999999998</v>
      </c>
      <c r="D503" t="s">
        <v>69</v>
      </c>
      <c r="E503" t="s">
        <v>54</v>
      </c>
      <c r="F503">
        <v>48</v>
      </c>
      <c r="G503">
        <v>20</v>
      </c>
      <c r="H503">
        <v>10.56</v>
      </c>
      <c r="I503">
        <v>58.56</v>
      </c>
      <c r="J503">
        <v>68</v>
      </c>
      <c r="K503">
        <v>60</v>
      </c>
      <c r="L503">
        <v>8</v>
      </c>
      <c r="M503">
        <v>0</v>
      </c>
    </row>
    <row r="504" spans="1:13" x14ac:dyDescent="0.25">
      <c r="A504">
        <v>2010</v>
      </c>
      <c r="B504" t="s">
        <v>29</v>
      </c>
      <c r="C504">
        <v>2.13</v>
      </c>
      <c r="D504" t="s">
        <v>68</v>
      </c>
      <c r="E504" t="s">
        <v>55</v>
      </c>
      <c r="F504">
        <v>8</v>
      </c>
      <c r="G504">
        <v>4</v>
      </c>
      <c r="H504">
        <v>2.1</v>
      </c>
      <c r="I504">
        <v>10.1</v>
      </c>
      <c r="J504">
        <v>12</v>
      </c>
      <c r="K504">
        <v>9</v>
      </c>
      <c r="L504">
        <v>3</v>
      </c>
      <c r="M504">
        <v>0</v>
      </c>
    </row>
    <row r="505" spans="1:13" x14ac:dyDescent="0.25">
      <c r="A505">
        <v>2010</v>
      </c>
      <c r="B505" t="s">
        <v>29</v>
      </c>
      <c r="C505">
        <v>2.14</v>
      </c>
      <c r="D505" t="s">
        <v>69</v>
      </c>
      <c r="E505" t="s">
        <v>55</v>
      </c>
      <c r="F505">
        <v>30</v>
      </c>
      <c r="G505">
        <v>16</v>
      </c>
      <c r="H505">
        <v>8.68</v>
      </c>
      <c r="I505">
        <v>38.68</v>
      </c>
      <c r="J505">
        <v>46</v>
      </c>
      <c r="K505">
        <v>37</v>
      </c>
      <c r="L505">
        <v>9</v>
      </c>
      <c r="M505">
        <v>0</v>
      </c>
    </row>
    <row r="506" spans="1:13" x14ac:dyDescent="0.25">
      <c r="A506">
        <v>2010</v>
      </c>
      <c r="B506" t="s">
        <v>29</v>
      </c>
      <c r="C506">
        <v>2.2200000000000002</v>
      </c>
      <c r="D506" t="s">
        <v>68</v>
      </c>
      <c r="E506" t="s">
        <v>53</v>
      </c>
      <c r="F506">
        <v>1</v>
      </c>
      <c r="G506">
        <v>0</v>
      </c>
      <c r="H506">
        <v>0</v>
      </c>
      <c r="I506">
        <v>1</v>
      </c>
      <c r="J506">
        <v>1</v>
      </c>
      <c r="K506">
        <v>0</v>
      </c>
      <c r="L506">
        <v>1</v>
      </c>
      <c r="M506">
        <v>0</v>
      </c>
    </row>
    <row r="507" spans="1:13" x14ac:dyDescent="0.25">
      <c r="A507">
        <v>2010</v>
      </c>
      <c r="B507" t="s">
        <v>29</v>
      </c>
      <c r="C507">
        <v>2.23</v>
      </c>
      <c r="D507" t="s">
        <v>69</v>
      </c>
      <c r="E507" t="s">
        <v>53</v>
      </c>
      <c r="F507">
        <v>14</v>
      </c>
      <c r="G507">
        <v>12</v>
      </c>
      <c r="H507">
        <v>8.08</v>
      </c>
      <c r="I507">
        <v>22.08</v>
      </c>
      <c r="J507">
        <v>26</v>
      </c>
      <c r="K507">
        <v>18</v>
      </c>
      <c r="L507">
        <v>8</v>
      </c>
      <c r="M507">
        <v>0</v>
      </c>
    </row>
    <row r="508" spans="1:13" x14ac:dyDescent="0.25">
      <c r="A508">
        <v>2010</v>
      </c>
      <c r="B508" t="s">
        <v>29</v>
      </c>
      <c r="C508">
        <v>2.31</v>
      </c>
      <c r="D508" t="s">
        <v>69</v>
      </c>
      <c r="E508" t="s">
        <v>56</v>
      </c>
      <c r="F508">
        <v>1</v>
      </c>
      <c r="G508">
        <v>0</v>
      </c>
      <c r="H508">
        <v>0</v>
      </c>
      <c r="I508">
        <v>1</v>
      </c>
      <c r="J508">
        <v>1</v>
      </c>
      <c r="K508">
        <v>1</v>
      </c>
      <c r="L508">
        <v>0</v>
      </c>
      <c r="M508">
        <v>0</v>
      </c>
    </row>
    <row r="509" spans="1:13" x14ac:dyDescent="0.25">
      <c r="A509">
        <v>2010</v>
      </c>
      <c r="B509" t="s">
        <v>30</v>
      </c>
      <c r="C509">
        <v>2.04</v>
      </c>
      <c r="D509" t="s">
        <v>68</v>
      </c>
      <c r="E509" t="s">
        <v>54</v>
      </c>
      <c r="F509">
        <v>32</v>
      </c>
      <c r="G509">
        <v>6</v>
      </c>
      <c r="H509">
        <v>3.1</v>
      </c>
      <c r="I509">
        <v>35.1</v>
      </c>
      <c r="J509">
        <v>38</v>
      </c>
      <c r="K509">
        <v>27</v>
      </c>
      <c r="L509">
        <v>11</v>
      </c>
      <c r="M509">
        <v>0</v>
      </c>
    </row>
    <row r="510" spans="1:13" x14ac:dyDescent="0.25">
      <c r="A510">
        <v>2010</v>
      </c>
      <c r="B510" t="s">
        <v>30</v>
      </c>
      <c r="C510">
        <v>2.0499999999999998</v>
      </c>
      <c r="D510" t="s">
        <v>69</v>
      </c>
      <c r="E510" t="s">
        <v>54</v>
      </c>
      <c r="F510">
        <v>81</v>
      </c>
      <c r="G510">
        <v>18</v>
      </c>
      <c r="H510">
        <v>9.61</v>
      </c>
      <c r="I510">
        <v>90.61</v>
      </c>
      <c r="J510">
        <v>99</v>
      </c>
      <c r="K510">
        <v>80</v>
      </c>
      <c r="L510">
        <v>19</v>
      </c>
      <c r="M510">
        <v>0</v>
      </c>
    </row>
    <row r="511" spans="1:13" x14ac:dyDescent="0.25">
      <c r="A511">
        <v>2010</v>
      </c>
      <c r="B511" t="s">
        <v>30</v>
      </c>
      <c r="C511">
        <v>2.13</v>
      </c>
      <c r="D511" t="s">
        <v>68</v>
      </c>
      <c r="E511" t="s">
        <v>55</v>
      </c>
      <c r="F511">
        <v>32</v>
      </c>
      <c r="G511">
        <v>6</v>
      </c>
      <c r="H511">
        <v>3.4</v>
      </c>
      <c r="I511">
        <v>35.4</v>
      </c>
      <c r="J511">
        <v>38</v>
      </c>
      <c r="K511">
        <v>26</v>
      </c>
      <c r="L511">
        <v>12</v>
      </c>
      <c r="M511">
        <v>0</v>
      </c>
    </row>
    <row r="512" spans="1:13" x14ac:dyDescent="0.25">
      <c r="A512">
        <v>2010</v>
      </c>
      <c r="B512" t="s">
        <v>30</v>
      </c>
      <c r="C512">
        <v>2.14</v>
      </c>
      <c r="D512" t="s">
        <v>69</v>
      </c>
      <c r="E512" t="s">
        <v>55</v>
      </c>
      <c r="F512">
        <v>69</v>
      </c>
      <c r="G512">
        <v>16</v>
      </c>
      <c r="H512">
        <v>9.94</v>
      </c>
      <c r="I512">
        <v>78.94</v>
      </c>
      <c r="J512">
        <v>85</v>
      </c>
      <c r="K512">
        <v>64</v>
      </c>
      <c r="L512">
        <v>21</v>
      </c>
      <c r="M512">
        <v>0</v>
      </c>
    </row>
    <row r="513" spans="1:13" x14ac:dyDescent="0.25">
      <c r="A513">
        <v>2010</v>
      </c>
      <c r="B513" t="s">
        <v>30</v>
      </c>
      <c r="C513">
        <v>2.2200000000000002</v>
      </c>
      <c r="D513" t="s">
        <v>68</v>
      </c>
      <c r="E513" t="s">
        <v>53</v>
      </c>
      <c r="F513">
        <v>9</v>
      </c>
      <c r="G513">
        <v>2</v>
      </c>
      <c r="H513">
        <v>1</v>
      </c>
      <c r="I513">
        <v>10</v>
      </c>
      <c r="J513">
        <v>11</v>
      </c>
      <c r="K513">
        <v>7</v>
      </c>
      <c r="L513">
        <v>4</v>
      </c>
      <c r="M513">
        <v>0</v>
      </c>
    </row>
    <row r="514" spans="1:13" x14ac:dyDescent="0.25">
      <c r="A514">
        <v>2010</v>
      </c>
      <c r="B514" t="s">
        <v>30</v>
      </c>
      <c r="C514">
        <v>2.23</v>
      </c>
      <c r="D514" t="s">
        <v>69</v>
      </c>
      <c r="E514" t="s">
        <v>53</v>
      </c>
      <c r="F514">
        <v>27</v>
      </c>
      <c r="G514">
        <v>9</v>
      </c>
      <c r="H514">
        <v>6.51</v>
      </c>
      <c r="I514">
        <v>33.51</v>
      </c>
      <c r="J514">
        <v>36</v>
      </c>
      <c r="K514">
        <v>23</v>
      </c>
      <c r="L514">
        <v>13</v>
      </c>
      <c r="M514">
        <v>0</v>
      </c>
    </row>
    <row r="515" spans="1:13" x14ac:dyDescent="0.25">
      <c r="A515">
        <v>2010</v>
      </c>
      <c r="B515" t="s">
        <v>31</v>
      </c>
      <c r="C515">
        <v>2.04</v>
      </c>
      <c r="D515" t="s">
        <v>68</v>
      </c>
      <c r="E515" t="s">
        <v>54</v>
      </c>
      <c r="F515">
        <v>73</v>
      </c>
      <c r="G515">
        <v>10</v>
      </c>
      <c r="H515">
        <v>6.71</v>
      </c>
      <c r="I515">
        <v>79.709999999999994</v>
      </c>
      <c r="J515">
        <v>83</v>
      </c>
      <c r="K515">
        <v>62</v>
      </c>
      <c r="L515">
        <v>21</v>
      </c>
      <c r="M515">
        <v>0</v>
      </c>
    </row>
    <row r="516" spans="1:13" x14ac:dyDescent="0.25">
      <c r="A516">
        <v>2010</v>
      </c>
      <c r="B516" t="s">
        <v>31</v>
      </c>
      <c r="C516">
        <v>2.0499999999999998</v>
      </c>
      <c r="D516" t="s">
        <v>69</v>
      </c>
      <c r="E516" t="s">
        <v>54</v>
      </c>
      <c r="F516">
        <v>252</v>
      </c>
      <c r="G516">
        <v>51</v>
      </c>
      <c r="H516">
        <v>31.2</v>
      </c>
      <c r="I516">
        <v>283.2</v>
      </c>
      <c r="J516">
        <v>303</v>
      </c>
      <c r="K516">
        <v>248</v>
      </c>
      <c r="L516">
        <v>55</v>
      </c>
      <c r="M516">
        <v>0</v>
      </c>
    </row>
    <row r="517" spans="1:13" x14ac:dyDescent="0.25">
      <c r="A517">
        <v>2010</v>
      </c>
      <c r="B517" t="s">
        <v>31</v>
      </c>
      <c r="C517">
        <v>2.13</v>
      </c>
      <c r="D517" t="s">
        <v>68</v>
      </c>
      <c r="E517" t="s">
        <v>55</v>
      </c>
      <c r="F517">
        <v>60</v>
      </c>
      <c r="G517">
        <v>7</v>
      </c>
      <c r="H517">
        <v>4.79</v>
      </c>
      <c r="I517">
        <v>64.790000000000006</v>
      </c>
      <c r="J517">
        <v>67</v>
      </c>
      <c r="K517">
        <v>46</v>
      </c>
      <c r="L517">
        <v>21</v>
      </c>
      <c r="M517">
        <v>0</v>
      </c>
    </row>
    <row r="518" spans="1:13" x14ac:dyDescent="0.25">
      <c r="A518">
        <v>2010</v>
      </c>
      <c r="B518" t="s">
        <v>31</v>
      </c>
      <c r="C518">
        <v>2.14</v>
      </c>
      <c r="D518" t="s">
        <v>69</v>
      </c>
      <c r="E518" t="s">
        <v>55</v>
      </c>
      <c r="F518">
        <v>143</v>
      </c>
      <c r="G518">
        <v>39</v>
      </c>
      <c r="H518">
        <v>23.44</v>
      </c>
      <c r="I518">
        <v>166.44</v>
      </c>
      <c r="J518">
        <v>182</v>
      </c>
      <c r="K518">
        <v>143</v>
      </c>
      <c r="L518">
        <v>39</v>
      </c>
      <c r="M518">
        <v>0</v>
      </c>
    </row>
    <row r="519" spans="1:13" x14ac:dyDescent="0.25">
      <c r="A519">
        <v>2010</v>
      </c>
      <c r="B519" t="s">
        <v>31</v>
      </c>
      <c r="C519">
        <v>2.2200000000000002</v>
      </c>
      <c r="D519" t="s">
        <v>68</v>
      </c>
      <c r="E519" t="s">
        <v>53</v>
      </c>
      <c r="F519">
        <v>29</v>
      </c>
      <c r="G519">
        <v>4</v>
      </c>
      <c r="H519">
        <v>2.2999999999999998</v>
      </c>
      <c r="I519">
        <v>31.3</v>
      </c>
      <c r="J519">
        <v>33</v>
      </c>
      <c r="K519">
        <v>22</v>
      </c>
      <c r="L519">
        <v>11</v>
      </c>
      <c r="M519">
        <v>0</v>
      </c>
    </row>
    <row r="520" spans="1:13" x14ac:dyDescent="0.25">
      <c r="A520">
        <v>2010</v>
      </c>
      <c r="B520" t="s">
        <v>31</v>
      </c>
      <c r="C520">
        <v>2.23</v>
      </c>
      <c r="D520" t="s">
        <v>69</v>
      </c>
      <c r="E520" t="s">
        <v>53</v>
      </c>
      <c r="F520">
        <v>95</v>
      </c>
      <c r="G520">
        <v>5</v>
      </c>
      <c r="H520">
        <v>2.89</v>
      </c>
      <c r="I520">
        <v>97.89</v>
      </c>
      <c r="J520">
        <v>100</v>
      </c>
      <c r="K520">
        <v>62</v>
      </c>
      <c r="L520">
        <v>38</v>
      </c>
      <c r="M520">
        <v>0</v>
      </c>
    </row>
    <row r="521" spans="1:13" x14ac:dyDescent="0.25">
      <c r="A521">
        <v>2010</v>
      </c>
      <c r="B521" t="s">
        <v>31</v>
      </c>
      <c r="C521">
        <v>2.2999999999999998</v>
      </c>
      <c r="D521" t="s">
        <v>68</v>
      </c>
      <c r="E521" t="s">
        <v>56</v>
      </c>
      <c r="F521">
        <v>7</v>
      </c>
      <c r="G521">
        <v>1</v>
      </c>
      <c r="H521">
        <v>0.86</v>
      </c>
      <c r="I521">
        <v>7.86</v>
      </c>
      <c r="J521">
        <v>8</v>
      </c>
      <c r="K521">
        <v>3</v>
      </c>
      <c r="L521">
        <v>5</v>
      </c>
      <c r="M521">
        <v>0</v>
      </c>
    </row>
    <row r="522" spans="1:13" x14ac:dyDescent="0.25">
      <c r="A522">
        <v>2010</v>
      </c>
      <c r="B522" t="s">
        <v>31</v>
      </c>
      <c r="C522">
        <v>2.31</v>
      </c>
      <c r="D522" t="s">
        <v>69</v>
      </c>
      <c r="E522" t="s">
        <v>56</v>
      </c>
      <c r="F522">
        <v>32</v>
      </c>
      <c r="G522">
        <v>15</v>
      </c>
      <c r="H522">
        <v>8.6199999999999992</v>
      </c>
      <c r="I522">
        <v>40.619999999999997</v>
      </c>
      <c r="J522">
        <v>47</v>
      </c>
      <c r="K522">
        <v>40</v>
      </c>
      <c r="L522">
        <v>7</v>
      </c>
      <c r="M522">
        <v>0</v>
      </c>
    </row>
    <row r="523" spans="1:13" x14ac:dyDescent="0.25">
      <c r="A523">
        <v>2010</v>
      </c>
      <c r="B523" t="s">
        <v>32</v>
      </c>
      <c r="C523">
        <v>2.04</v>
      </c>
      <c r="D523" t="s">
        <v>68</v>
      </c>
      <c r="E523" t="s">
        <v>54</v>
      </c>
      <c r="F523">
        <v>19</v>
      </c>
      <c r="G523">
        <v>1</v>
      </c>
      <c r="H523">
        <v>0.5</v>
      </c>
      <c r="I523">
        <v>19.5</v>
      </c>
      <c r="J523">
        <v>20</v>
      </c>
      <c r="K523">
        <v>16</v>
      </c>
      <c r="L523">
        <v>4</v>
      </c>
      <c r="M523">
        <v>0</v>
      </c>
    </row>
    <row r="524" spans="1:13" x14ac:dyDescent="0.25">
      <c r="A524">
        <v>2010</v>
      </c>
      <c r="B524" t="s">
        <v>32</v>
      </c>
      <c r="C524">
        <v>2.0499999999999998</v>
      </c>
      <c r="D524" t="s">
        <v>69</v>
      </c>
      <c r="E524" t="s">
        <v>54</v>
      </c>
      <c r="F524">
        <v>70</v>
      </c>
      <c r="G524">
        <v>18</v>
      </c>
      <c r="H524">
        <v>9.51</v>
      </c>
      <c r="I524">
        <v>79.510000000000005</v>
      </c>
      <c r="J524">
        <v>88</v>
      </c>
      <c r="K524">
        <v>76</v>
      </c>
      <c r="L524">
        <v>12</v>
      </c>
      <c r="M524">
        <v>0</v>
      </c>
    </row>
    <row r="525" spans="1:13" x14ac:dyDescent="0.25">
      <c r="A525">
        <v>2010</v>
      </c>
      <c r="B525" t="s">
        <v>32</v>
      </c>
      <c r="C525">
        <v>2.13</v>
      </c>
      <c r="D525" t="s">
        <v>68</v>
      </c>
      <c r="E525" t="s">
        <v>55</v>
      </c>
      <c r="F525">
        <v>2</v>
      </c>
      <c r="G525">
        <v>0</v>
      </c>
      <c r="H525">
        <v>0</v>
      </c>
      <c r="I525">
        <v>2</v>
      </c>
      <c r="J525">
        <v>2</v>
      </c>
      <c r="K525">
        <v>2</v>
      </c>
      <c r="L525">
        <v>0</v>
      </c>
      <c r="M525">
        <v>0</v>
      </c>
    </row>
    <row r="526" spans="1:13" x14ac:dyDescent="0.25">
      <c r="A526">
        <v>2010</v>
      </c>
      <c r="B526" t="s">
        <v>32</v>
      </c>
      <c r="C526">
        <v>2.14</v>
      </c>
      <c r="D526" t="s">
        <v>69</v>
      </c>
      <c r="E526" t="s">
        <v>55</v>
      </c>
      <c r="F526">
        <v>61</v>
      </c>
      <c r="G526">
        <v>23</v>
      </c>
      <c r="H526">
        <v>14.22</v>
      </c>
      <c r="I526">
        <v>75.22</v>
      </c>
      <c r="J526">
        <v>84</v>
      </c>
      <c r="K526">
        <v>65</v>
      </c>
      <c r="L526">
        <v>19</v>
      </c>
      <c r="M526">
        <v>0</v>
      </c>
    </row>
    <row r="527" spans="1:13" x14ac:dyDescent="0.25">
      <c r="A527">
        <v>2010</v>
      </c>
      <c r="B527" t="s">
        <v>32</v>
      </c>
      <c r="C527">
        <v>2.23</v>
      </c>
      <c r="D527" t="s">
        <v>69</v>
      </c>
      <c r="E527" t="s">
        <v>53</v>
      </c>
      <c r="F527">
        <v>16</v>
      </c>
      <c r="G527">
        <v>7</v>
      </c>
      <c r="H527">
        <v>3.5</v>
      </c>
      <c r="I527">
        <v>19.5</v>
      </c>
      <c r="J527">
        <v>23</v>
      </c>
      <c r="K527">
        <v>13</v>
      </c>
      <c r="L527">
        <v>10</v>
      </c>
      <c r="M527">
        <v>0</v>
      </c>
    </row>
    <row r="528" spans="1:13" x14ac:dyDescent="0.25">
      <c r="A528">
        <v>2010</v>
      </c>
      <c r="B528" t="s">
        <v>32</v>
      </c>
      <c r="C528">
        <v>2.2999999999999998</v>
      </c>
      <c r="D528" t="s">
        <v>68</v>
      </c>
      <c r="E528" t="s">
        <v>56</v>
      </c>
      <c r="F528">
        <v>3</v>
      </c>
      <c r="G528">
        <v>2</v>
      </c>
      <c r="H528">
        <v>1</v>
      </c>
      <c r="I528">
        <v>4</v>
      </c>
      <c r="J528">
        <v>5</v>
      </c>
      <c r="K528">
        <v>5</v>
      </c>
      <c r="L528">
        <v>0</v>
      </c>
      <c r="M528">
        <v>0</v>
      </c>
    </row>
    <row r="529" spans="1:13" x14ac:dyDescent="0.25">
      <c r="A529">
        <v>2010</v>
      </c>
      <c r="B529" t="s">
        <v>33</v>
      </c>
      <c r="C529">
        <v>2.04</v>
      </c>
      <c r="D529" t="s">
        <v>68</v>
      </c>
      <c r="E529" t="s">
        <v>54</v>
      </c>
      <c r="F529">
        <v>9</v>
      </c>
      <c r="G529">
        <v>0</v>
      </c>
      <c r="H529">
        <v>0</v>
      </c>
      <c r="I529">
        <v>9</v>
      </c>
      <c r="J529">
        <v>9</v>
      </c>
      <c r="K529">
        <v>7</v>
      </c>
      <c r="L529">
        <v>2</v>
      </c>
      <c r="M529">
        <v>0</v>
      </c>
    </row>
    <row r="530" spans="1:13" x14ac:dyDescent="0.25">
      <c r="A530">
        <v>2010</v>
      </c>
      <c r="B530" t="s">
        <v>33</v>
      </c>
      <c r="C530">
        <v>2.0499999999999998</v>
      </c>
      <c r="D530" t="s">
        <v>69</v>
      </c>
      <c r="E530" t="s">
        <v>54</v>
      </c>
      <c r="F530">
        <v>34</v>
      </c>
      <c r="G530">
        <v>7</v>
      </c>
      <c r="H530">
        <v>3.6</v>
      </c>
      <c r="I530">
        <v>37.6</v>
      </c>
      <c r="J530">
        <v>41</v>
      </c>
      <c r="K530">
        <v>32</v>
      </c>
      <c r="L530">
        <v>9</v>
      </c>
      <c r="M530">
        <v>0</v>
      </c>
    </row>
    <row r="531" spans="1:13" x14ac:dyDescent="0.25">
      <c r="A531">
        <v>2010</v>
      </c>
      <c r="B531" t="s">
        <v>33</v>
      </c>
      <c r="C531">
        <v>2.13</v>
      </c>
      <c r="D531" t="s">
        <v>68</v>
      </c>
      <c r="E531" t="s">
        <v>55</v>
      </c>
      <c r="F531">
        <v>6</v>
      </c>
      <c r="G531">
        <v>1</v>
      </c>
      <c r="H531">
        <v>0.86</v>
      </c>
      <c r="I531">
        <v>6.86</v>
      </c>
      <c r="J531">
        <v>7</v>
      </c>
      <c r="K531">
        <v>5</v>
      </c>
      <c r="L531">
        <v>2</v>
      </c>
      <c r="M531">
        <v>0</v>
      </c>
    </row>
    <row r="532" spans="1:13" x14ac:dyDescent="0.25">
      <c r="A532">
        <v>2010</v>
      </c>
      <c r="B532" t="s">
        <v>33</v>
      </c>
      <c r="C532">
        <v>2.14</v>
      </c>
      <c r="D532" t="s">
        <v>69</v>
      </c>
      <c r="E532" t="s">
        <v>55</v>
      </c>
      <c r="F532">
        <v>25</v>
      </c>
      <c r="G532">
        <v>8</v>
      </c>
      <c r="H532">
        <v>3.88</v>
      </c>
      <c r="I532">
        <v>28.88</v>
      </c>
      <c r="J532">
        <v>33</v>
      </c>
      <c r="K532">
        <v>31</v>
      </c>
      <c r="L532">
        <v>2</v>
      </c>
      <c r="M532">
        <v>0</v>
      </c>
    </row>
    <row r="533" spans="1:13" x14ac:dyDescent="0.25">
      <c r="A533">
        <v>2010</v>
      </c>
      <c r="B533" t="s">
        <v>33</v>
      </c>
      <c r="C533">
        <v>2.2200000000000002</v>
      </c>
      <c r="D533" t="s">
        <v>68</v>
      </c>
      <c r="E533" t="s">
        <v>53</v>
      </c>
      <c r="F533">
        <v>4</v>
      </c>
      <c r="G533">
        <v>0</v>
      </c>
      <c r="H533">
        <v>0</v>
      </c>
      <c r="I533">
        <v>4</v>
      </c>
      <c r="J533">
        <v>4</v>
      </c>
      <c r="K533">
        <v>2</v>
      </c>
      <c r="L533">
        <v>2</v>
      </c>
      <c r="M533">
        <v>0</v>
      </c>
    </row>
    <row r="534" spans="1:13" x14ac:dyDescent="0.25">
      <c r="A534">
        <v>2010</v>
      </c>
      <c r="B534" t="s">
        <v>33</v>
      </c>
      <c r="C534">
        <v>2.23</v>
      </c>
      <c r="D534" t="s">
        <v>69</v>
      </c>
      <c r="E534" t="s">
        <v>53</v>
      </c>
      <c r="F534">
        <v>17</v>
      </c>
      <c r="G534">
        <v>5</v>
      </c>
      <c r="H534">
        <v>2.59</v>
      </c>
      <c r="I534">
        <v>19.59</v>
      </c>
      <c r="J534">
        <v>22</v>
      </c>
      <c r="K534">
        <v>17</v>
      </c>
      <c r="L534">
        <v>5</v>
      </c>
      <c r="M534">
        <v>0</v>
      </c>
    </row>
    <row r="535" spans="1:13" x14ac:dyDescent="0.25">
      <c r="A535">
        <v>2010</v>
      </c>
      <c r="B535" t="s">
        <v>34</v>
      </c>
      <c r="C535">
        <v>2.04</v>
      </c>
      <c r="D535" t="s">
        <v>68</v>
      </c>
      <c r="E535" t="s">
        <v>54</v>
      </c>
      <c r="F535">
        <v>6</v>
      </c>
      <c r="G535">
        <v>2</v>
      </c>
      <c r="H535">
        <v>1.28</v>
      </c>
      <c r="I535">
        <v>7.28</v>
      </c>
      <c r="J535">
        <v>8</v>
      </c>
      <c r="K535">
        <v>6</v>
      </c>
      <c r="L535">
        <v>2</v>
      </c>
      <c r="M535">
        <v>0</v>
      </c>
    </row>
    <row r="536" spans="1:13" x14ac:dyDescent="0.25">
      <c r="A536">
        <v>2010</v>
      </c>
      <c r="B536" t="s">
        <v>34</v>
      </c>
      <c r="C536">
        <v>2.0499999999999998</v>
      </c>
      <c r="D536" t="s">
        <v>69</v>
      </c>
      <c r="E536" t="s">
        <v>54</v>
      </c>
      <c r="F536">
        <v>23</v>
      </c>
      <c r="G536">
        <v>10</v>
      </c>
      <c r="H536">
        <v>6.29</v>
      </c>
      <c r="I536">
        <v>29.29</v>
      </c>
      <c r="J536">
        <v>33</v>
      </c>
      <c r="K536">
        <v>28</v>
      </c>
      <c r="L536">
        <v>5</v>
      </c>
      <c r="M536">
        <v>0</v>
      </c>
    </row>
    <row r="537" spans="1:13" x14ac:dyDescent="0.25">
      <c r="A537">
        <v>2010</v>
      </c>
      <c r="B537" t="s">
        <v>34</v>
      </c>
      <c r="C537">
        <v>2.13</v>
      </c>
      <c r="D537" t="s">
        <v>68</v>
      </c>
      <c r="E537" t="s">
        <v>55</v>
      </c>
      <c r="F537">
        <v>5</v>
      </c>
      <c r="G537">
        <v>1</v>
      </c>
      <c r="H537">
        <v>0.57999999999999996</v>
      </c>
      <c r="I537">
        <v>5.58</v>
      </c>
      <c r="J537">
        <v>6</v>
      </c>
      <c r="K537">
        <v>4</v>
      </c>
      <c r="L537">
        <v>2</v>
      </c>
      <c r="M537">
        <v>0</v>
      </c>
    </row>
    <row r="538" spans="1:13" x14ac:dyDescent="0.25">
      <c r="A538">
        <v>2010</v>
      </c>
      <c r="B538" t="s">
        <v>34</v>
      </c>
      <c r="C538">
        <v>2.14</v>
      </c>
      <c r="D538" t="s">
        <v>69</v>
      </c>
      <c r="E538" t="s">
        <v>55</v>
      </c>
      <c r="F538">
        <v>22</v>
      </c>
      <c r="G538">
        <v>5</v>
      </c>
      <c r="H538">
        <v>2.65</v>
      </c>
      <c r="I538">
        <v>24.65</v>
      </c>
      <c r="J538">
        <v>27</v>
      </c>
      <c r="K538">
        <v>21</v>
      </c>
      <c r="L538">
        <v>6</v>
      </c>
      <c r="M538">
        <v>0</v>
      </c>
    </row>
    <row r="539" spans="1:13" x14ac:dyDescent="0.25">
      <c r="A539">
        <v>2010</v>
      </c>
      <c r="B539" t="s">
        <v>34</v>
      </c>
      <c r="C539">
        <v>2.2200000000000002</v>
      </c>
      <c r="D539" t="s">
        <v>68</v>
      </c>
      <c r="E539" t="s">
        <v>53</v>
      </c>
      <c r="F539">
        <v>2</v>
      </c>
      <c r="G539">
        <v>0</v>
      </c>
      <c r="H539">
        <v>0</v>
      </c>
      <c r="I539">
        <v>2</v>
      </c>
      <c r="J539">
        <v>2</v>
      </c>
      <c r="K539">
        <v>2</v>
      </c>
      <c r="L539">
        <v>0</v>
      </c>
      <c r="M539">
        <v>0</v>
      </c>
    </row>
    <row r="540" spans="1:13" x14ac:dyDescent="0.25">
      <c r="A540">
        <v>2010</v>
      </c>
      <c r="B540" t="s">
        <v>34</v>
      </c>
      <c r="C540">
        <v>2.23</v>
      </c>
      <c r="D540" t="s">
        <v>69</v>
      </c>
      <c r="E540" t="s">
        <v>53</v>
      </c>
      <c r="F540">
        <v>7</v>
      </c>
      <c r="G540">
        <v>0</v>
      </c>
      <c r="H540">
        <v>0</v>
      </c>
      <c r="I540">
        <v>7</v>
      </c>
      <c r="J540">
        <v>7</v>
      </c>
      <c r="K540">
        <v>5</v>
      </c>
      <c r="L540">
        <v>2</v>
      </c>
      <c r="M540">
        <v>0</v>
      </c>
    </row>
    <row r="541" spans="1:13" x14ac:dyDescent="0.25">
      <c r="A541">
        <v>2010</v>
      </c>
      <c r="B541" t="s">
        <v>34</v>
      </c>
      <c r="C541">
        <v>2.2999999999999998</v>
      </c>
      <c r="D541" t="s">
        <v>68</v>
      </c>
      <c r="E541" t="s">
        <v>56</v>
      </c>
      <c r="F541">
        <v>1</v>
      </c>
      <c r="G541">
        <v>0</v>
      </c>
      <c r="H541">
        <v>0</v>
      </c>
      <c r="I541">
        <v>1</v>
      </c>
      <c r="J541">
        <v>1</v>
      </c>
      <c r="K541">
        <v>0</v>
      </c>
      <c r="L541">
        <v>1</v>
      </c>
      <c r="M541">
        <v>0</v>
      </c>
    </row>
    <row r="542" spans="1:13" x14ac:dyDescent="0.25">
      <c r="A542">
        <v>2010</v>
      </c>
      <c r="B542" t="s">
        <v>34</v>
      </c>
      <c r="C542">
        <v>2.31</v>
      </c>
      <c r="D542" t="s">
        <v>69</v>
      </c>
      <c r="E542" t="s">
        <v>56</v>
      </c>
      <c r="F542">
        <v>6</v>
      </c>
      <c r="G542">
        <v>3</v>
      </c>
      <c r="H542">
        <v>2</v>
      </c>
      <c r="I542">
        <v>8</v>
      </c>
      <c r="J542">
        <v>9</v>
      </c>
      <c r="K542">
        <v>6</v>
      </c>
      <c r="L542">
        <v>3</v>
      </c>
      <c r="M542">
        <v>0</v>
      </c>
    </row>
    <row r="543" spans="1:13" x14ac:dyDescent="0.25">
      <c r="A543">
        <v>2010</v>
      </c>
      <c r="B543" t="s">
        <v>35</v>
      </c>
      <c r="C543">
        <v>2.04</v>
      </c>
      <c r="D543" t="s">
        <v>68</v>
      </c>
      <c r="E543" t="s">
        <v>54</v>
      </c>
      <c r="F543">
        <v>8</v>
      </c>
      <c r="G543">
        <v>1</v>
      </c>
      <c r="H543">
        <v>0.6</v>
      </c>
      <c r="I543">
        <v>8.6</v>
      </c>
      <c r="J543">
        <v>9</v>
      </c>
      <c r="K543">
        <v>9</v>
      </c>
      <c r="L543">
        <v>0</v>
      </c>
      <c r="M543">
        <v>0</v>
      </c>
    </row>
    <row r="544" spans="1:13" x14ac:dyDescent="0.25">
      <c r="A544">
        <v>2010</v>
      </c>
      <c r="B544" t="s">
        <v>35</v>
      </c>
      <c r="C544">
        <v>2.0499999999999998</v>
      </c>
      <c r="D544" t="s">
        <v>69</v>
      </c>
      <c r="E544" t="s">
        <v>54</v>
      </c>
      <c r="F544">
        <v>38</v>
      </c>
      <c r="G544">
        <v>9</v>
      </c>
      <c r="H544">
        <v>5.6</v>
      </c>
      <c r="I544">
        <v>43.6</v>
      </c>
      <c r="J544">
        <v>47</v>
      </c>
      <c r="K544">
        <v>38</v>
      </c>
      <c r="L544">
        <v>9</v>
      </c>
      <c r="M544">
        <v>0</v>
      </c>
    </row>
    <row r="545" spans="1:13" x14ac:dyDescent="0.25">
      <c r="A545">
        <v>2010</v>
      </c>
      <c r="B545" t="s">
        <v>35</v>
      </c>
      <c r="C545">
        <v>2.13</v>
      </c>
      <c r="D545" t="s">
        <v>68</v>
      </c>
      <c r="E545" t="s">
        <v>55</v>
      </c>
      <c r="F545">
        <v>6</v>
      </c>
      <c r="G545">
        <v>0</v>
      </c>
      <c r="H545">
        <v>0</v>
      </c>
      <c r="I545">
        <v>6</v>
      </c>
      <c r="J545">
        <v>6</v>
      </c>
      <c r="K545">
        <v>4</v>
      </c>
      <c r="L545">
        <v>2</v>
      </c>
      <c r="M545">
        <v>0</v>
      </c>
    </row>
    <row r="546" spans="1:13" x14ac:dyDescent="0.25">
      <c r="A546">
        <v>2010</v>
      </c>
      <c r="B546" t="s">
        <v>35</v>
      </c>
      <c r="C546">
        <v>2.14</v>
      </c>
      <c r="D546" t="s">
        <v>69</v>
      </c>
      <c r="E546" t="s">
        <v>55</v>
      </c>
      <c r="F546">
        <v>30</v>
      </c>
      <c r="G546">
        <v>8</v>
      </c>
      <c r="H546">
        <v>3.89</v>
      </c>
      <c r="I546">
        <v>33.89</v>
      </c>
      <c r="J546">
        <v>38</v>
      </c>
      <c r="K546">
        <v>25</v>
      </c>
      <c r="L546">
        <v>13</v>
      </c>
      <c r="M546">
        <v>0</v>
      </c>
    </row>
    <row r="547" spans="1:13" x14ac:dyDescent="0.25">
      <c r="A547">
        <v>2010</v>
      </c>
      <c r="B547" t="s">
        <v>35</v>
      </c>
      <c r="C547">
        <v>2.2200000000000002</v>
      </c>
      <c r="D547" t="s">
        <v>68</v>
      </c>
      <c r="E547" t="s">
        <v>53</v>
      </c>
      <c r="F547">
        <v>1</v>
      </c>
      <c r="G547">
        <v>0</v>
      </c>
      <c r="H547">
        <v>0</v>
      </c>
      <c r="I547">
        <v>1</v>
      </c>
      <c r="J547">
        <v>1</v>
      </c>
      <c r="K547">
        <v>1</v>
      </c>
      <c r="L547">
        <v>0</v>
      </c>
      <c r="M547">
        <v>0</v>
      </c>
    </row>
    <row r="548" spans="1:13" x14ac:dyDescent="0.25">
      <c r="A548">
        <v>2010</v>
      </c>
      <c r="B548" t="s">
        <v>35</v>
      </c>
      <c r="C548">
        <v>2.23</v>
      </c>
      <c r="D548" t="s">
        <v>69</v>
      </c>
      <c r="E548" t="s">
        <v>53</v>
      </c>
      <c r="F548">
        <v>6</v>
      </c>
      <c r="G548">
        <v>1</v>
      </c>
      <c r="H548">
        <v>0.5</v>
      </c>
      <c r="I548">
        <v>6.5</v>
      </c>
      <c r="J548">
        <v>7</v>
      </c>
      <c r="K548">
        <v>4</v>
      </c>
      <c r="L548">
        <v>3</v>
      </c>
      <c r="M548">
        <v>0</v>
      </c>
    </row>
    <row r="549" spans="1:13" x14ac:dyDescent="0.25">
      <c r="A549">
        <v>2010</v>
      </c>
      <c r="B549" t="s">
        <v>35</v>
      </c>
      <c r="C549">
        <v>2.2999999999999998</v>
      </c>
      <c r="D549" t="s">
        <v>68</v>
      </c>
      <c r="E549" t="s">
        <v>56</v>
      </c>
      <c r="F549">
        <v>1</v>
      </c>
      <c r="G549">
        <v>0</v>
      </c>
      <c r="H549">
        <v>0</v>
      </c>
      <c r="I549">
        <v>1</v>
      </c>
      <c r="J549">
        <v>1</v>
      </c>
      <c r="K549">
        <v>1</v>
      </c>
      <c r="L549">
        <v>0</v>
      </c>
      <c r="M549">
        <v>0</v>
      </c>
    </row>
    <row r="550" spans="1:13" x14ac:dyDescent="0.25">
      <c r="A550">
        <v>2010</v>
      </c>
      <c r="B550" t="s">
        <v>35</v>
      </c>
      <c r="C550">
        <v>2.31</v>
      </c>
      <c r="D550" t="s">
        <v>69</v>
      </c>
      <c r="E550" t="s">
        <v>56</v>
      </c>
      <c r="F550">
        <v>5</v>
      </c>
      <c r="G550">
        <v>2</v>
      </c>
      <c r="H550">
        <v>1.27</v>
      </c>
      <c r="I550">
        <v>6.27</v>
      </c>
      <c r="J550">
        <v>7</v>
      </c>
      <c r="K550">
        <v>5</v>
      </c>
      <c r="L550">
        <v>2</v>
      </c>
      <c r="M550">
        <v>0</v>
      </c>
    </row>
    <row r="551" spans="1:13" x14ac:dyDescent="0.25">
      <c r="A551">
        <v>2010</v>
      </c>
      <c r="B551" t="s">
        <v>49</v>
      </c>
      <c r="C551">
        <v>2.04</v>
      </c>
      <c r="D551" t="s">
        <v>68</v>
      </c>
      <c r="E551" t="s">
        <v>54</v>
      </c>
      <c r="F551">
        <v>2</v>
      </c>
      <c r="G551">
        <v>0</v>
      </c>
      <c r="H551">
        <v>0</v>
      </c>
      <c r="I551">
        <v>2</v>
      </c>
      <c r="J551">
        <v>2</v>
      </c>
      <c r="K551">
        <v>2</v>
      </c>
      <c r="L551">
        <v>0</v>
      </c>
      <c r="M551">
        <v>0</v>
      </c>
    </row>
    <row r="552" spans="1:13" x14ac:dyDescent="0.25">
      <c r="A552">
        <v>2010</v>
      </c>
      <c r="B552" t="s">
        <v>49</v>
      </c>
      <c r="C552">
        <v>2.0499999999999998</v>
      </c>
      <c r="D552" t="s">
        <v>69</v>
      </c>
      <c r="E552" t="s">
        <v>54</v>
      </c>
      <c r="F552">
        <v>7</v>
      </c>
      <c r="G552">
        <v>0</v>
      </c>
      <c r="H552">
        <v>0</v>
      </c>
      <c r="I552">
        <v>7</v>
      </c>
      <c r="J552">
        <v>7</v>
      </c>
      <c r="K552">
        <v>6</v>
      </c>
      <c r="L552">
        <v>1</v>
      </c>
      <c r="M552">
        <v>0</v>
      </c>
    </row>
    <row r="553" spans="1:13" x14ac:dyDescent="0.25">
      <c r="A553">
        <v>2010</v>
      </c>
      <c r="B553" t="s">
        <v>49</v>
      </c>
      <c r="C553">
        <v>2.13</v>
      </c>
      <c r="D553" t="s">
        <v>68</v>
      </c>
      <c r="E553" t="s">
        <v>55</v>
      </c>
      <c r="F553">
        <v>1</v>
      </c>
      <c r="G553">
        <v>0</v>
      </c>
      <c r="H553">
        <v>0</v>
      </c>
      <c r="I553">
        <v>1</v>
      </c>
      <c r="J553">
        <v>1</v>
      </c>
      <c r="K553">
        <v>1</v>
      </c>
      <c r="L553">
        <v>0</v>
      </c>
      <c r="M553">
        <v>0</v>
      </c>
    </row>
    <row r="554" spans="1:13" x14ac:dyDescent="0.25">
      <c r="A554">
        <v>2010</v>
      </c>
      <c r="B554" t="s">
        <v>49</v>
      </c>
      <c r="C554">
        <v>2.14</v>
      </c>
      <c r="D554" t="s">
        <v>69</v>
      </c>
      <c r="E554" t="s">
        <v>55</v>
      </c>
      <c r="F554">
        <v>4</v>
      </c>
      <c r="G554">
        <v>1</v>
      </c>
      <c r="H554">
        <v>0.6</v>
      </c>
      <c r="I554">
        <v>4.5999999999999996</v>
      </c>
      <c r="J554">
        <v>5</v>
      </c>
      <c r="K554">
        <v>4</v>
      </c>
      <c r="L554">
        <v>1</v>
      </c>
      <c r="M554">
        <v>0</v>
      </c>
    </row>
    <row r="555" spans="1:13" x14ac:dyDescent="0.25">
      <c r="A555">
        <v>2010</v>
      </c>
      <c r="B555" t="s">
        <v>49</v>
      </c>
      <c r="C555">
        <v>2.2200000000000002</v>
      </c>
      <c r="D555" t="s">
        <v>68</v>
      </c>
      <c r="E555" t="s">
        <v>53</v>
      </c>
      <c r="F555">
        <v>1</v>
      </c>
      <c r="G555">
        <v>0</v>
      </c>
      <c r="H555">
        <v>0</v>
      </c>
      <c r="I555">
        <v>1</v>
      </c>
      <c r="J555">
        <v>1</v>
      </c>
      <c r="K555">
        <v>1</v>
      </c>
      <c r="L555">
        <v>0</v>
      </c>
      <c r="M555">
        <v>0</v>
      </c>
    </row>
    <row r="556" spans="1:13" x14ac:dyDescent="0.25">
      <c r="A556">
        <v>2010</v>
      </c>
      <c r="B556" t="s">
        <v>49</v>
      </c>
      <c r="C556">
        <v>2.23</v>
      </c>
      <c r="D556" t="s">
        <v>69</v>
      </c>
      <c r="E556" t="s">
        <v>53</v>
      </c>
      <c r="F556">
        <v>2</v>
      </c>
      <c r="G556">
        <v>0</v>
      </c>
      <c r="H556">
        <v>0</v>
      </c>
      <c r="I556">
        <v>2</v>
      </c>
      <c r="J556">
        <v>2</v>
      </c>
      <c r="K556">
        <v>0</v>
      </c>
      <c r="L556">
        <v>2</v>
      </c>
      <c r="M556">
        <v>0</v>
      </c>
    </row>
    <row r="557" spans="1:13" x14ac:dyDescent="0.25">
      <c r="A557">
        <v>2010</v>
      </c>
      <c r="B557" t="s">
        <v>49</v>
      </c>
      <c r="C557">
        <v>2.31</v>
      </c>
      <c r="D557" t="s">
        <v>69</v>
      </c>
      <c r="E557" t="s">
        <v>56</v>
      </c>
      <c r="F557">
        <v>2</v>
      </c>
      <c r="G557">
        <v>0</v>
      </c>
      <c r="H557">
        <v>0</v>
      </c>
      <c r="I557">
        <v>2</v>
      </c>
      <c r="J557">
        <v>2</v>
      </c>
      <c r="K557">
        <v>1</v>
      </c>
      <c r="L557">
        <v>1</v>
      </c>
      <c r="M557">
        <v>0</v>
      </c>
    </row>
    <row r="558" spans="1:13" x14ac:dyDescent="0.25">
      <c r="A558">
        <v>2010</v>
      </c>
      <c r="B558" t="s">
        <v>36</v>
      </c>
      <c r="C558">
        <v>2.04</v>
      </c>
      <c r="D558" t="s">
        <v>68</v>
      </c>
      <c r="E558" t="s">
        <v>54</v>
      </c>
      <c r="F558">
        <v>8</v>
      </c>
      <c r="G558">
        <v>0</v>
      </c>
      <c r="H558">
        <v>0</v>
      </c>
      <c r="I558">
        <v>8</v>
      </c>
      <c r="J558">
        <v>8</v>
      </c>
      <c r="K558">
        <v>7</v>
      </c>
      <c r="L558">
        <v>1</v>
      </c>
      <c r="M558">
        <v>0</v>
      </c>
    </row>
    <row r="559" spans="1:13" x14ac:dyDescent="0.25">
      <c r="A559">
        <v>2010</v>
      </c>
      <c r="B559" t="s">
        <v>36</v>
      </c>
      <c r="C559">
        <v>2.0499999999999998</v>
      </c>
      <c r="D559" t="s">
        <v>69</v>
      </c>
      <c r="E559" t="s">
        <v>54</v>
      </c>
      <c r="F559">
        <v>45</v>
      </c>
      <c r="G559">
        <v>9</v>
      </c>
      <c r="H559">
        <v>5.3</v>
      </c>
      <c r="I559">
        <v>50.3</v>
      </c>
      <c r="J559">
        <v>54</v>
      </c>
      <c r="K559">
        <v>41</v>
      </c>
      <c r="L559">
        <v>13</v>
      </c>
      <c r="M559">
        <v>0</v>
      </c>
    </row>
    <row r="560" spans="1:13" x14ac:dyDescent="0.25">
      <c r="A560">
        <v>2010</v>
      </c>
      <c r="B560" t="s">
        <v>36</v>
      </c>
      <c r="C560">
        <v>2.13</v>
      </c>
      <c r="D560" t="s">
        <v>68</v>
      </c>
      <c r="E560" t="s">
        <v>55</v>
      </c>
      <c r="F560">
        <v>6</v>
      </c>
      <c r="G560">
        <v>0</v>
      </c>
      <c r="H560">
        <v>0</v>
      </c>
      <c r="I560">
        <v>6</v>
      </c>
      <c r="J560">
        <v>6</v>
      </c>
      <c r="K560">
        <v>5</v>
      </c>
      <c r="L560">
        <v>1</v>
      </c>
      <c r="M560">
        <v>0</v>
      </c>
    </row>
    <row r="561" spans="1:13" x14ac:dyDescent="0.25">
      <c r="A561">
        <v>2010</v>
      </c>
      <c r="B561" t="s">
        <v>36</v>
      </c>
      <c r="C561">
        <v>2.14</v>
      </c>
      <c r="D561" t="s">
        <v>69</v>
      </c>
      <c r="E561" t="s">
        <v>55</v>
      </c>
      <c r="F561">
        <v>29</v>
      </c>
      <c r="G561">
        <v>7</v>
      </c>
      <c r="H561">
        <v>4.0999999999999996</v>
      </c>
      <c r="I561">
        <v>33.1</v>
      </c>
      <c r="J561">
        <v>36</v>
      </c>
      <c r="K561">
        <v>30</v>
      </c>
      <c r="L561">
        <v>6</v>
      </c>
      <c r="M561">
        <v>0</v>
      </c>
    </row>
    <row r="562" spans="1:13" x14ac:dyDescent="0.25">
      <c r="A562">
        <v>2010</v>
      </c>
      <c r="B562" t="s">
        <v>36</v>
      </c>
      <c r="C562">
        <v>2.2200000000000002</v>
      </c>
      <c r="D562" t="s">
        <v>68</v>
      </c>
      <c r="E562" t="s">
        <v>53</v>
      </c>
      <c r="F562">
        <v>5</v>
      </c>
      <c r="G562">
        <v>0</v>
      </c>
      <c r="H562">
        <v>0</v>
      </c>
      <c r="I562">
        <v>5</v>
      </c>
      <c r="J562">
        <v>5</v>
      </c>
      <c r="K562">
        <v>3</v>
      </c>
      <c r="L562">
        <v>2</v>
      </c>
      <c r="M562">
        <v>0</v>
      </c>
    </row>
    <row r="563" spans="1:13" x14ac:dyDescent="0.25">
      <c r="A563">
        <v>2010</v>
      </c>
      <c r="B563" t="s">
        <v>36</v>
      </c>
      <c r="C563">
        <v>2.23</v>
      </c>
      <c r="D563" t="s">
        <v>69</v>
      </c>
      <c r="E563" t="s">
        <v>53</v>
      </c>
      <c r="F563">
        <v>14</v>
      </c>
      <c r="G563">
        <v>0</v>
      </c>
      <c r="H563">
        <v>0</v>
      </c>
      <c r="I563">
        <v>14</v>
      </c>
      <c r="J563">
        <v>14</v>
      </c>
      <c r="K563">
        <v>9</v>
      </c>
      <c r="L563">
        <v>5</v>
      </c>
      <c r="M563">
        <v>0</v>
      </c>
    </row>
    <row r="564" spans="1:13" x14ac:dyDescent="0.25">
      <c r="A564">
        <v>2010</v>
      </c>
      <c r="B564" t="s">
        <v>36</v>
      </c>
      <c r="C564">
        <v>2.2999999999999998</v>
      </c>
      <c r="D564" t="s">
        <v>68</v>
      </c>
      <c r="E564" t="s">
        <v>56</v>
      </c>
      <c r="F564">
        <v>2</v>
      </c>
      <c r="G564">
        <v>0</v>
      </c>
      <c r="H564">
        <v>0</v>
      </c>
      <c r="I564">
        <v>2</v>
      </c>
      <c r="J564">
        <v>2</v>
      </c>
      <c r="K564">
        <v>1</v>
      </c>
      <c r="L564">
        <v>1</v>
      </c>
      <c r="M564">
        <v>0</v>
      </c>
    </row>
    <row r="565" spans="1:13" x14ac:dyDescent="0.25">
      <c r="A565">
        <v>2010</v>
      </c>
      <c r="B565" t="s">
        <v>36</v>
      </c>
      <c r="C565">
        <v>2.31</v>
      </c>
      <c r="D565" t="s">
        <v>69</v>
      </c>
      <c r="E565" t="s">
        <v>56</v>
      </c>
      <c r="F565">
        <v>5</v>
      </c>
      <c r="G565">
        <v>2</v>
      </c>
      <c r="H565">
        <v>1.5</v>
      </c>
      <c r="I565">
        <v>6.5</v>
      </c>
      <c r="J565">
        <v>7</v>
      </c>
      <c r="K565">
        <v>6</v>
      </c>
      <c r="L565">
        <v>1</v>
      </c>
      <c r="M565">
        <v>0</v>
      </c>
    </row>
    <row r="566" spans="1:13" x14ac:dyDescent="0.25">
      <c r="A566">
        <v>2010</v>
      </c>
      <c r="B566" t="s">
        <v>37</v>
      </c>
      <c r="C566">
        <v>2.04</v>
      </c>
      <c r="D566" t="s">
        <v>68</v>
      </c>
      <c r="E566" t="s">
        <v>54</v>
      </c>
      <c r="F566">
        <v>33</v>
      </c>
      <c r="G566">
        <v>4</v>
      </c>
      <c r="H566">
        <v>2.41</v>
      </c>
      <c r="I566">
        <v>35.409999999999997</v>
      </c>
      <c r="J566">
        <v>37</v>
      </c>
      <c r="K566">
        <v>27</v>
      </c>
      <c r="L566">
        <v>10</v>
      </c>
      <c r="M566">
        <v>0</v>
      </c>
    </row>
    <row r="567" spans="1:13" x14ac:dyDescent="0.25">
      <c r="A567">
        <v>2010</v>
      </c>
      <c r="B567" t="s">
        <v>37</v>
      </c>
      <c r="C567">
        <v>2.0499999999999998</v>
      </c>
      <c r="D567" t="s">
        <v>69</v>
      </c>
      <c r="E567" t="s">
        <v>54</v>
      </c>
      <c r="F567">
        <v>101</v>
      </c>
      <c r="G567">
        <v>18</v>
      </c>
      <c r="H567">
        <v>11.12</v>
      </c>
      <c r="I567">
        <v>112.12</v>
      </c>
      <c r="J567">
        <v>119</v>
      </c>
      <c r="K567">
        <v>91</v>
      </c>
      <c r="L567">
        <v>28</v>
      </c>
      <c r="M567">
        <v>0</v>
      </c>
    </row>
    <row r="568" spans="1:13" x14ac:dyDescent="0.25">
      <c r="A568">
        <v>2010</v>
      </c>
      <c r="B568" t="s">
        <v>37</v>
      </c>
      <c r="C568">
        <v>2.13</v>
      </c>
      <c r="D568" t="s">
        <v>68</v>
      </c>
      <c r="E568" t="s">
        <v>55</v>
      </c>
      <c r="F568">
        <v>19</v>
      </c>
      <c r="G568">
        <v>0</v>
      </c>
      <c r="H568">
        <v>0</v>
      </c>
      <c r="I568">
        <v>19</v>
      </c>
      <c r="J568">
        <v>19</v>
      </c>
      <c r="K568">
        <v>15</v>
      </c>
      <c r="L568">
        <v>4</v>
      </c>
      <c r="M568">
        <v>0</v>
      </c>
    </row>
    <row r="569" spans="1:13" x14ac:dyDescent="0.25">
      <c r="A569">
        <v>2010</v>
      </c>
      <c r="B569" t="s">
        <v>37</v>
      </c>
      <c r="C569">
        <v>2.14</v>
      </c>
      <c r="D569" t="s">
        <v>69</v>
      </c>
      <c r="E569" t="s">
        <v>55</v>
      </c>
      <c r="F569">
        <v>68</v>
      </c>
      <c r="G569">
        <v>6</v>
      </c>
      <c r="H569">
        <v>4.01</v>
      </c>
      <c r="I569">
        <v>72.010000000000005</v>
      </c>
      <c r="J569">
        <v>74</v>
      </c>
      <c r="K569">
        <v>54</v>
      </c>
      <c r="L569">
        <v>20</v>
      </c>
      <c r="M569">
        <v>0</v>
      </c>
    </row>
    <row r="570" spans="1:13" x14ac:dyDescent="0.25">
      <c r="A570">
        <v>2010</v>
      </c>
      <c r="B570" t="s">
        <v>37</v>
      </c>
      <c r="C570">
        <v>2.2200000000000002</v>
      </c>
      <c r="D570" t="s">
        <v>68</v>
      </c>
      <c r="E570" t="s">
        <v>53</v>
      </c>
      <c r="F570">
        <v>10</v>
      </c>
      <c r="G570">
        <v>0</v>
      </c>
      <c r="H570">
        <v>0</v>
      </c>
      <c r="I570">
        <v>10</v>
      </c>
      <c r="J570">
        <v>10</v>
      </c>
      <c r="K570">
        <v>7</v>
      </c>
      <c r="L570">
        <v>3</v>
      </c>
      <c r="M570">
        <v>0</v>
      </c>
    </row>
    <row r="571" spans="1:13" x14ac:dyDescent="0.25">
      <c r="A571">
        <v>2010</v>
      </c>
      <c r="B571" t="s">
        <v>37</v>
      </c>
      <c r="C571">
        <v>2.23</v>
      </c>
      <c r="D571" t="s">
        <v>69</v>
      </c>
      <c r="E571" t="s">
        <v>53</v>
      </c>
      <c r="F571">
        <v>39</v>
      </c>
      <c r="G571">
        <v>9</v>
      </c>
      <c r="H571">
        <v>5.31</v>
      </c>
      <c r="I571">
        <v>44.31</v>
      </c>
      <c r="J571">
        <v>48</v>
      </c>
      <c r="K571">
        <v>37</v>
      </c>
      <c r="L571">
        <v>11</v>
      </c>
      <c r="M571">
        <v>0</v>
      </c>
    </row>
    <row r="572" spans="1:13" x14ac:dyDescent="0.25">
      <c r="A572">
        <v>2010</v>
      </c>
      <c r="B572" t="s">
        <v>37</v>
      </c>
      <c r="C572">
        <v>2.2999999999999998</v>
      </c>
      <c r="D572" t="s">
        <v>68</v>
      </c>
      <c r="E572" t="s">
        <v>56</v>
      </c>
      <c r="F572">
        <v>8</v>
      </c>
      <c r="G572">
        <v>0</v>
      </c>
      <c r="H572">
        <v>0</v>
      </c>
      <c r="I572">
        <v>8</v>
      </c>
      <c r="J572">
        <v>8</v>
      </c>
      <c r="K572">
        <v>6</v>
      </c>
      <c r="L572">
        <v>2</v>
      </c>
      <c r="M572">
        <v>0</v>
      </c>
    </row>
    <row r="573" spans="1:13" x14ac:dyDescent="0.25">
      <c r="A573">
        <v>2010</v>
      </c>
      <c r="B573" t="s">
        <v>37</v>
      </c>
      <c r="C573">
        <v>2.31</v>
      </c>
      <c r="D573" t="s">
        <v>69</v>
      </c>
      <c r="E573" t="s">
        <v>56</v>
      </c>
      <c r="F573">
        <v>12</v>
      </c>
      <c r="G573">
        <v>3</v>
      </c>
      <c r="H573">
        <v>1.84</v>
      </c>
      <c r="I573">
        <v>13.84</v>
      </c>
      <c r="J573">
        <v>15</v>
      </c>
      <c r="K573">
        <v>13</v>
      </c>
      <c r="L573">
        <v>2</v>
      </c>
      <c r="M573">
        <v>0</v>
      </c>
    </row>
    <row r="574" spans="1:13" x14ac:dyDescent="0.25">
      <c r="A574">
        <v>2010</v>
      </c>
      <c r="B574" t="s">
        <v>38</v>
      </c>
      <c r="C574">
        <v>2.04</v>
      </c>
      <c r="D574" t="s">
        <v>68</v>
      </c>
      <c r="E574" t="s">
        <v>54</v>
      </c>
      <c r="F574">
        <v>1</v>
      </c>
      <c r="G574">
        <v>0</v>
      </c>
      <c r="H574">
        <v>0</v>
      </c>
      <c r="I574">
        <v>1</v>
      </c>
      <c r="J574">
        <v>1</v>
      </c>
      <c r="K574">
        <v>0</v>
      </c>
      <c r="L574">
        <v>1</v>
      </c>
      <c r="M574">
        <v>0</v>
      </c>
    </row>
    <row r="575" spans="1:13" x14ac:dyDescent="0.25">
      <c r="A575">
        <v>2010</v>
      </c>
      <c r="B575" t="s">
        <v>38</v>
      </c>
      <c r="C575">
        <v>2.0499999999999998</v>
      </c>
      <c r="D575" t="s">
        <v>69</v>
      </c>
      <c r="E575" t="s">
        <v>54</v>
      </c>
      <c r="F575">
        <v>8</v>
      </c>
      <c r="G575">
        <v>3</v>
      </c>
      <c r="H575">
        <v>1</v>
      </c>
      <c r="I575">
        <v>9</v>
      </c>
      <c r="J575">
        <v>11</v>
      </c>
      <c r="K575">
        <v>9</v>
      </c>
      <c r="L575">
        <v>2</v>
      </c>
      <c r="M575">
        <v>0</v>
      </c>
    </row>
    <row r="576" spans="1:13" x14ac:dyDescent="0.25">
      <c r="A576">
        <v>2010</v>
      </c>
      <c r="B576" t="s">
        <v>38</v>
      </c>
      <c r="C576">
        <v>2.14</v>
      </c>
      <c r="D576" t="s">
        <v>69</v>
      </c>
      <c r="E576" t="s">
        <v>55</v>
      </c>
      <c r="F576">
        <v>6</v>
      </c>
      <c r="G576">
        <v>3</v>
      </c>
      <c r="H576">
        <v>2.2000000000000002</v>
      </c>
      <c r="I576">
        <v>8.1999999999999993</v>
      </c>
      <c r="J576">
        <v>9</v>
      </c>
      <c r="K576">
        <v>8</v>
      </c>
      <c r="L576">
        <v>1</v>
      </c>
      <c r="M576">
        <v>0</v>
      </c>
    </row>
    <row r="577" spans="1:13" x14ac:dyDescent="0.25">
      <c r="A577">
        <v>2010</v>
      </c>
      <c r="B577" t="s">
        <v>38</v>
      </c>
      <c r="C577">
        <v>2.23</v>
      </c>
      <c r="D577" t="s">
        <v>69</v>
      </c>
      <c r="E577" t="s">
        <v>53</v>
      </c>
      <c r="F577">
        <v>1</v>
      </c>
      <c r="G577">
        <v>0</v>
      </c>
      <c r="H577">
        <v>0</v>
      </c>
      <c r="I577">
        <v>1</v>
      </c>
      <c r="J577">
        <v>1</v>
      </c>
      <c r="K577">
        <v>1</v>
      </c>
      <c r="L577">
        <v>0</v>
      </c>
      <c r="M577">
        <v>0</v>
      </c>
    </row>
    <row r="578" spans="1:13" x14ac:dyDescent="0.25">
      <c r="A578">
        <v>2010</v>
      </c>
      <c r="B578" t="s">
        <v>39</v>
      </c>
      <c r="C578">
        <v>2.04</v>
      </c>
      <c r="D578" t="s">
        <v>68</v>
      </c>
      <c r="E578" t="s">
        <v>54</v>
      </c>
      <c r="F578">
        <v>5</v>
      </c>
      <c r="G578">
        <v>3</v>
      </c>
      <c r="H578">
        <v>2.11</v>
      </c>
      <c r="I578">
        <v>7.11</v>
      </c>
      <c r="J578">
        <v>8</v>
      </c>
      <c r="K578">
        <v>6</v>
      </c>
      <c r="L578">
        <v>2</v>
      </c>
      <c r="M578">
        <v>0</v>
      </c>
    </row>
    <row r="579" spans="1:13" x14ac:dyDescent="0.25">
      <c r="A579">
        <v>2010</v>
      </c>
      <c r="B579" t="s">
        <v>39</v>
      </c>
      <c r="C579">
        <v>2.0499999999999998</v>
      </c>
      <c r="D579" t="s">
        <v>69</v>
      </c>
      <c r="E579" t="s">
        <v>54</v>
      </c>
      <c r="F579">
        <v>27</v>
      </c>
      <c r="G579">
        <v>19</v>
      </c>
      <c r="H579">
        <v>12.45</v>
      </c>
      <c r="I579">
        <v>39.450000000000003</v>
      </c>
      <c r="J579">
        <v>46</v>
      </c>
      <c r="K579">
        <v>41</v>
      </c>
      <c r="L579">
        <v>5</v>
      </c>
      <c r="M579">
        <v>0</v>
      </c>
    </row>
    <row r="580" spans="1:13" x14ac:dyDescent="0.25">
      <c r="A580">
        <v>2010</v>
      </c>
      <c r="B580" t="s">
        <v>39</v>
      </c>
      <c r="C580">
        <v>2.13</v>
      </c>
      <c r="D580" t="s">
        <v>68</v>
      </c>
      <c r="E580" t="s">
        <v>55</v>
      </c>
      <c r="F580">
        <v>11</v>
      </c>
      <c r="G580">
        <v>1</v>
      </c>
      <c r="H580">
        <v>0.6</v>
      </c>
      <c r="I580">
        <v>11.6</v>
      </c>
      <c r="J580">
        <v>12</v>
      </c>
      <c r="K580">
        <v>10</v>
      </c>
      <c r="L580">
        <v>2</v>
      </c>
      <c r="M580">
        <v>0</v>
      </c>
    </row>
    <row r="581" spans="1:13" x14ac:dyDescent="0.25">
      <c r="A581">
        <v>2010</v>
      </c>
      <c r="B581" t="s">
        <v>39</v>
      </c>
      <c r="C581">
        <v>2.14</v>
      </c>
      <c r="D581" t="s">
        <v>69</v>
      </c>
      <c r="E581" t="s">
        <v>55</v>
      </c>
      <c r="F581">
        <v>25</v>
      </c>
      <c r="G581">
        <v>5</v>
      </c>
      <c r="H581">
        <v>2.92</v>
      </c>
      <c r="I581">
        <v>27.92</v>
      </c>
      <c r="J581">
        <v>30</v>
      </c>
      <c r="K581">
        <v>21</v>
      </c>
      <c r="L581">
        <v>9</v>
      </c>
      <c r="M581">
        <v>0</v>
      </c>
    </row>
    <row r="582" spans="1:13" x14ac:dyDescent="0.25">
      <c r="A582">
        <v>2010</v>
      </c>
      <c r="B582" t="s">
        <v>39</v>
      </c>
      <c r="C582">
        <v>2.2200000000000002</v>
      </c>
      <c r="D582" t="s">
        <v>68</v>
      </c>
      <c r="E582" t="s">
        <v>53</v>
      </c>
      <c r="F582">
        <v>8</v>
      </c>
      <c r="G582">
        <v>2</v>
      </c>
      <c r="H582">
        <v>1.2</v>
      </c>
      <c r="I582">
        <v>9.1999999999999993</v>
      </c>
      <c r="J582">
        <v>10</v>
      </c>
      <c r="K582">
        <v>9</v>
      </c>
      <c r="L582">
        <v>1</v>
      </c>
      <c r="M582">
        <v>0</v>
      </c>
    </row>
    <row r="583" spans="1:13" x14ac:dyDescent="0.25">
      <c r="A583">
        <v>2010</v>
      </c>
      <c r="B583" t="s">
        <v>39</v>
      </c>
      <c r="C583">
        <v>2.23</v>
      </c>
      <c r="D583" t="s">
        <v>69</v>
      </c>
      <c r="E583" t="s">
        <v>53</v>
      </c>
      <c r="F583">
        <v>26</v>
      </c>
      <c r="G583">
        <v>2</v>
      </c>
      <c r="H583">
        <v>1.2</v>
      </c>
      <c r="I583">
        <v>27.2</v>
      </c>
      <c r="J583">
        <v>28</v>
      </c>
      <c r="K583">
        <v>15</v>
      </c>
      <c r="L583">
        <v>13</v>
      </c>
      <c r="M583">
        <v>0</v>
      </c>
    </row>
    <row r="584" spans="1:13" x14ac:dyDescent="0.25">
      <c r="A584">
        <v>2010</v>
      </c>
      <c r="B584" t="s">
        <v>39</v>
      </c>
      <c r="C584">
        <v>2.2999999999999998</v>
      </c>
      <c r="D584" t="s">
        <v>68</v>
      </c>
      <c r="E584" t="s">
        <v>56</v>
      </c>
      <c r="F584">
        <v>1</v>
      </c>
      <c r="G584">
        <v>1</v>
      </c>
      <c r="H584">
        <v>0.47</v>
      </c>
      <c r="I584">
        <v>1.47</v>
      </c>
      <c r="J584">
        <v>2</v>
      </c>
      <c r="K584">
        <v>2</v>
      </c>
      <c r="L584">
        <v>0</v>
      </c>
      <c r="M584">
        <v>0</v>
      </c>
    </row>
    <row r="585" spans="1:13" x14ac:dyDescent="0.25">
      <c r="A585">
        <v>2010</v>
      </c>
      <c r="B585" t="s">
        <v>39</v>
      </c>
      <c r="C585">
        <v>2.31</v>
      </c>
      <c r="D585" t="s">
        <v>69</v>
      </c>
      <c r="E585" t="s">
        <v>56</v>
      </c>
      <c r="F585">
        <v>0</v>
      </c>
      <c r="G585">
        <v>2</v>
      </c>
      <c r="H585">
        <v>0.53</v>
      </c>
      <c r="I585">
        <v>0.53</v>
      </c>
      <c r="J585">
        <v>2</v>
      </c>
      <c r="K585">
        <v>1</v>
      </c>
      <c r="L585">
        <v>1</v>
      </c>
      <c r="M585">
        <v>0</v>
      </c>
    </row>
    <row r="586" spans="1:13" x14ac:dyDescent="0.25">
      <c r="A586">
        <v>2010</v>
      </c>
      <c r="B586" t="s">
        <v>40</v>
      </c>
      <c r="C586">
        <v>2.04</v>
      </c>
      <c r="D586" t="s">
        <v>68</v>
      </c>
      <c r="E586" t="s">
        <v>54</v>
      </c>
      <c r="F586">
        <v>14</v>
      </c>
      <c r="G586">
        <v>5</v>
      </c>
      <c r="H586">
        <v>2.64</v>
      </c>
      <c r="I586">
        <v>16.64</v>
      </c>
      <c r="J586">
        <v>19</v>
      </c>
      <c r="K586">
        <v>17</v>
      </c>
      <c r="L586">
        <v>2</v>
      </c>
      <c r="M586">
        <v>0</v>
      </c>
    </row>
    <row r="587" spans="1:13" x14ac:dyDescent="0.25">
      <c r="A587">
        <v>2010</v>
      </c>
      <c r="B587" t="s">
        <v>40</v>
      </c>
      <c r="C587">
        <v>2.0499999999999998</v>
      </c>
      <c r="D587" t="s">
        <v>69</v>
      </c>
      <c r="E587" t="s">
        <v>54</v>
      </c>
      <c r="F587">
        <v>47</v>
      </c>
      <c r="G587">
        <v>13</v>
      </c>
      <c r="H587">
        <v>7.24</v>
      </c>
      <c r="I587">
        <v>54.24</v>
      </c>
      <c r="J587">
        <v>60</v>
      </c>
      <c r="K587">
        <v>48</v>
      </c>
      <c r="L587">
        <v>12</v>
      </c>
      <c r="M587">
        <v>0</v>
      </c>
    </row>
    <row r="588" spans="1:13" x14ac:dyDescent="0.25">
      <c r="A588">
        <v>2010</v>
      </c>
      <c r="B588" t="s">
        <v>40</v>
      </c>
      <c r="C588">
        <v>2.13</v>
      </c>
      <c r="D588" t="s">
        <v>68</v>
      </c>
      <c r="E588" t="s">
        <v>55</v>
      </c>
      <c r="F588">
        <v>7</v>
      </c>
      <c r="G588">
        <v>1</v>
      </c>
      <c r="H588">
        <v>0.8</v>
      </c>
      <c r="I588">
        <v>7.8</v>
      </c>
      <c r="J588">
        <v>8</v>
      </c>
      <c r="K588">
        <v>6</v>
      </c>
      <c r="L588">
        <v>2</v>
      </c>
      <c r="M588">
        <v>0</v>
      </c>
    </row>
    <row r="589" spans="1:13" x14ac:dyDescent="0.25">
      <c r="A589">
        <v>2010</v>
      </c>
      <c r="B589" t="s">
        <v>40</v>
      </c>
      <c r="C589">
        <v>2.14</v>
      </c>
      <c r="D589" t="s">
        <v>69</v>
      </c>
      <c r="E589" t="s">
        <v>55</v>
      </c>
      <c r="F589">
        <v>33</v>
      </c>
      <c r="G589">
        <v>11</v>
      </c>
      <c r="H589">
        <v>7.51</v>
      </c>
      <c r="I589">
        <v>40.51</v>
      </c>
      <c r="J589">
        <v>44</v>
      </c>
      <c r="K589">
        <v>34</v>
      </c>
      <c r="L589">
        <v>10</v>
      </c>
      <c r="M589">
        <v>0</v>
      </c>
    </row>
    <row r="590" spans="1:13" x14ac:dyDescent="0.25">
      <c r="A590">
        <v>2010</v>
      </c>
      <c r="B590" t="s">
        <v>40</v>
      </c>
      <c r="C590">
        <v>2.2200000000000002</v>
      </c>
      <c r="D590" t="s">
        <v>68</v>
      </c>
      <c r="E590" t="s">
        <v>53</v>
      </c>
      <c r="F590">
        <v>4</v>
      </c>
      <c r="G590">
        <v>0</v>
      </c>
      <c r="H590">
        <v>0</v>
      </c>
      <c r="I590">
        <v>4</v>
      </c>
      <c r="J590">
        <v>4</v>
      </c>
      <c r="K590">
        <v>3</v>
      </c>
      <c r="L590">
        <v>1</v>
      </c>
      <c r="M590">
        <v>0</v>
      </c>
    </row>
    <row r="591" spans="1:13" x14ac:dyDescent="0.25">
      <c r="A591">
        <v>2010</v>
      </c>
      <c r="B591" t="s">
        <v>40</v>
      </c>
      <c r="C591">
        <v>2.23</v>
      </c>
      <c r="D591" t="s">
        <v>69</v>
      </c>
      <c r="E591" t="s">
        <v>53</v>
      </c>
      <c r="F591">
        <v>18</v>
      </c>
      <c r="G591">
        <v>3</v>
      </c>
      <c r="H591">
        <v>1.82</v>
      </c>
      <c r="I591">
        <v>19.82</v>
      </c>
      <c r="J591">
        <v>21</v>
      </c>
      <c r="K591">
        <v>12</v>
      </c>
      <c r="L591">
        <v>9</v>
      </c>
      <c r="M591">
        <v>0</v>
      </c>
    </row>
    <row r="592" spans="1:13" x14ac:dyDescent="0.25">
      <c r="A592">
        <v>2010</v>
      </c>
      <c r="B592" t="s">
        <v>40</v>
      </c>
      <c r="C592">
        <v>2.2999999999999998</v>
      </c>
      <c r="D592" t="s">
        <v>68</v>
      </c>
      <c r="E592" t="s">
        <v>56</v>
      </c>
      <c r="F592">
        <v>3</v>
      </c>
      <c r="G592">
        <v>0</v>
      </c>
      <c r="H592">
        <v>0</v>
      </c>
      <c r="I592">
        <v>3</v>
      </c>
      <c r="J592">
        <v>3</v>
      </c>
      <c r="K592">
        <v>3</v>
      </c>
      <c r="L592">
        <v>0</v>
      </c>
      <c r="M592">
        <v>0</v>
      </c>
    </row>
    <row r="593" spans="1:13" x14ac:dyDescent="0.25">
      <c r="A593">
        <v>2010</v>
      </c>
      <c r="B593" t="s">
        <v>40</v>
      </c>
      <c r="C593">
        <v>2.31</v>
      </c>
      <c r="D593" t="s">
        <v>69</v>
      </c>
      <c r="E593" t="s">
        <v>56</v>
      </c>
      <c r="F593">
        <v>12</v>
      </c>
      <c r="G593">
        <v>0</v>
      </c>
      <c r="H593">
        <v>0</v>
      </c>
      <c r="I593">
        <v>12</v>
      </c>
      <c r="J593">
        <v>12</v>
      </c>
      <c r="K593">
        <v>10</v>
      </c>
      <c r="L593">
        <v>2</v>
      </c>
      <c r="M593">
        <v>0</v>
      </c>
    </row>
    <row r="594" spans="1:13" x14ac:dyDescent="0.25">
      <c r="A594">
        <v>2010</v>
      </c>
      <c r="B594" t="s">
        <v>41</v>
      </c>
      <c r="C594">
        <v>2.04</v>
      </c>
      <c r="D594" t="s">
        <v>68</v>
      </c>
      <c r="E594" t="s">
        <v>54</v>
      </c>
      <c r="F594">
        <v>1</v>
      </c>
      <c r="G594">
        <v>12</v>
      </c>
      <c r="H594">
        <v>9.0399999999999991</v>
      </c>
      <c r="I594">
        <v>10.039999999999999</v>
      </c>
      <c r="J594">
        <v>13</v>
      </c>
      <c r="K594">
        <v>11</v>
      </c>
      <c r="L594">
        <v>2</v>
      </c>
      <c r="M594">
        <v>0</v>
      </c>
    </row>
    <row r="595" spans="1:13" x14ac:dyDescent="0.25">
      <c r="A595">
        <v>2010</v>
      </c>
      <c r="B595" t="s">
        <v>41</v>
      </c>
      <c r="C595">
        <v>2.0499999999999998</v>
      </c>
      <c r="D595" t="s">
        <v>69</v>
      </c>
      <c r="E595" t="s">
        <v>54</v>
      </c>
      <c r="F595">
        <v>0</v>
      </c>
      <c r="G595">
        <v>42</v>
      </c>
      <c r="H595">
        <v>37.479999999999997</v>
      </c>
      <c r="I595">
        <v>37.479999999999997</v>
      </c>
      <c r="J595">
        <v>42</v>
      </c>
      <c r="K595">
        <v>36</v>
      </c>
      <c r="L595">
        <v>6</v>
      </c>
      <c r="M595">
        <v>0</v>
      </c>
    </row>
    <row r="596" spans="1:13" x14ac:dyDescent="0.25">
      <c r="A596">
        <v>2010</v>
      </c>
      <c r="B596" t="s">
        <v>41</v>
      </c>
      <c r="C596">
        <v>2.13</v>
      </c>
      <c r="D596" t="s">
        <v>68</v>
      </c>
      <c r="E596" t="s">
        <v>55</v>
      </c>
      <c r="F596">
        <v>0</v>
      </c>
      <c r="G596">
        <v>10</v>
      </c>
      <c r="H596">
        <v>8.93</v>
      </c>
      <c r="I596">
        <v>8.93</v>
      </c>
      <c r="J596">
        <v>10</v>
      </c>
      <c r="K596">
        <v>8</v>
      </c>
      <c r="L596">
        <v>2</v>
      </c>
      <c r="M596">
        <v>0</v>
      </c>
    </row>
    <row r="597" spans="1:13" x14ac:dyDescent="0.25">
      <c r="A597">
        <v>2010</v>
      </c>
      <c r="B597" t="s">
        <v>41</v>
      </c>
      <c r="C597">
        <v>2.14</v>
      </c>
      <c r="D597" t="s">
        <v>69</v>
      </c>
      <c r="E597" t="s">
        <v>55</v>
      </c>
      <c r="F597">
        <v>0</v>
      </c>
      <c r="G597">
        <v>54</v>
      </c>
      <c r="H597">
        <v>44.59</v>
      </c>
      <c r="I597">
        <v>44.59</v>
      </c>
      <c r="J597">
        <v>54</v>
      </c>
      <c r="K597">
        <v>39</v>
      </c>
      <c r="L597">
        <v>15</v>
      </c>
      <c r="M597">
        <v>0</v>
      </c>
    </row>
    <row r="598" spans="1:13" x14ac:dyDescent="0.25">
      <c r="A598">
        <v>2010</v>
      </c>
      <c r="B598" t="s">
        <v>41</v>
      </c>
      <c r="C598">
        <v>2.2200000000000002</v>
      </c>
      <c r="D598" t="s">
        <v>68</v>
      </c>
      <c r="E598" t="s">
        <v>53</v>
      </c>
      <c r="F598">
        <v>0</v>
      </c>
      <c r="G598">
        <v>1</v>
      </c>
      <c r="H598">
        <v>0.95</v>
      </c>
      <c r="I598">
        <v>0.95</v>
      </c>
      <c r="J598">
        <v>1</v>
      </c>
      <c r="K598">
        <v>0</v>
      </c>
      <c r="L598">
        <v>1</v>
      </c>
      <c r="M598">
        <v>0</v>
      </c>
    </row>
    <row r="599" spans="1:13" x14ac:dyDescent="0.25">
      <c r="A599">
        <v>2010</v>
      </c>
      <c r="B599" t="s">
        <v>41</v>
      </c>
      <c r="C599">
        <v>2.23</v>
      </c>
      <c r="D599" t="s">
        <v>69</v>
      </c>
      <c r="E599" t="s">
        <v>53</v>
      </c>
      <c r="F599">
        <v>0</v>
      </c>
      <c r="G599">
        <v>11</v>
      </c>
      <c r="H599">
        <v>8.65</v>
      </c>
      <c r="I599">
        <v>8.65</v>
      </c>
      <c r="J599">
        <v>11</v>
      </c>
      <c r="K599">
        <v>7</v>
      </c>
      <c r="L599">
        <v>4</v>
      </c>
      <c r="M599">
        <v>0</v>
      </c>
    </row>
    <row r="600" spans="1:13" x14ac:dyDescent="0.25">
      <c r="A600">
        <v>2010</v>
      </c>
      <c r="B600" t="s">
        <v>41</v>
      </c>
      <c r="C600">
        <v>2.2999999999999998</v>
      </c>
      <c r="D600" t="s">
        <v>68</v>
      </c>
      <c r="E600" t="s">
        <v>56</v>
      </c>
      <c r="F600">
        <v>0</v>
      </c>
      <c r="G600">
        <v>9</v>
      </c>
      <c r="H600">
        <v>5.46</v>
      </c>
      <c r="I600">
        <v>5.46</v>
      </c>
      <c r="J600">
        <v>9</v>
      </c>
      <c r="K600">
        <v>8</v>
      </c>
      <c r="L600">
        <v>1</v>
      </c>
      <c r="M600">
        <v>0</v>
      </c>
    </row>
    <row r="601" spans="1:13" x14ac:dyDescent="0.25">
      <c r="A601">
        <v>2010</v>
      </c>
      <c r="B601" t="s">
        <v>41</v>
      </c>
      <c r="C601">
        <v>2.31</v>
      </c>
      <c r="D601" t="s">
        <v>69</v>
      </c>
      <c r="E601" t="s">
        <v>56</v>
      </c>
      <c r="F601">
        <v>0</v>
      </c>
      <c r="G601">
        <v>3</v>
      </c>
      <c r="H601">
        <v>2.65</v>
      </c>
      <c r="I601">
        <v>2.65</v>
      </c>
      <c r="J601">
        <v>3</v>
      </c>
      <c r="K601">
        <v>1</v>
      </c>
      <c r="L601">
        <v>2</v>
      </c>
      <c r="M601">
        <v>0</v>
      </c>
    </row>
    <row r="602" spans="1:13" x14ac:dyDescent="0.25">
      <c r="A602">
        <v>2010</v>
      </c>
      <c r="B602" t="s">
        <v>42</v>
      </c>
      <c r="C602">
        <v>2.04</v>
      </c>
      <c r="D602" t="s">
        <v>68</v>
      </c>
      <c r="E602" t="s">
        <v>54</v>
      </c>
      <c r="F602">
        <v>2</v>
      </c>
      <c r="G602">
        <v>0</v>
      </c>
      <c r="H602">
        <v>0</v>
      </c>
      <c r="I602">
        <v>2</v>
      </c>
      <c r="J602">
        <v>2</v>
      </c>
      <c r="K602">
        <v>1</v>
      </c>
      <c r="L602">
        <v>1</v>
      </c>
      <c r="M602">
        <v>0</v>
      </c>
    </row>
    <row r="603" spans="1:13" x14ac:dyDescent="0.25">
      <c r="A603">
        <v>2010</v>
      </c>
      <c r="B603" t="s">
        <v>42</v>
      </c>
      <c r="C603">
        <v>2.0499999999999998</v>
      </c>
      <c r="D603" t="s">
        <v>69</v>
      </c>
      <c r="E603" t="s">
        <v>54</v>
      </c>
      <c r="F603">
        <v>8</v>
      </c>
      <c r="G603">
        <v>2</v>
      </c>
      <c r="H603">
        <v>1</v>
      </c>
      <c r="I603">
        <v>9</v>
      </c>
      <c r="J603">
        <v>10</v>
      </c>
      <c r="K603">
        <v>9</v>
      </c>
      <c r="L603">
        <v>1</v>
      </c>
      <c r="M603">
        <v>0</v>
      </c>
    </row>
    <row r="604" spans="1:13" x14ac:dyDescent="0.25">
      <c r="A604">
        <v>2010</v>
      </c>
      <c r="B604" t="s">
        <v>42</v>
      </c>
      <c r="C604">
        <v>2.14</v>
      </c>
      <c r="D604" t="s">
        <v>69</v>
      </c>
      <c r="E604" t="s">
        <v>55</v>
      </c>
      <c r="F604">
        <v>2</v>
      </c>
      <c r="G604">
        <v>1</v>
      </c>
      <c r="H604">
        <v>0.5</v>
      </c>
      <c r="I604">
        <v>2.5</v>
      </c>
      <c r="J604">
        <v>3</v>
      </c>
      <c r="K604">
        <v>2</v>
      </c>
      <c r="L604">
        <v>1</v>
      </c>
      <c r="M604">
        <v>0</v>
      </c>
    </row>
    <row r="605" spans="1:13" x14ac:dyDescent="0.25">
      <c r="A605">
        <v>2010</v>
      </c>
      <c r="B605" t="s">
        <v>42</v>
      </c>
      <c r="C605">
        <v>2.2200000000000002</v>
      </c>
      <c r="D605" t="s">
        <v>68</v>
      </c>
      <c r="E605" t="s">
        <v>53</v>
      </c>
      <c r="F605">
        <v>0</v>
      </c>
      <c r="G605">
        <v>1</v>
      </c>
      <c r="H605">
        <v>0.92</v>
      </c>
      <c r="I605">
        <v>0.92</v>
      </c>
      <c r="J605">
        <v>1</v>
      </c>
      <c r="K605">
        <v>1</v>
      </c>
      <c r="L605">
        <v>0</v>
      </c>
      <c r="M605">
        <v>0</v>
      </c>
    </row>
    <row r="606" spans="1:13" x14ac:dyDescent="0.25">
      <c r="A606">
        <v>2010</v>
      </c>
      <c r="B606" t="s">
        <v>42</v>
      </c>
      <c r="C606">
        <v>2.23</v>
      </c>
      <c r="D606" t="s">
        <v>69</v>
      </c>
      <c r="E606" t="s">
        <v>53</v>
      </c>
      <c r="F606">
        <v>1</v>
      </c>
      <c r="G606">
        <v>1</v>
      </c>
      <c r="H606">
        <v>0.27</v>
      </c>
      <c r="I606">
        <v>1.27</v>
      </c>
      <c r="J606">
        <v>2</v>
      </c>
      <c r="K606">
        <v>1</v>
      </c>
      <c r="L606">
        <v>1</v>
      </c>
      <c r="M606">
        <v>0</v>
      </c>
    </row>
    <row r="607" spans="1:13" x14ac:dyDescent="0.25">
      <c r="A607">
        <v>2010</v>
      </c>
      <c r="B607" t="s">
        <v>42</v>
      </c>
      <c r="C607">
        <v>2.2999999999999998</v>
      </c>
      <c r="D607" t="s">
        <v>68</v>
      </c>
      <c r="E607" t="s">
        <v>56</v>
      </c>
      <c r="F607">
        <v>2</v>
      </c>
      <c r="G607">
        <v>0</v>
      </c>
      <c r="H607">
        <v>0</v>
      </c>
      <c r="I607">
        <v>2</v>
      </c>
      <c r="J607">
        <v>2</v>
      </c>
      <c r="K607">
        <v>2</v>
      </c>
      <c r="L607">
        <v>0</v>
      </c>
      <c r="M607">
        <v>0</v>
      </c>
    </row>
    <row r="608" spans="1:13" x14ac:dyDescent="0.25">
      <c r="A608">
        <v>2010</v>
      </c>
      <c r="B608" t="s">
        <v>42</v>
      </c>
      <c r="C608">
        <v>2.31</v>
      </c>
      <c r="D608" t="s">
        <v>69</v>
      </c>
      <c r="E608" t="s">
        <v>56</v>
      </c>
      <c r="F608">
        <v>5</v>
      </c>
      <c r="G608">
        <v>3</v>
      </c>
      <c r="H608">
        <v>1.56</v>
      </c>
      <c r="I608">
        <v>6.56</v>
      </c>
      <c r="J608">
        <v>8</v>
      </c>
      <c r="K608">
        <v>7</v>
      </c>
      <c r="L608">
        <v>1</v>
      </c>
      <c r="M608">
        <v>0</v>
      </c>
    </row>
    <row r="609" spans="1:13" x14ac:dyDescent="0.25">
      <c r="A609">
        <v>2010</v>
      </c>
      <c r="B609" t="s">
        <v>43</v>
      </c>
      <c r="C609">
        <v>2.04</v>
      </c>
      <c r="D609" t="s">
        <v>68</v>
      </c>
      <c r="E609" t="s">
        <v>54</v>
      </c>
      <c r="F609">
        <v>5</v>
      </c>
      <c r="G609">
        <v>2</v>
      </c>
      <c r="H609">
        <v>1</v>
      </c>
      <c r="I609">
        <v>6</v>
      </c>
      <c r="J609">
        <v>7</v>
      </c>
      <c r="K609">
        <v>5</v>
      </c>
      <c r="L609">
        <v>2</v>
      </c>
      <c r="M609">
        <v>0</v>
      </c>
    </row>
    <row r="610" spans="1:13" x14ac:dyDescent="0.25">
      <c r="A610">
        <v>2010</v>
      </c>
      <c r="B610" t="s">
        <v>43</v>
      </c>
      <c r="C610">
        <v>2.0499999999999998</v>
      </c>
      <c r="D610" t="s">
        <v>69</v>
      </c>
      <c r="E610" t="s">
        <v>54</v>
      </c>
      <c r="F610">
        <v>39</v>
      </c>
      <c r="G610">
        <v>7</v>
      </c>
      <c r="H610">
        <v>4.3</v>
      </c>
      <c r="I610">
        <v>43.3</v>
      </c>
      <c r="J610">
        <v>46</v>
      </c>
      <c r="K610">
        <v>39</v>
      </c>
      <c r="L610">
        <v>7</v>
      </c>
      <c r="M610">
        <v>0</v>
      </c>
    </row>
    <row r="611" spans="1:13" x14ac:dyDescent="0.25">
      <c r="A611">
        <v>2010</v>
      </c>
      <c r="B611" t="s">
        <v>43</v>
      </c>
      <c r="C611">
        <v>2.13</v>
      </c>
      <c r="D611" t="s">
        <v>68</v>
      </c>
      <c r="E611" t="s">
        <v>55</v>
      </c>
      <c r="F611">
        <v>4</v>
      </c>
      <c r="G611">
        <v>1</v>
      </c>
      <c r="H611">
        <v>0.5</v>
      </c>
      <c r="I611">
        <v>4.5</v>
      </c>
      <c r="J611">
        <v>5</v>
      </c>
      <c r="K611">
        <v>3</v>
      </c>
      <c r="L611">
        <v>2</v>
      </c>
      <c r="M611">
        <v>0</v>
      </c>
    </row>
    <row r="612" spans="1:13" x14ac:dyDescent="0.25">
      <c r="A612">
        <v>2010</v>
      </c>
      <c r="B612" t="s">
        <v>43</v>
      </c>
      <c r="C612">
        <v>2.14</v>
      </c>
      <c r="D612" t="s">
        <v>69</v>
      </c>
      <c r="E612" t="s">
        <v>55</v>
      </c>
      <c r="F612">
        <v>18</v>
      </c>
      <c r="G612">
        <v>4</v>
      </c>
      <c r="H612">
        <v>1.82</v>
      </c>
      <c r="I612">
        <v>19.82</v>
      </c>
      <c r="J612">
        <v>22</v>
      </c>
      <c r="K612">
        <v>15</v>
      </c>
      <c r="L612">
        <v>7</v>
      </c>
      <c r="M612">
        <v>0</v>
      </c>
    </row>
    <row r="613" spans="1:13" x14ac:dyDescent="0.25">
      <c r="A613">
        <v>2010</v>
      </c>
      <c r="B613" t="s">
        <v>43</v>
      </c>
      <c r="C613">
        <v>2.2200000000000002</v>
      </c>
      <c r="D613" t="s">
        <v>68</v>
      </c>
      <c r="E613" t="s">
        <v>53</v>
      </c>
      <c r="F613">
        <v>1</v>
      </c>
      <c r="G613">
        <v>1</v>
      </c>
      <c r="H613">
        <v>0.61</v>
      </c>
      <c r="I613">
        <v>1.61</v>
      </c>
      <c r="J613">
        <v>2</v>
      </c>
      <c r="K613">
        <v>0</v>
      </c>
      <c r="L613">
        <v>2</v>
      </c>
      <c r="M613">
        <v>0</v>
      </c>
    </row>
    <row r="614" spans="1:13" x14ac:dyDescent="0.25">
      <c r="A614">
        <v>2010</v>
      </c>
      <c r="B614" t="s">
        <v>43</v>
      </c>
      <c r="C614">
        <v>2.23</v>
      </c>
      <c r="D614" t="s">
        <v>69</v>
      </c>
      <c r="E614" t="s">
        <v>53</v>
      </c>
      <c r="F614">
        <v>10</v>
      </c>
      <c r="G614">
        <v>2</v>
      </c>
      <c r="H614">
        <v>1.32</v>
      </c>
      <c r="I614">
        <v>11.32</v>
      </c>
      <c r="J614">
        <v>12</v>
      </c>
      <c r="K614">
        <v>7</v>
      </c>
      <c r="L614">
        <v>5</v>
      </c>
      <c r="M614">
        <v>0</v>
      </c>
    </row>
    <row r="615" spans="1:13" x14ac:dyDescent="0.25">
      <c r="A615">
        <v>2010</v>
      </c>
      <c r="B615" t="s">
        <v>43</v>
      </c>
      <c r="C615">
        <v>2.2999999999999998</v>
      </c>
      <c r="D615" t="s">
        <v>68</v>
      </c>
      <c r="E615" t="s">
        <v>56</v>
      </c>
      <c r="F615">
        <v>5</v>
      </c>
      <c r="G615">
        <v>0</v>
      </c>
      <c r="H615">
        <v>0</v>
      </c>
      <c r="I615">
        <v>5</v>
      </c>
      <c r="J615">
        <v>5</v>
      </c>
      <c r="K615">
        <v>3</v>
      </c>
      <c r="L615">
        <v>2</v>
      </c>
      <c r="M615">
        <v>0</v>
      </c>
    </row>
    <row r="616" spans="1:13" x14ac:dyDescent="0.25">
      <c r="A616">
        <v>2010</v>
      </c>
      <c r="B616" t="s">
        <v>43</v>
      </c>
      <c r="C616">
        <v>2.31</v>
      </c>
      <c r="D616" t="s">
        <v>69</v>
      </c>
      <c r="E616" t="s">
        <v>56</v>
      </c>
      <c r="F616">
        <v>23</v>
      </c>
      <c r="G616">
        <v>6</v>
      </c>
      <c r="H616">
        <v>3.03</v>
      </c>
      <c r="I616">
        <v>26.03</v>
      </c>
      <c r="J616">
        <v>29</v>
      </c>
      <c r="K616">
        <v>23</v>
      </c>
      <c r="L616">
        <v>6</v>
      </c>
      <c r="M616">
        <v>0</v>
      </c>
    </row>
    <row r="617" spans="1:13" x14ac:dyDescent="0.25">
      <c r="A617">
        <v>2010</v>
      </c>
      <c r="B617" t="s">
        <v>44</v>
      </c>
      <c r="C617">
        <v>2.04</v>
      </c>
      <c r="D617" t="s">
        <v>68</v>
      </c>
      <c r="E617" t="s">
        <v>54</v>
      </c>
      <c r="F617">
        <v>3</v>
      </c>
      <c r="G617">
        <v>0</v>
      </c>
      <c r="H617">
        <v>0</v>
      </c>
      <c r="I617">
        <v>3</v>
      </c>
      <c r="J617">
        <v>3</v>
      </c>
      <c r="K617">
        <v>1</v>
      </c>
      <c r="L617">
        <v>2</v>
      </c>
      <c r="M617">
        <v>0</v>
      </c>
    </row>
    <row r="618" spans="1:13" x14ac:dyDescent="0.25">
      <c r="A618">
        <v>2010</v>
      </c>
      <c r="B618" t="s">
        <v>44</v>
      </c>
      <c r="C618">
        <v>2.0499999999999998</v>
      </c>
      <c r="D618" t="s">
        <v>69</v>
      </c>
      <c r="E618" t="s">
        <v>54</v>
      </c>
      <c r="F618">
        <v>103</v>
      </c>
      <c r="G618">
        <v>18</v>
      </c>
      <c r="H618">
        <v>9.74</v>
      </c>
      <c r="I618">
        <v>112.74</v>
      </c>
      <c r="J618">
        <v>121</v>
      </c>
      <c r="K618">
        <v>102</v>
      </c>
      <c r="L618">
        <v>19</v>
      </c>
      <c r="M618">
        <v>0</v>
      </c>
    </row>
    <row r="619" spans="1:13" x14ac:dyDescent="0.25">
      <c r="A619">
        <v>2010</v>
      </c>
      <c r="B619" t="s">
        <v>44</v>
      </c>
      <c r="C619">
        <v>2.14</v>
      </c>
      <c r="D619" t="s">
        <v>69</v>
      </c>
      <c r="E619" t="s">
        <v>55</v>
      </c>
      <c r="F619">
        <v>113</v>
      </c>
      <c r="G619">
        <v>17</v>
      </c>
      <c r="H619">
        <v>10.07</v>
      </c>
      <c r="I619">
        <v>123.07</v>
      </c>
      <c r="J619">
        <v>130</v>
      </c>
      <c r="K619">
        <v>95</v>
      </c>
      <c r="L619">
        <v>35</v>
      </c>
      <c r="M619">
        <v>0</v>
      </c>
    </row>
    <row r="620" spans="1:13" x14ac:dyDescent="0.25">
      <c r="A620">
        <v>2010</v>
      </c>
      <c r="B620" t="s">
        <v>44</v>
      </c>
      <c r="C620">
        <v>2.2200000000000002</v>
      </c>
      <c r="D620" t="s">
        <v>68</v>
      </c>
      <c r="E620" t="s">
        <v>53</v>
      </c>
      <c r="F620">
        <v>2</v>
      </c>
      <c r="G620">
        <v>0</v>
      </c>
      <c r="H620">
        <v>0</v>
      </c>
      <c r="I620">
        <v>2</v>
      </c>
      <c r="J620">
        <v>2</v>
      </c>
      <c r="K620">
        <v>1</v>
      </c>
      <c r="L620">
        <v>1</v>
      </c>
      <c r="M620">
        <v>0</v>
      </c>
    </row>
    <row r="621" spans="1:13" x14ac:dyDescent="0.25">
      <c r="A621">
        <v>2010</v>
      </c>
      <c r="B621" t="s">
        <v>44</v>
      </c>
      <c r="C621">
        <v>2.23</v>
      </c>
      <c r="D621" t="s">
        <v>69</v>
      </c>
      <c r="E621" t="s">
        <v>53</v>
      </c>
      <c r="F621">
        <v>34</v>
      </c>
      <c r="G621">
        <v>3</v>
      </c>
      <c r="H621">
        <v>1.99</v>
      </c>
      <c r="I621">
        <v>35.99</v>
      </c>
      <c r="J621">
        <v>37</v>
      </c>
      <c r="K621">
        <v>26</v>
      </c>
      <c r="L621">
        <v>11</v>
      </c>
      <c r="M621">
        <v>0</v>
      </c>
    </row>
    <row r="622" spans="1:13" x14ac:dyDescent="0.25">
      <c r="A622">
        <v>2010</v>
      </c>
      <c r="B622" t="s">
        <v>45</v>
      </c>
      <c r="C622">
        <v>2.04</v>
      </c>
      <c r="D622" t="s">
        <v>68</v>
      </c>
      <c r="E622" t="s">
        <v>54</v>
      </c>
      <c r="F622">
        <v>12</v>
      </c>
      <c r="G622">
        <v>20</v>
      </c>
      <c r="H622">
        <v>3.13</v>
      </c>
      <c r="I622">
        <v>15.13</v>
      </c>
      <c r="J622">
        <v>32</v>
      </c>
      <c r="K622">
        <v>26</v>
      </c>
      <c r="L622">
        <v>6</v>
      </c>
      <c r="M622">
        <v>0</v>
      </c>
    </row>
    <row r="623" spans="1:13" x14ac:dyDescent="0.25">
      <c r="A623">
        <v>2010</v>
      </c>
      <c r="B623" t="s">
        <v>45</v>
      </c>
      <c r="C623">
        <v>2.0499999999999998</v>
      </c>
      <c r="D623" t="s">
        <v>69</v>
      </c>
      <c r="E623" t="s">
        <v>54</v>
      </c>
      <c r="F623">
        <v>16</v>
      </c>
      <c r="G623">
        <v>7</v>
      </c>
      <c r="H623">
        <v>4.3099999999999996</v>
      </c>
      <c r="I623">
        <v>20.309999999999999</v>
      </c>
      <c r="J623">
        <v>23</v>
      </c>
      <c r="K623">
        <v>19</v>
      </c>
      <c r="L623">
        <v>4</v>
      </c>
      <c r="M623">
        <v>0</v>
      </c>
    </row>
    <row r="624" spans="1:13" x14ac:dyDescent="0.25">
      <c r="A624">
        <v>2010</v>
      </c>
      <c r="B624" t="s">
        <v>45</v>
      </c>
      <c r="C624">
        <v>2.13</v>
      </c>
      <c r="D624" t="s">
        <v>68</v>
      </c>
      <c r="E624" t="s">
        <v>55</v>
      </c>
      <c r="F624">
        <v>3</v>
      </c>
      <c r="G624">
        <v>2</v>
      </c>
      <c r="H624">
        <v>1.4</v>
      </c>
      <c r="I624">
        <v>4.4000000000000004</v>
      </c>
      <c r="J624">
        <v>5</v>
      </c>
      <c r="K624">
        <v>4</v>
      </c>
      <c r="L624">
        <v>1</v>
      </c>
      <c r="M624">
        <v>0</v>
      </c>
    </row>
    <row r="625" spans="1:13" x14ac:dyDescent="0.25">
      <c r="A625">
        <v>2010</v>
      </c>
      <c r="B625" t="s">
        <v>45</v>
      </c>
      <c r="C625">
        <v>2.14</v>
      </c>
      <c r="D625" t="s">
        <v>69</v>
      </c>
      <c r="E625" t="s">
        <v>55</v>
      </c>
      <c r="F625">
        <v>12</v>
      </c>
      <c r="G625">
        <v>6</v>
      </c>
      <c r="H625">
        <v>3.86</v>
      </c>
      <c r="I625">
        <v>15.86</v>
      </c>
      <c r="J625">
        <v>18</v>
      </c>
      <c r="K625">
        <v>16</v>
      </c>
      <c r="L625">
        <v>2</v>
      </c>
      <c r="M625">
        <v>0</v>
      </c>
    </row>
    <row r="626" spans="1:13" x14ac:dyDescent="0.25">
      <c r="A626">
        <v>2010</v>
      </c>
      <c r="B626" t="s">
        <v>45</v>
      </c>
      <c r="C626">
        <v>2.2200000000000002</v>
      </c>
      <c r="D626" t="s">
        <v>68</v>
      </c>
      <c r="E626" t="s">
        <v>53</v>
      </c>
      <c r="F626">
        <v>7</v>
      </c>
      <c r="G626">
        <v>0</v>
      </c>
      <c r="H626">
        <v>0</v>
      </c>
      <c r="I626">
        <v>7</v>
      </c>
      <c r="J626">
        <v>7</v>
      </c>
      <c r="K626">
        <v>3</v>
      </c>
      <c r="L626">
        <v>4</v>
      </c>
      <c r="M626">
        <v>0</v>
      </c>
    </row>
    <row r="627" spans="1:13" x14ac:dyDescent="0.25">
      <c r="A627">
        <v>2010</v>
      </c>
      <c r="B627" t="s">
        <v>45</v>
      </c>
      <c r="C627">
        <v>2.23</v>
      </c>
      <c r="D627" t="s">
        <v>69</v>
      </c>
      <c r="E627" t="s">
        <v>53</v>
      </c>
      <c r="F627">
        <v>10</v>
      </c>
      <c r="G627">
        <v>6</v>
      </c>
      <c r="H627">
        <v>3.05</v>
      </c>
      <c r="I627">
        <v>13.05</v>
      </c>
      <c r="J627">
        <v>16</v>
      </c>
      <c r="K627">
        <v>10</v>
      </c>
      <c r="L627">
        <v>6</v>
      </c>
      <c r="M627">
        <v>0</v>
      </c>
    </row>
    <row r="628" spans="1:13" x14ac:dyDescent="0.25">
      <c r="A628">
        <v>2010</v>
      </c>
      <c r="B628" t="s">
        <v>45</v>
      </c>
      <c r="C628">
        <v>2.31</v>
      </c>
      <c r="D628" t="s">
        <v>69</v>
      </c>
      <c r="E628" t="s">
        <v>56</v>
      </c>
      <c r="F628">
        <v>3</v>
      </c>
      <c r="G628">
        <v>0</v>
      </c>
      <c r="H628">
        <v>0</v>
      </c>
      <c r="I628">
        <v>3</v>
      </c>
      <c r="J628">
        <v>3</v>
      </c>
      <c r="K628">
        <v>3</v>
      </c>
      <c r="L628">
        <v>0</v>
      </c>
      <c r="M628">
        <v>0</v>
      </c>
    </row>
    <row r="629" spans="1:13" x14ac:dyDescent="0.25">
      <c r="A629">
        <v>2010</v>
      </c>
      <c r="B629" t="s">
        <v>46</v>
      </c>
      <c r="C629">
        <v>2.0499999999999998</v>
      </c>
      <c r="D629" t="s">
        <v>69</v>
      </c>
      <c r="E629" t="s">
        <v>54</v>
      </c>
      <c r="F629">
        <v>57</v>
      </c>
      <c r="G629">
        <v>5</v>
      </c>
      <c r="H629">
        <v>3.23</v>
      </c>
      <c r="I629">
        <v>60.23</v>
      </c>
      <c r="J629">
        <v>62</v>
      </c>
      <c r="K629">
        <v>52</v>
      </c>
      <c r="L629">
        <v>10</v>
      </c>
      <c r="M629">
        <v>0</v>
      </c>
    </row>
    <row r="630" spans="1:13" x14ac:dyDescent="0.25">
      <c r="A630">
        <v>2010</v>
      </c>
      <c r="B630" t="s">
        <v>46</v>
      </c>
      <c r="C630">
        <v>2.13</v>
      </c>
      <c r="D630" t="s">
        <v>68</v>
      </c>
      <c r="E630" t="s">
        <v>55</v>
      </c>
      <c r="F630">
        <v>3</v>
      </c>
      <c r="G630">
        <v>0</v>
      </c>
      <c r="H630">
        <v>0</v>
      </c>
      <c r="I630">
        <v>3</v>
      </c>
      <c r="J630">
        <v>3</v>
      </c>
      <c r="K630">
        <v>1</v>
      </c>
      <c r="L630">
        <v>2</v>
      </c>
      <c r="M630">
        <v>0</v>
      </c>
    </row>
    <row r="631" spans="1:13" x14ac:dyDescent="0.25">
      <c r="A631">
        <v>2010</v>
      </c>
      <c r="B631" t="s">
        <v>46</v>
      </c>
      <c r="C631">
        <v>2.14</v>
      </c>
      <c r="D631" t="s">
        <v>69</v>
      </c>
      <c r="E631" t="s">
        <v>55</v>
      </c>
      <c r="F631">
        <v>12</v>
      </c>
      <c r="G631">
        <v>2</v>
      </c>
      <c r="H631">
        <v>1</v>
      </c>
      <c r="I631">
        <v>13</v>
      </c>
      <c r="J631">
        <v>14</v>
      </c>
      <c r="K631">
        <v>6</v>
      </c>
      <c r="L631">
        <v>8</v>
      </c>
      <c r="M631">
        <v>0</v>
      </c>
    </row>
    <row r="632" spans="1:13" x14ac:dyDescent="0.25">
      <c r="A632">
        <v>2010</v>
      </c>
      <c r="B632" t="s">
        <v>46</v>
      </c>
      <c r="C632">
        <v>2.2200000000000002</v>
      </c>
      <c r="D632" t="s">
        <v>68</v>
      </c>
      <c r="E632" t="s">
        <v>53</v>
      </c>
      <c r="F632">
        <v>17</v>
      </c>
      <c r="G632">
        <v>1</v>
      </c>
      <c r="H632">
        <v>0.5</v>
      </c>
      <c r="I632">
        <v>17.5</v>
      </c>
      <c r="J632">
        <v>18</v>
      </c>
      <c r="K632">
        <v>12</v>
      </c>
      <c r="L632">
        <v>6</v>
      </c>
      <c r="M632">
        <v>0</v>
      </c>
    </row>
    <row r="633" spans="1:13" x14ac:dyDescent="0.25">
      <c r="A633">
        <v>2010</v>
      </c>
      <c r="B633" t="s">
        <v>46</v>
      </c>
      <c r="C633">
        <v>2.31</v>
      </c>
      <c r="D633" t="s">
        <v>69</v>
      </c>
      <c r="E633" t="s">
        <v>56</v>
      </c>
      <c r="F633">
        <v>10</v>
      </c>
      <c r="G633">
        <v>6</v>
      </c>
      <c r="H633">
        <v>4.3</v>
      </c>
      <c r="I633">
        <v>14.3</v>
      </c>
      <c r="J633">
        <v>16</v>
      </c>
      <c r="K633">
        <v>15</v>
      </c>
      <c r="L633">
        <v>1</v>
      </c>
      <c r="M633">
        <v>0</v>
      </c>
    </row>
    <row r="634" spans="1:13" x14ac:dyDescent="0.25">
      <c r="A634">
        <v>2010</v>
      </c>
      <c r="B634" t="s">
        <v>47</v>
      </c>
      <c r="C634">
        <v>2.04</v>
      </c>
      <c r="D634" t="s">
        <v>68</v>
      </c>
      <c r="E634" t="s">
        <v>54</v>
      </c>
      <c r="F634">
        <v>19</v>
      </c>
      <c r="G634">
        <v>0</v>
      </c>
      <c r="H634">
        <v>0</v>
      </c>
      <c r="I634">
        <v>19</v>
      </c>
      <c r="J634">
        <v>19</v>
      </c>
      <c r="K634">
        <v>17</v>
      </c>
      <c r="L634">
        <v>2</v>
      </c>
      <c r="M634">
        <v>0</v>
      </c>
    </row>
    <row r="635" spans="1:13" x14ac:dyDescent="0.25">
      <c r="A635">
        <v>2010</v>
      </c>
      <c r="B635" t="s">
        <v>47</v>
      </c>
      <c r="C635">
        <v>2.0499999999999998</v>
      </c>
      <c r="D635" t="s">
        <v>69</v>
      </c>
      <c r="E635" t="s">
        <v>54</v>
      </c>
      <c r="F635">
        <v>55</v>
      </c>
      <c r="G635">
        <v>18</v>
      </c>
      <c r="H635">
        <v>13.09</v>
      </c>
      <c r="I635">
        <v>68.09</v>
      </c>
      <c r="J635">
        <v>73</v>
      </c>
      <c r="K635">
        <v>65</v>
      </c>
      <c r="L635">
        <v>8</v>
      </c>
      <c r="M635">
        <v>0</v>
      </c>
    </row>
    <row r="636" spans="1:13" x14ac:dyDescent="0.25">
      <c r="A636">
        <v>2010</v>
      </c>
      <c r="B636" t="s">
        <v>47</v>
      </c>
      <c r="C636">
        <v>2.13</v>
      </c>
      <c r="D636" t="s">
        <v>68</v>
      </c>
      <c r="E636" t="s">
        <v>55</v>
      </c>
      <c r="F636">
        <v>15</v>
      </c>
      <c r="G636">
        <v>2</v>
      </c>
      <c r="H636">
        <v>1.64</v>
      </c>
      <c r="I636">
        <v>16.64</v>
      </c>
      <c r="J636">
        <v>17</v>
      </c>
      <c r="K636">
        <v>10</v>
      </c>
      <c r="L636">
        <v>7</v>
      </c>
      <c r="M636">
        <v>0</v>
      </c>
    </row>
    <row r="637" spans="1:13" x14ac:dyDescent="0.25">
      <c r="A637">
        <v>2010</v>
      </c>
      <c r="B637" t="s">
        <v>47</v>
      </c>
      <c r="C637">
        <v>2.14</v>
      </c>
      <c r="D637" t="s">
        <v>69</v>
      </c>
      <c r="E637" t="s">
        <v>55</v>
      </c>
      <c r="F637">
        <v>35</v>
      </c>
      <c r="G637">
        <v>12</v>
      </c>
      <c r="H637">
        <v>8.89</v>
      </c>
      <c r="I637">
        <v>43.89</v>
      </c>
      <c r="J637">
        <v>47</v>
      </c>
      <c r="K637">
        <v>39</v>
      </c>
      <c r="L637">
        <v>8</v>
      </c>
      <c r="M637">
        <v>0</v>
      </c>
    </row>
    <row r="638" spans="1:13" x14ac:dyDescent="0.25">
      <c r="A638">
        <v>2010</v>
      </c>
      <c r="B638" t="s">
        <v>47</v>
      </c>
      <c r="C638">
        <v>2.2200000000000002</v>
      </c>
      <c r="D638" t="s">
        <v>68</v>
      </c>
      <c r="E638" t="s">
        <v>53</v>
      </c>
      <c r="F638">
        <v>4</v>
      </c>
      <c r="G638">
        <v>2</v>
      </c>
      <c r="H638">
        <v>1</v>
      </c>
      <c r="I638">
        <v>5</v>
      </c>
      <c r="J638">
        <v>6</v>
      </c>
      <c r="K638">
        <v>3</v>
      </c>
      <c r="L638">
        <v>3</v>
      </c>
      <c r="M638">
        <v>0</v>
      </c>
    </row>
    <row r="639" spans="1:13" x14ac:dyDescent="0.25">
      <c r="A639">
        <v>2010</v>
      </c>
      <c r="B639" t="s">
        <v>47</v>
      </c>
      <c r="C639">
        <v>2.23</v>
      </c>
      <c r="D639" t="s">
        <v>69</v>
      </c>
      <c r="E639" t="s">
        <v>53</v>
      </c>
      <c r="F639">
        <v>19</v>
      </c>
      <c r="G639">
        <v>3</v>
      </c>
      <c r="H639">
        <v>1.58</v>
      </c>
      <c r="I639">
        <v>20.58</v>
      </c>
      <c r="J639">
        <v>22</v>
      </c>
      <c r="K639">
        <v>11</v>
      </c>
      <c r="L639">
        <v>11</v>
      </c>
      <c r="M639">
        <v>0</v>
      </c>
    </row>
    <row r="640" spans="1:13" x14ac:dyDescent="0.25">
      <c r="A640">
        <v>2010</v>
      </c>
      <c r="B640" t="s">
        <v>47</v>
      </c>
      <c r="C640">
        <v>2.2999999999999998</v>
      </c>
      <c r="D640" t="s">
        <v>68</v>
      </c>
      <c r="E640" t="s">
        <v>56</v>
      </c>
      <c r="F640">
        <v>4</v>
      </c>
      <c r="G640">
        <v>0</v>
      </c>
      <c r="H640">
        <v>0</v>
      </c>
      <c r="I640">
        <v>4</v>
      </c>
      <c r="J640">
        <v>4</v>
      </c>
      <c r="K640">
        <v>3</v>
      </c>
      <c r="L640">
        <v>1</v>
      </c>
      <c r="M640">
        <v>0</v>
      </c>
    </row>
    <row r="641" spans="1:13" x14ac:dyDescent="0.25">
      <c r="A641">
        <v>2010</v>
      </c>
      <c r="B641" t="s">
        <v>47</v>
      </c>
      <c r="C641">
        <v>2.31</v>
      </c>
      <c r="D641" t="s">
        <v>69</v>
      </c>
      <c r="E641" t="s">
        <v>56</v>
      </c>
      <c r="F641">
        <v>2</v>
      </c>
      <c r="G641">
        <v>1</v>
      </c>
      <c r="H641">
        <v>0.83</v>
      </c>
      <c r="I641">
        <v>2.83</v>
      </c>
      <c r="J641">
        <v>3</v>
      </c>
      <c r="K641">
        <v>2</v>
      </c>
      <c r="L641">
        <v>1</v>
      </c>
      <c r="M641">
        <v>0</v>
      </c>
    </row>
    <row r="642" spans="1:13" x14ac:dyDescent="0.25">
      <c r="A642">
        <v>2011</v>
      </c>
      <c r="B642" t="s">
        <v>17</v>
      </c>
      <c r="C642">
        <v>2.04</v>
      </c>
      <c r="D642" t="s">
        <v>68</v>
      </c>
      <c r="E642" t="s">
        <v>54</v>
      </c>
      <c r="F642">
        <v>6</v>
      </c>
      <c r="G642">
        <v>2</v>
      </c>
      <c r="H642">
        <v>1.37</v>
      </c>
      <c r="I642">
        <v>7.37</v>
      </c>
      <c r="J642">
        <v>8</v>
      </c>
      <c r="K642">
        <v>6</v>
      </c>
      <c r="L642">
        <v>2</v>
      </c>
      <c r="M642">
        <v>0</v>
      </c>
    </row>
    <row r="643" spans="1:13" x14ac:dyDescent="0.25">
      <c r="A643">
        <v>2011</v>
      </c>
      <c r="B643" t="s">
        <v>17</v>
      </c>
      <c r="C643">
        <v>2.0499999999999998</v>
      </c>
      <c r="D643" t="s">
        <v>69</v>
      </c>
      <c r="E643" t="s">
        <v>54</v>
      </c>
      <c r="F643">
        <v>108</v>
      </c>
      <c r="G643">
        <v>28</v>
      </c>
      <c r="H643">
        <v>14.23</v>
      </c>
      <c r="I643">
        <v>122.23</v>
      </c>
      <c r="J643">
        <v>136</v>
      </c>
      <c r="K643">
        <v>113</v>
      </c>
      <c r="L643">
        <v>23</v>
      </c>
      <c r="M643">
        <v>0</v>
      </c>
    </row>
    <row r="644" spans="1:13" x14ac:dyDescent="0.25">
      <c r="A644">
        <v>2011</v>
      </c>
      <c r="B644" t="s">
        <v>17</v>
      </c>
      <c r="C644">
        <v>2.13</v>
      </c>
      <c r="D644" t="s">
        <v>68</v>
      </c>
      <c r="E644" t="s">
        <v>55</v>
      </c>
      <c r="F644">
        <v>15</v>
      </c>
      <c r="G644">
        <v>0</v>
      </c>
      <c r="H644">
        <v>0</v>
      </c>
      <c r="I644">
        <v>15</v>
      </c>
      <c r="J644">
        <v>15</v>
      </c>
      <c r="K644">
        <v>10</v>
      </c>
      <c r="L644">
        <v>5</v>
      </c>
      <c r="M644">
        <v>0</v>
      </c>
    </row>
    <row r="645" spans="1:13" x14ac:dyDescent="0.25">
      <c r="A645">
        <v>2011</v>
      </c>
      <c r="B645" t="s">
        <v>17</v>
      </c>
      <c r="C645">
        <v>2.14</v>
      </c>
      <c r="D645" t="s">
        <v>69</v>
      </c>
      <c r="E645" t="s">
        <v>55</v>
      </c>
      <c r="F645">
        <v>43</v>
      </c>
      <c r="G645">
        <v>12</v>
      </c>
      <c r="H645">
        <v>8.15</v>
      </c>
      <c r="I645">
        <v>51.15</v>
      </c>
      <c r="J645">
        <v>55</v>
      </c>
      <c r="K645">
        <v>41</v>
      </c>
      <c r="L645">
        <v>14</v>
      </c>
      <c r="M645">
        <v>0</v>
      </c>
    </row>
    <row r="646" spans="1:13" x14ac:dyDescent="0.25">
      <c r="A646">
        <v>2011</v>
      </c>
      <c r="B646" t="s">
        <v>17</v>
      </c>
      <c r="C646">
        <v>2.2200000000000002</v>
      </c>
      <c r="D646" t="s">
        <v>68</v>
      </c>
      <c r="E646" t="s">
        <v>53</v>
      </c>
      <c r="F646">
        <v>5</v>
      </c>
      <c r="G646">
        <v>0</v>
      </c>
      <c r="H646">
        <v>0</v>
      </c>
      <c r="I646">
        <v>5</v>
      </c>
      <c r="J646">
        <v>5</v>
      </c>
      <c r="K646">
        <v>3</v>
      </c>
      <c r="L646">
        <v>2</v>
      </c>
      <c r="M646">
        <v>0</v>
      </c>
    </row>
    <row r="647" spans="1:13" x14ac:dyDescent="0.25">
      <c r="A647">
        <v>2011</v>
      </c>
      <c r="B647" t="s">
        <v>17</v>
      </c>
      <c r="C647">
        <v>2.23</v>
      </c>
      <c r="D647" t="s">
        <v>69</v>
      </c>
      <c r="E647" t="s">
        <v>53</v>
      </c>
      <c r="F647">
        <v>32</v>
      </c>
      <c r="G647">
        <v>10</v>
      </c>
      <c r="H647">
        <v>6.52</v>
      </c>
      <c r="I647">
        <v>38.520000000000003</v>
      </c>
      <c r="J647">
        <v>42</v>
      </c>
      <c r="K647">
        <v>37</v>
      </c>
      <c r="L647">
        <v>5</v>
      </c>
      <c r="M647">
        <v>0</v>
      </c>
    </row>
    <row r="648" spans="1:13" x14ac:dyDescent="0.25">
      <c r="A648">
        <v>2011</v>
      </c>
      <c r="B648" t="s">
        <v>17</v>
      </c>
      <c r="C648">
        <v>2.2999999999999998</v>
      </c>
      <c r="D648" t="s">
        <v>68</v>
      </c>
      <c r="E648" t="s">
        <v>56</v>
      </c>
      <c r="F648">
        <v>1</v>
      </c>
      <c r="G648">
        <v>2</v>
      </c>
      <c r="H648">
        <v>1.62</v>
      </c>
      <c r="I648">
        <v>2.62</v>
      </c>
      <c r="J648">
        <v>3</v>
      </c>
      <c r="K648">
        <v>2</v>
      </c>
      <c r="L648">
        <v>1</v>
      </c>
      <c r="M648">
        <v>0</v>
      </c>
    </row>
    <row r="649" spans="1:13" x14ac:dyDescent="0.25">
      <c r="A649">
        <v>2011</v>
      </c>
      <c r="B649" t="s">
        <v>17</v>
      </c>
      <c r="C649">
        <v>2.31</v>
      </c>
      <c r="D649" t="s">
        <v>69</v>
      </c>
      <c r="E649" t="s">
        <v>56</v>
      </c>
      <c r="F649">
        <v>0</v>
      </c>
      <c r="G649">
        <v>13</v>
      </c>
      <c r="H649">
        <v>3.08</v>
      </c>
      <c r="I649">
        <v>3.08</v>
      </c>
      <c r="J649">
        <v>13</v>
      </c>
      <c r="K649">
        <v>12</v>
      </c>
      <c r="L649">
        <v>1</v>
      </c>
      <c r="M649">
        <v>0</v>
      </c>
    </row>
    <row r="650" spans="1:13" x14ac:dyDescent="0.25">
      <c r="A650">
        <v>2011</v>
      </c>
      <c r="B650" t="s">
        <v>18</v>
      </c>
      <c r="C650">
        <v>2.04</v>
      </c>
      <c r="D650" t="s">
        <v>68</v>
      </c>
      <c r="E650" t="s">
        <v>54</v>
      </c>
      <c r="F650">
        <v>14</v>
      </c>
      <c r="G650">
        <v>5</v>
      </c>
      <c r="H650">
        <v>2.9</v>
      </c>
      <c r="I650">
        <v>16.899999999999999</v>
      </c>
      <c r="J650">
        <v>19</v>
      </c>
      <c r="K650">
        <v>15</v>
      </c>
      <c r="L650">
        <v>4</v>
      </c>
      <c r="M650">
        <v>0</v>
      </c>
    </row>
    <row r="651" spans="1:13" x14ac:dyDescent="0.25">
      <c r="A651">
        <v>2011</v>
      </c>
      <c r="B651" t="s">
        <v>18</v>
      </c>
      <c r="C651">
        <v>2.0499999999999998</v>
      </c>
      <c r="D651" t="s">
        <v>69</v>
      </c>
      <c r="E651" t="s">
        <v>54</v>
      </c>
      <c r="F651">
        <v>88</v>
      </c>
      <c r="G651">
        <v>36</v>
      </c>
      <c r="H651">
        <v>19.350000000000001</v>
      </c>
      <c r="I651">
        <v>107.35</v>
      </c>
      <c r="J651">
        <v>124</v>
      </c>
      <c r="K651">
        <v>96</v>
      </c>
      <c r="L651">
        <v>28</v>
      </c>
      <c r="M651">
        <v>0</v>
      </c>
    </row>
    <row r="652" spans="1:13" x14ac:dyDescent="0.25">
      <c r="A652">
        <v>2011</v>
      </c>
      <c r="B652" t="s">
        <v>18</v>
      </c>
      <c r="C652">
        <v>2.13</v>
      </c>
      <c r="D652" t="s">
        <v>68</v>
      </c>
      <c r="E652" t="s">
        <v>55</v>
      </c>
      <c r="F652">
        <v>9</v>
      </c>
      <c r="G652">
        <v>3</v>
      </c>
      <c r="H652">
        <v>2.14</v>
      </c>
      <c r="I652">
        <v>11.14</v>
      </c>
      <c r="J652">
        <v>12</v>
      </c>
      <c r="K652">
        <v>11</v>
      </c>
      <c r="L652">
        <v>1</v>
      </c>
      <c r="M652">
        <v>0</v>
      </c>
    </row>
    <row r="653" spans="1:13" x14ac:dyDescent="0.25">
      <c r="A653">
        <v>2011</v>
      </c>
      <c r="B653" t="s">
        <v>18</v>
      </c>
      <c r="C653">
        <v>2.14</v>
      </c>
      <c r="D653" t="s">
        <v>69</v>
      </c>
      <c r="E653" t="s">
        <v>55</v>
      </c>
      <c r="F653">
        <v>30</v>
      </c>
      <c r="G653">
        <v>19</v>
      </c>
      <c r="H653">
        <v>11.64</v>
      </c>
      <c r="I653">
        <v>41.64</v>
      </c>
      <c r="J653">
        <v>49</v>
      </c>
      <c r="K653">
        <v>38</v>
      </c>
      <c r="L653">
        <v>11</v>
      </c>
      <c r="M653">
        <v>0</v>
      </c>
    </row>
    <row r="654" spans="1:13" x14ac:dyDescent="0.25">
      <c r="A654">
        <v>2011</v>
      </c>
      <c r="B654" t="s">
        <v>18</v>
      </c>
      <c r="C654">
        <v>2.2200000000000002</v>
      </c>
      <c r="D654" t="s">
        <v>68</v>
      </c>
      <c r="E654" t="s">
        <v>53</v>
      </c>
      <c r="F654">
        <v>6</v>
      </c>
      <c r="G654">
        <v>0</v>
      </c>
      <c r="H654">
        <v>0</v>
      </c>
      <c r="I654">
        <v>6</v>
      </c>
      <c r="J654">
        <v>6</v>
      </c>
      <c r="K654">
        <v>6</v>
      </c>
      <c r="L654">
        <v>0</v>
      </c>
      <c r="M654">
        <v>0</v>
      </c>
    </row>
    <row r="655" spans="1:13" x14ac:dyDescent="0.25">
      <c r="A655">
        <v>2011</v>
      </c>
      <c r="B655" t="s">
        <v>18</v>
      </c>
      <c r="C655">
        <v>2.23</v>
      </c>
      <c r="D655" t="s">
        <v>69</v>
      </c>
      <c r="E655" t="s">
        <v>53</v>
      </c>
      <c r="F655">
        <v>30</v>
      </c>
      <c r="G655">
        <v>2</v>
      </c>
      <c r="H655">
        <v>1</v>
      </c>
      <c r="I655">
        <v>31</v>
      </c>
      <c r="J655">
        <v>32</v>
      </c>
      <c r="K655">
        <v>25</v>
      </c>
      <c r="L655">
        <v>7</v>
      </c>
      <c r="M655">
        <v>0</v>
      </c>
    </row>
    <row r="656" spans="1:13" x14ac:dyDescent="0.25">
      <c r="A656">
        <v>2011</v>
      </c>
      <c r="B656" t="s">
        <v>19</v>
      </c>
      <c r="C656">
        <v>2.04</v>
      </c>
      <c r="D656" t="s">
        <v>68</v>
      </c>
      <c r="E656" t="s">
        <v>54</v>
      </c>
      <c r="F656">
        <v>9</v>
      </c>
      <c r="G656">
        <v>1</v>
      </c>
      <c r="H656">
        <v>0.6</v>
      </c>
      <c r="I656">
        <v>9.6</v>
      </c>
      <c r="J656">
        <v>10</v>
      </c>
      <c r="K656">
        <v>8</v>
      </c>
      <c r="L656">
        <v>2</v>
      </c>
      <c r="M656">
        <v>0</v>
      </c>
    </row>
    <row r="657" spans="1:13" x14ac:dyDescent="0.25">
      <c r="A657">
        <v>2011</v>
      </c>
      <c r="B657" t="s">
        <v>19</v>
      </c>
      <c r="C657">
        <v>2.0499999999999998</v>
      </c>
      <c r="D657" t="s">
        <v>69</v>
      </c>
      <c r="E657" t="s">
        <v>54</v>
      </c>
      <c r="F657">
        <v>41</v>
      </c>
      <c r="G657">
        <v>5</v>
      </c>
      <c r="H657">
        <v>3.4</v>
      </c>
      <c r="I657">
        <v>44.4</v>
      </c>
      <c r="J657">
        <v>46</v>
      </c>
      <c r="K657">
        <v>43</v>
      </c>
      <c r="L657">
        <v>3</v>
      </c>
      <c r="M657">
        <v>0</v>
      </c>
    </row>
    <row r="658" spans="1:13" x14ac:dyDescent="0.25">
      <c r="A658">
        <v>2011</v>
      </c>
      <c r="B658" t="s">
        <v>19</v>
      </c>
      <c r="C658">
        <v>2.14</v>
      </c>
      <c r="D658" t="s">
        <v>69</v>
      </c>
      <c r="E658" t="s">
        <v>55</v>
      </c>
      <c r="F658">
        <v>5</v>
      </c>
      <c r="G658">
        <v>0</v>
      </c>
      <c r="H658">
        <v>0</v>
      </c>
      <c r="I658">
        <v>5</v>
      </c>
      <c r="J658">
        <v>5</v>
      </c>
      <c r="K658">
        <v>4</v>
      </c>
      <c r="L658">
        <v>1</v>
      </c>
      <c r="M658">
        <v>0</v>
      </c>
    </row>
    <row r="659" spans="1:13" x14ac:dyDescent="0.25">
      <c r="A659">
        <v>2011</v>
      </c>
      <c r="B659" t="s">
        <v>19</v>
      </c>
      <c r="C659">
        <v>2.2200000000000002</v>
      </c>
      <c r="D659" t="s">
        <v>68</v>
      </c>
      <c r="E659" t="s">
        <v>53</v>
      </c>
      <c r="F659">
        <v>3</v>
      </c>
      <c r="G659">
        <v>0</v>
      </c>
      <c r="H659">
        <v>0</v>
      </c>
      <c r="I659">
        <v>3</v>
      </c>
      <c r="J659">
        <v>3</v>
      </c>
      <c r="K659">
        <v>2</v>
      </c>
      <c r="L659">
        <v>1</v>
      </c>
      <c r="M659">
        <v>0</v>
      </c>
    </row>
    <row r="660" spans="1:13" x14ac:dyDescent="0.25">
      <c r="A660">
        <v>2011</v>
      </c>
      <c r="B660" t="s">
        <v>19</v>
      </c>
      <c r="C660">
        <v>2.23</v>
      </c>
      <c r="D660" t="s">
        <v>69</v>
      </c>
      <c r="E660" t="s">
        <v>53</v>
      </c>
      <c r="F660">
        <v>8</v>
      </c>
      <c r="G660">
        <v>2</v>
      </c>
      <c r="H660">
        <v>1</v>
      </c>
      <c r="I660">
        <v>9</v>
      </c>
      <c r="J660">
        <v>10</v>
      </c>
      <c r="K660">
        <v>9</v>
      </c>
      <c r="L660">
        <v>1</v>
      </c>
      <c r="M660">
        <v>0</v>
      </c>
    </row>
    <row r="661" spans="1:13" x14ac:dyDescent="0.25">
      <c r="A661">
        <v>2011</v>
      </c>
      <c r="B661" t="s">
        <v>19</v>
      </c>
      <c r="C661">
        <v>2.31</v>
      </c>
      <c r="D661" t="s">
        <v>69</v>
      </c>
      <c r="E661" t="s">
        <v>56</v>
      </c>
      <c r="F661">
        <v>7</v>
      </c>
      <c r="G661">
        <v>0</v>
      </c>
      <c r="H661">
        <v>0</v>
      </c>
      <c r="I661">
        <v>7</v>
      </c>
      <c r="J661">
        <v>7</v>
      </c>
      <c r="K661">
        <v>6</v>
      </c>
      <c r="L661">
        <v>1</v>
      </c>
      <c r="M661">
        <v>0</v>
      </c>
    </row>
    <row r="662" spans="1:13" x14ac:dyDescent="0.25">
      <c r="A662">
        <v>2011</v>
      </c>
      <c r="B662" t="s">
        <v>20</v>
      </c>
      <c r="C662">
        <v>2.0499999999999998</v>
      </c>
      <c r="D662" t="s">
        <v>69</v>
      </c>
      <c r="E662" t="s">
        <v>54</v>
      </c>
      <c r="F662">
        <v>24</v>
      </c>
      <c r="G662">
        <v>9</v>
      </c>
      <c r="H662">
        <v>4.5</v>
      </c>
      <c r="I662">
        <v>28.5</v>
      </c>
      <c r="J662">
        <v>33</v>
      </c>
      <c r="K662">
        <v>27</v>
      </c>
      <c r="L662">
        <v>6</v>
      </c>
      <c r="M662">
        <v>0</v>
      </c>
    </row>
    <row r="663" spans="1:13" x14ac:dyDescent="0.25">
      <c r="A663">
        <v>2011</v>
      </c>
      <c r="B663" t="s">
        <v>20</v>
      </c>
      <c r="C663">
        <v>2.14</v>
      </c>
      <c r="D663" t="s">
        <v>69</v>
      </c>
      <c r="E663" t="s">
        <v>55</v>
      </c>
      <c r="F663">
        <v>25</v>
      </c>
      <c r="G663">
        <v>4</v>
      </c>
      <c r="H663">
        <v>2</v>
      </c>
      <c r="I663">
        <v>27</v>
      </c>
      <c r="J663">
        <v>29</v>
      </c>
      <c r="K663">
        <v>24</v>
      </c>
      <c r="L663">
        <v>5</v>
      </c>
      <c r="M663">
        <v>0</v>
      </c>
    </row>
    <row r="664" spans="1:13" x14ac:dyDescent="0.25">
      <c r="A664">
        <v>2011</v>
      </c>
      <c r="B664" t="s">
        <v>20</v>
      </c>
      <c r="C664">
        <v>2.23</v>
      </c>
      <c r="D664" t="s">
        <v>69</v>
      </c>
      <c r="E664" t="s">
        <v>53</v>
      </c>
      <c r="F664">
        <v>5</v>
      </c>
      <c r="G664">
        <v>0</v>
      </c>
      <c r="H664">
        <v>0</v>
      </c>
      <c r="I664">
        <v>5</v>
      </c>
      <c r="J664">
        <v>5</v>
      </c>
      <c r="K664">
        <v>4</v>
      </c>
      <c r="L664">
        <v>1</v>
      </c>
      <c r="M664">
        <v>0</v>
      </c>
    </row>
    <row r="665" spans="1:13" x14ac:dyDescent="0.25">
      <c r="A665">
        <v>2011</v>
      </c>
      <c r="B665" t="s">
        <v>21</v>
      </c>
      <c r="C665">
        <v>2.0499999999999998</v>
      </c>
      <c r="D665" t="s">
        <v>69</v>
      </c>
      <c r="E665" t="s">
        <v>54</v>
      </c>
      <c r="F665">
        <v>27</v>
      </c>
      <c r="G665">
        <v>3</v>
      </c>
      <c r="H665">
        <v>1.1000000000000001</v>
      </c>
      <c r="I665">
        <v>28.1</v>
      </c>
      <c r="J665">
        <v>30</v>
      </c>
      <c r="K665">
        <v>24</v>
      </c>
      <c r="L665">
        <v>6</v>
      </c>
      <c r="M665">
        <v>0</v>
      </c>
    </row>
    <row r="666" spans="1:13" x14ac:dyDescent="0.25">
      <c r="A666">
        <v>2011</v>
      </c>
      <c r="B666" t="s">
        <v>21</v>
      </c>
      <c r="C666">
        <v>2.13</v>
      </c>
      <c r="D666" t="s">
        <v>68</v>
      </c>
      <c r="E666" t="s">
        <v>55</v>
      </c>
      <c r="F666">
        <v>1</v>
      </c>
      <c r="G666">
        <v>0</v>
      </c>
      <c r="H666">
        <v>0</v>
      </c>
      <c r="I666">
        <v>1</v>
      </c>
      <c r="J666">
        <v>1</v>
      </c>
      <c r="K666">
        <v>0</v>
      </c>
      <c r="L666">
        <v>1</v>
      </c>
      <c r="M666">
        <v>0</v>
      </c>
    </row>
    <row r="667" spans="1:13" x14ac:dyDescent="0.25">
      <c r="A667">
        <v>2011</v>
      </c>
      <c r="B667" t="s">
        <v>21</v>
      </c>
      <c r="C667">
        <v>2.2200000000000002</v>
      </c>
      <c r="D667" t="s">
        <v>68</v>
      </c>
      <c r="E667" t="s">
        <v>53</v>
      </c>
      <c r="F667">
        <v>2</v>
      </c>
      <c r="G667">
        <v>0</v>
      </c>
      <c r="H667">
        <v>0</v>
      </c>
      <c r="I667">
        <v>2</v>
      </c>
      <c r="J667">
        <v>2</v>
      </c>
      <c r="K667">
        <v>2</v>
      </c>
      <c r="L667">
        <v>0</v>
      </c>
      <c r="M667">
        <v>0</v>
      </c>
    </row>
    <row r="668" spans="1:13" x14ac:dyDescent="0.25">
      <c r="A668">
        <v>2011</v>
      </c>
      <c r="B668" t="s">
        <v>21</v>
      </c>
      <c r="C668">
        <v>2.23</v>
      </c>
      <c r="D668" t="s">
        <v>69</v>
      </c>
      <c r="E668" t="s">
        <v>53</v>
      </c>
      <c r="F668">
        <v>15</v>
      </c>
      <c r="G668">
        <v>1</v>
      </c>
      <c r="H668">
        <v>0.56000000000000005</v>
      </c>
      <c r="I668">
        <v>15.56</v>
      </c>
      <c r="J668">
        <v>16</v>
      </c>
      <c r="K668">
        <v>13</v>
      </c>
      <c r="L668">
        <v>3</v>
      </c>
      <c r="M668">
        <v>0</v>
      </c>
    </row>
    <row r="669" spans="1:13" x14ac:dyDescent="0.25">
      <c r="A669">
        <v>2011</v>
      </c>
      <c r="B669" t="s">
        <v>22</v>
      </c>
      <c r="C669">
        <v>2.04</v>
      </c>
      <c r="D669" t="s">
        <v>68</v>
      </c>
      <c r="E669" t="s">
        <v>54</v>
      </c>
      <c r="F669">
        <v>12</v>
      </c>
      <c r="G669">
        <v>0</v>
      </c>
      <c r="H669">
        <v>0</v>
      </c>
      <c r="I669">
        <v>12</v>
      </c>
      <c r="J669">
        <v>12</v>
      </c>
      <c r="K669">
        <v>9</v>
      </c>
      <c r="L669">
        <v>3</v>
      </c>
      <c r="M669">
        <v>0</v>
      </c>
    </row>
    <row r="670" spans="1:13" x14ac:dyDescent="0.25">
      <c r="A670">
        <v>2011</v>
      </c>
      <c r="B670" t="s">
        <v>22</v>
      </c>
      <c r="C670">
        <v>2.0499999999999998</v>
      </c>
      <c r="D670" t="s">
        <v>69</v>
      </c>
      <c r="E670" t="s">
        <v>54</v>
      </c>
      <c r="F670">
        <v>52</v>
      </c>
      <c r="G670">
        <v>4</v>
      </c>
      <c r="H670">
        <v>2.2999999999999998</v>
      </c>
      <c r="I670">
        <v>54.3</v>
      </c>
      <c r="J670">
        <v>56</v>
      </c>
      <c r="K670">
        <v>45</v>
      </c>
      <c r="L670">
        <v>11</v>
      </c>
      <c r="M670">
        <v>0</v>
      </c>
    </row>
    <row r="671" spans="1:13" x14ac:dyDescent="0.25">
      <c r="A671">
        <v>2011</v>
      </c>
      <c r="B671" t="s">
        <v>22</v>
      </c>
      <c r="C671">
        <v>2.13</v>
      </c>
      <c r="D671" t="s">
        <v>68</v>
      </c>
      <c r="E671" t="s">
        <v>55</v>
      </c>
      <c r="F671">
        <v>10</v>
      </c>
      <c r="G671">
        <v>0</v>
      </c>
      <c r="H671">
        <v>0</v>
      </c>
      <c r="I671">
        <v>10</v>
      </c>
      <c r="J671">
        <v>10</v>
      </c>
      <c r="K671">
        <v>8</v>
      </c>
      <c r="L671">
        <v>2</v>
      </c>
      <c r="M671">
        <v>0</v>
      </c>
    </row>
    <row r="672" spans="1:13" x14ac:dyDescent="0.25">
      <c r="A672">
        <v>2011</v>
      </c>
      <c r="B672" t="s">
        <v>22</v>
      </c>
      <c r="C672">
        <v>2.14</v>
      </c>
      <c r="D672" t="s">
        <v>69</v>
      </c>
      <c r="E672" t="s">
        <v>55</v>
      </c>
      <c r="F672">
        <v>45</v>
      </c>
      <c r="G672">
        <v>10</v>
      </c>
      <c r="H672">
        <v>6.5</v>
      </c>
      <c r="I672">
        <v>51.5</v>
      </c>
      <c r="J672">
        <v>55</v>
      </c>
      <c r="K672">
        <v>40</v>
      </c>
      <c r="L672">
        <v>15</v>
      </c>
      <c r="M672">
        <v>0</v>
      </c>
    </row>
    <row r="673" spans="1:13" x14ac:dyDescent="0.25">
      <c r="A673">
        <v>2011</v>
      </c>
      <c r="B673" t="s">
        <v>22</v>
      </c>
      <c r="C673">
        <v>2.2200000000000002</v>
      </c>
      <c r="D673" t="s">
        <v>68</v>
      </c>
      <c r="E673" t="s">
        <v>53</v>
      </c>
      <c r="F673">
        <v>4</v>
      </c>
      <c r="G673">
        <v>0</v>
      </c>
      <c r="H673">
        <v>0</v>
      </c>
      <c r="I673">
        <v>4</v>
      </c>
      <c r="J673">
        <v>4</v>
      </c>
      <c r="K673">
        <v>4</v>
      </c>
      <c r="L673">
        <v>0</v>
      </c>
      <c r="M673">
        <v>0</v>
      </c>
    </row>
    <row r="674" spans="1:13" x14ac:dyDescent="0.25">
      <c r="A674">
        <v>2011</v>
      </c>
      <c r="B674" t="s">
        <v>22</v>
      </c>
      <c r="C674">
        <v>2.23</v>
      </c>
      <c r="D674" t="s">
        <v>69</v>
      </c>
      <c r="E674" t="s">
        <v>53</v>
      </c>
      <c r="F674">
        <v>24</v>
      </c>
      <c r="G674">
        <v>2</v>
      </c>
      <c r="H674">
        <v>1.52</v>
      </c>
      <c r="I674">
        <v>25.52</v>
      </c>
      <c r="J674">
        <v>26</v>
      </c>
      <c r="K674">
        <v>15</v>
      </c>
      <c r="L674">
        <v>11</v>
      </c>
      <c r="M674">
        <v>0</v>
      </c>
    </row>
    <row r="675" spans="1:13" x14ac:dyDescent="0.25">
      <c r="A675">
        <v>2011</v>
      </c>
      <c r="B675" t="s">
        <v>22</v>
      </c>
      <c r="C675">
        <v>2.2999999999999998</v>
      </c>
      <c r="D675" t="s">
        <v>68</v>
      </c>
      <c r="E675" t="s">
        <v>56</v>
      </c>
      <c r="F675">
        <v>1</v>
      </c>
      <c r="G675">
        <v>0</v>
      </c>
      <c r="H675">
        <v>0</v>
      </c>
      <c r="I675">
        <v>1</v>
      </c>
      <c r="J675">
        <v>1</v>
      </c>
      <c r="K675">
        <v>0</v>
      </c>
      <c r="L675">
        <v>1</v>
      </c>
      <c r="M675">
        <v>0</v>
      </c>
    </row>
    <row r="676" spans="1:13" x14ac:dyDescent="0.25">
      <c r="A676">
        <v>2011</v>
      </c>
      <c r="B676" t="s">
        <v>22</v>
      </c>
      <c r="C676">
        <v>2.31</v>
      </c>
      <c r="D676" t="s">
        <v>69</v>
      </c>
      <c r="E676" t="s">
        <v>56</v>
      </c>
      <c r="F676">
        <v>1</v>
      </c>
      <c r="G676">
        <v>0</v>
      </c>
      <c r="H676">
        <v>0</v>
      </c>
      <c r="I676">
        <v>1</v>
      </c>
      <c r="J676">
        <v>1</v>
      </c>
      <c r="K676">
        <v>0</v>
      </c>
      <c r="L676">
        <v>1</v>
      </c>
      <c r="M676">
        <v>0</v>
      </c>
    </row>
    <row r="677" spans="1:13" x14ac:dyDescent="0.25">
      <c r="A677">
        <v>2011</v>
      </c>
      <c r="B677" t="s">
        <v>23</v>
      </c>
      <c r="C677">
        <v>2.04</v>
      </c>
      <c r="D677" t="s">
        <v>68</v>
      </c>
      <c r="E677" t="s">
        <v>54</v>
      </c>
      <c r="F677">
        <v>15</v>
      </c>
      <c r="G677">
        <v>3</v>
      </c>
      <c r="H677">
        <v>1.87</v>
      </c>
      <c r="I677">
        <v>16.87</v>
      </c>
      <c r="J677">
        <v>18</v>
      </c>
      <c r="K677">
        <v>12</v>
      </c>
      <c r="L677">
        <v>6</v>
      </c>
      <c r="M677">
        <v>0</v>
      </c>
    </row>
    <row r="678" spans="1:13" x14ac:dyDescent="0.25">
      <c r="A678">
        <v>2011</v>
      </c>
      <c r="B678" t="s">
        <v>23</v>
      </c>
      <c r="C678">
        <v>2.0499999999999998</v>
      </c>
      <c r="D678" t="s">
        <v>69</v>
      </c>
      <c r="E678" t="s">
        <v>54</v>
      </c>
      <c r="F678">
        <v>80</v>
      </c>
      <c r="G678">
        <v>18</v>
      </c>
      <c r="H678">
        <v>10.94</v>
      </c>
      <c r="I678">
        <v>90.94</v>
      </c>
      <c r="J678">
        <v>98</v>
      </c>
      <c r="K678">
        <v>83</v>
      </c>
      <c r="L678">
        <v>15</v>
      </c>
      <c r="M678">
        <v>0</v>
      </c>
    </row>
    <row r="679" spans="1:13" x14ac:dyDescent="0.25">
      <c r="A679">
        <v>2011</v>
      </c>
      <c r="B679" t="s">
        <v>23</v>
      </c>
      <c r="C679">
        <v>2.13</v>
      </c>
      <c r="D679" t="s">
        <v>68</v>
      </c>
      <c r="E679" t="s">
        <v>55</v>
      </c>
      <c r="F679">
        <v>11</v>
      </c>
      <c r="G679">
        <v>1</v>
      </c>
      <c r="H679">
        <v>0.81</v>
      </c>
      <c r="I679">
        <v>11.81</v>
      </c>
      <c r="J679">
        <v>12</v>
      </c>
      <c r="K679">
        <v>8</v>
      </c>
      <c r="L679">
        <v>4</v>
      </c>
      <c r="M679">
        <v>0</v>
      </c>
    </row>
    <row r="680" spans="1:13" x14ac:dyDescent="0.25">
      <c r="A680">
        <v>2011</v>
      </c>
      <c r="B680" t="s">
        <v>23</v>
      </c>
      <c r="C680">
        <v>2.14</v>
      </c>
      <c r="D680" t="s">
        <v>69</v>
      </c>
      <c r="E680" t="s">
        <v>55</v>
      </c>
      <c r="F680">
        <v>18</v>
      </c>
      <c r="G680">
        <v>7</v>
      </c>
      <c r="H680">
        <v>4.3099999999999996</v>
      </c>
      <c r="I680">
        <v>22.31</v>
      </c>
      <c r="J680">
        <v>25</v>
      </c>
      <c r="K680">
        <v>18</v>
      </c>
      <c r="L680">
        <v>7</v>
      </c>
      <c r="M680">
        <v>0</v>
      </c>
    </row>
    <row r="681" spans="1:13" x14ac:dyDescent="0.25">
      <c r="A681">
        <v>2011</v>
      </c>
      <c r="B681" t="s">
        <v>23</v>
      </c>
      <c r="C681">
        <v>2.2200000000000002</v>
      </c>
      <c r="D681" t="s">
        <v>68</v>
      </c>
      <c r="E681" t="s">
        <v>53</v>
      </c>
      <c r="F681">
        <v>6</v>
      </c>
      <c r="G681">
        <v>0</v>
      </c>
      <c r="H681">
        <v>0</v>
      </c>
      <c r="I681">
        <v>6</v>
      </c>
      <c r="J681">
        <v>6</v>
      </c>
      <c r="K681">
        <v>4</v>
      </c>
      <c r="L681">
        <v>2</v>
      </c>
      <c r="M681">
        <v>0</v>
      </c>
    </row>
    <row r="682" spans="1:13" x14ac:dyDescent="0.25">
      <c r="A682">
        <v>2011</v>
      </c>
      <c r="B682" t="s">
        <v>23</v>
      </c>
      <c r="C682">
        <v>2.23</v>
      </c>
      <c r="D682" t="s">
        <v>69</v>
      </c>
      <c r="E682" t="s">
        <v>53</v>
      </c>
      <c r="F682">
        <v>22</v>
      </c>
      <c r="G682">
        <v>8</v>
      </c>
      <c r="H682">
        <v>5.79</v>
      </c>
      <c r="I682">
        <v>27.79</v>
      </c>
      <c r="J682">
        <v>30</v>
      </c>
      <c r="K682">
        <v>26</v>
      </c>
      <c r="L682">
        <v>4</v>
      </c>
      <c r="M682">
        <v>0</v>
      </c>
    </row>
    <row r="683" spans="1:13" x14ac:dyDescent="0.25">
      <c r="A683">
        <v>2011</v>
      </c>
      <c r="B683" t="s">
        <v>23</v>
      </c>
      <c r="C683">
        <v>2.2999999999999998</v>
      </c>
      <c r="D683" t="s">
        <v>68</v>
      </c>
      <c r="E683" t="s">
        <v>56</v>
      </c>
      <c r="F683">
        <v>1</v>
      </c>
      <c r="G683">
        <v>0</v>
      </c>
      <c r="H683">
        <v>0</v>
      </c>
      <c r="I683">
        <v>1</v>
      </c>
      <c r="J683">
        <v>1</v>
      </c>
      <c r="K683">
        <v>1</v>
      </c>
      <c r="L683">
        <v>0</v>
      </c>
      <c r="M683">
        <v>0</v>
      </c>
    </row>
    <row r="684" spans="1:13" x14ac:dyDescent="0.25">
      <c r="A684">
        <v>2011</v>
      </c>
      <c r="B684" t="s">
        <v>23</v>
      </c>
      <c r="C684">
        <v>2.31</v>
      </c>
      <c r="D684" t="s">
        <v>69</v>
      </c>
      <c r="E684" t="s">
        <v>56</v>
      </c>
      <c r="F684">
        <v>0</v>
      </c>
      <c r="G684">
        <v>4</v>
      </c>
      <c r="H684">
        <v>3.8</v>
      </c>
      <c r="I684">
        <v>3.8</v>
      </c>
      <c r="J684">
        <v>4</v>
      </c>
      <c r="K684">
        <v>3</v>
      </c>
      <c r="L684">
        <v>1</v>
      </c>
      <c r="M684">
        <v>0</v>
      </c>
    </row>
    <row r="685" spans="1:13" x14ac:dyDescent="0.25">
      <c r="A685">
        <v>2011</v>
      </c>
      <c r="B685" t="s">
        <v>24</v>
      </c>
      <c r="C685">
        <v>2.04</v>
      </c>
      <c r="D685" t="s">
        <v>68</v>
      </c>
      <c r="E685" t="s">
        <v>54</v>
      </c>
      <c r="F685">
        <v>10</v>
      </c>
      <c r="G685">
        <v>2</v>
      </c>
      <c r="H685">
        <v>1</v>
      </c>
      <c r="I685">
        <v>11</v>
      </c>
      <c r="J685">
        <v>12</v>
      </c>
      <c r="K685">
        <v>9</v>
      </c>
      <c r="L685">
        <v>3</v>
      </c>
      <c r="M685">
        <v>0</v>
      </c>
    </row>
    <row r="686" spans="1:13" x14ac:dyDescent="0.25">
      <c r="A686">
        <v>2011</v>
      </c>
      <c r="B686" t="s">
        <v>24</v>
      </c>
      <c r="C686">
        <v>2.0499999999999998</v>
      </c>
      <c r="D686" t="s">
        <v>69</v>
      </c>
      <c r="E686" t="s">
        <v>54</v>
      </c>
      <c r="F686">
        <v>55</v>
      </c>
      <c r="G686">
        <v>3</v>
      </c>
      <c r="H686">
        <v>1.59</v>
      </c>
      <c r="I686">
        <v>56.59</v>
      </c>
      <c r="J686">
        <v>58</v>
      </c>
      <c r="K686">
        <v>49</v>
      </c>
      <c r="L686">
        <v>9</v>
      </c>
      <c r="M686">
        <v>0</v>
      </c>
    </row>
    <row r="687" spans="1:13" x14ac:dyDescent="0.25">
      <c r="A687">
        <v>2011</v>
      </c>
      <c r="B687" t="s">
        <v>24</v>
      </c>
      <c r="C687">
        <v>2.13</v>
      </c>
      <c r="D687" t="s">
        <v>68</v>
      </c>
      <c r="E687" t="s">
        <v>55</v>
      </c>
      <c r="F687">
        <v>14</v>
      </c>
      <c r="G687">
        <v>2</v>
      </c>
      <c r="H687">
        <v>1</v>
      </c>
      <c r="I687">
        <v>15</v>
      </c>
      <c r="J687">
        <v>16</v>
      </c>
      <c r="K687">
        <v>12</v>
      </c>
      <c r="L687">
        <v>4</v>
      </c>
      <c r="M687">
        <v>0</v>
      </c>
    </row>
    <row r="688" spans="1:13" x14ac:dyDescent="0.25">
      <c r="A688">
        <v>2011</v>
      </c>
      <c r="B688" t="s">
        <v>24</v>
      </c>
      <c r="C688">
        <v>2.14</v>
      </c>
      <c r="D688" t="s">
        <v>69</v>
      </c>
      <c r="E688" t="s">
        <v>55</v>
      </c>
      <c r="F688">
        <v>34</v>
      </c>
      <c r="G688">
        <v>11</v>
      </c>
      <c r="H688">
        <v>7.67</v>
      </c>
      <c r="I688">
        <v>41.67</v>
      </c>
      <c r="J688">
        <v>45</v>
      </c>
      <c r="K688">
        <v>36</v>
      </c>
      <c r="L688">
        <v>9</v>
      </c>
      <c r="M688">
        <v>0</v>
      </c>
    </row>
    <row r="689" spans="1:13" x14ac:dyDescent="0.25">
      <c r="A689">
        <v>2011</v>
      </c>
      <c r="B689" t="s">
        <v>24</v>
      </c>
      <c r="C689">
        <v>2.2200000000000002</v>
      </c>
      <c r="D689" t="s">
        <v>68</v>
      </c>
      <c r="E689" t="s">
        <v>53</v>
      </c>
      <c r="F689">
        <v>4</v>
      </c>
      <c r="G689">
        <v>0</v>
      </c>
      <c r="H689">
        <v>0</v>
      </c>
      <c r="I689">
        <v>4</v>
      </c>
      <c r="J689">
        <v>4</v>
      </c>
      <c r="K689">
        <v>1</v>
      </c>
      <c r="L689">
        <v>3</v>
      </c>
      <c r="M689">
        <v>0</v>
      </c>
    </row>
    <row r="690" spans="1:13" x14ac:dyDescent="0.25">
      <c r="A690">
        <v>2011</v>
      </c>
      <c r="B690" t="s">
        <v>24</v>
      </c>
      <c r="C690">
        <v>2.23</v>
      </c>
      <c r="D690" t="s">
        <v>69</v>
      </c>
      <c r="E690" t="s">
        <v>53</v>
      </c>
      <c r="F690">
        <v>13</v>
      </c>
      <c r="G690">
        <v>1</v>
      </c>
      <c r="H690">
        <v>0.5</v>
      </c>
      <c r="I690">
        <v>13.5</v>
      </c>
      <c r="J690">
        <v>14</v>
      </c>
      <c r="K690">
        <v>6</v>
      </c>
      <c r="L690">
        <v>8</v>
      </c>
      <c r="M690">
        <v>0</v>
      </c>
    </row>
    <row r="691" spans="1:13" x14ac:dyDescent="0.25">
      <c r="A691">
        <v>2011</v>
      </c>
      <c r="B691" t="s">
        <v>25</v>
      </c>
      <c r="C691">
        <v>2.04</v>
      </c>
      <c r="D691" t="s">
        <v>68</v>
      </c>
      <c r="E691" t="s">
        <v>54</v>
      </c>
      <c r="F691">
        <v>8</v>
      </c>
      <c r="G691">
        <v>0</v>
      </c>
      <c r="H691">
        <v>0</v>
      </c>
      <c r="I691">
        <v>8</v>
      </c>
      <c r="J691">
        <v>8</v>
      </c>
      <c r="K691">
        <v>5</v>
      </c>
      <c r="L691">
        <v>3</v>
      </c>
      <c r="M691">
        <v>0</v>
      </c>
    </row>
    <row r="692" spans="1:13" x14ac:dyDescent="0.25">
      <c r="A692">
        <v>2011</v>
      </c>
      <c r="B692" t="s">
        <v>25</v>
      </c>
      <c r="C692">
        <v>2.0499999999999998</v>
      </c>
      <c r="D692" t="s">
        <v>69</v>
      </c>
      <c r="E692" t="s">
        <v>54</v>
      </c>
      <c r="F692">
        <v>22</v>
      </c>
      <c r="G692">
        <v>4</v>
      </c>
      <c r="H692">
        <v>2.2999999999999998</v>
      </c>
      <c r="I692">
        <v>24.3</v>
      </c>
      <c r="J692">
        <v>26</v>
      </c>
      <c r="K692">
        <v>20</v>
      </c>
      <c r="L692">
        <v>6</v>
      </c>
      <c r="M692">
        <v>0</v>
      </c>
    </row>
    <row r="693" spans="1:13" x14ac:dyDescent="0.25">
      <c r="A693">
        <v>2011</v>
      </c>
      <c r="B693" t="s">
        <v>25</v>
      </c>
      <c r="C693">
        <v>2.13</v>
      </c>
      <c r="D693" t="s">
        <v>68</v>
      </c>
      <c r="E693" t="s">
        <v>55</v>
      </c>
      <c r="F693">
        <v>12</v>
      </c>
      <c r="G693">
        <v>1</v>
      </c>
      <c r="H693">
        <v>0.6</v>
      </c>
      <c r="I693">
        <v>12.6</v>
      </c>
      <c r="J693">
        <v>13</v>
      </c>
      <c r="K693">
        <v>9</v>
      </c>
      <c r="L693">
        <v>4</v>
      </c>
      <c r="M693">
        <v>0</v>
      </c>
    </row>
    <row r="694" spans="1:13" x14ac:dyDescent="0.25">
      <c r="A694">
        <v>2011</v>
      </c>
      <c r="B694" t="s">
        <v>25</v>
      </c>
      <c r="C694">
        <v>2.14</v>
      </c>
      <c r="D694" t="s">
        <v>69</v>
      </c>
      <c r="E694" t="s">
        <v>55</v>
      </c>
      <c r="F694">
        <v>21</v>
      </c>
      <c r="G694">
        <v>11</v>
      </c>
      <c r="H694">
        <v>6.06</v>
      </c>
      <c r="I694">
        <v>27.06</v>
      </c>
      <c r="J694">
        <v>32</v>
      </c>
      <c r="K694">
        <v>26</v>
      </c>
      <c r="L694">
        <v>6</v>
      </c>
      <c r="M694">
        <v>0</v>
      </c>
    </row>
    <row r="695" spans="1:13" x14ac:dyDescent="0.25">
      <c r="A695">
        <v>2011</v>
      </c>
      <c r="B695" t="s">
        <v>25</v>
      </c>
      <c r="C695">
        <v>2.23</v>
      </c>
      <c r="D695" t="s">
        <v>69</v>
      </c>
      <c r="E695" t="s">
        <v>53</v>
      </c>
      <c r="F695">
        <v>4</v>
      </c>
      <c r="G695">
        <v>1</v>
      </c>
      <c r="H695">
        <v>0.6</v>
      </c>
      <c r="I695">
        <v>4.5999999999999996</v>
      </c>
      <c r="J695">
        <v>5</v>
      </c>
      <c r="K695">
        <v>5</v>
      </c>
      <c r="L695">
        <v>0</v>
      </c>
      <c r="M695">
        <v>0</v>
      </c>
    </row>
    <row r="696" spans="1:13" x14ac:dyDescent="0.25">
      <c r="A696">
        <v>2011</v>
      </c>
      <c r="B696" t="s">
        <v>26</v>
      </c>
      <c r="C696">
        <v>2.04</v>
      </c>
      <c r="D696" t="s">
        <v>68</v>
      </c>
      <c r="E696" t="s">
        <v>54</v>
      </c>
      <c r="F696">
        <v>18</v>
      </c>
      <c r="G696">
        <v>4</v>
      </c>
      <c r="H696">
        <v>2.06</v>
      </c>
      <c r="I696">
        <v>20.059999999999999</v>
      </c>
      <c r="J696">
        <v>22</v>
      </c>
      <c r="K696">
        <v>17</v>
      </c>
      <c r="L696">
        <v>5</v>
      </c>
      <c r="M696">
        <v>0</v>
      </c>
    </row>
    <row r="697" spans="1:13" x14ac:dyDescent="0.25">
      <c r="A697">
        <v>2011</v>
      </c>
      <c r="B697" t="s">
        <v>26</v>
      </c>
      <c r="C697">
        <v>2.0499999999999998</v>
      </c>
      <c r="D697" t="s">
        <v>69</v>
      </c>
      <c r="E697" t="s">
        <v>54</v>
      </c>
      <c r="F697">
        <v>17</v>
      </c>
      <c r="G697">
        <v>5</v>
      </c>
      <c r="H697">
        <v>3.11</v>
      </c>
      <c r="I697">
        <v>20.11</v>
      </c>
      <c r="J697">
        <v>22</v>
      </c>
      <c r="K697">
        <v>18</v>
      </c>
      <c r="L697">
        <v>4</v>
      </c>
      <c r="M697">
        <v>0</v>
      </c>
    </row>
    <row r="698" spans="1:13" x14ac:dyDescent="0.25">
      <c r="A698">
        <v>2011</v>
      </c>
      <c r="B698" t="s">
        <v>26</v>
      </c>
      <c r="C698">
        <v>2.13</v>
      </c>
      <c r="D698" t="s">
        <v>68</v>
      </c>
      <c r="E698" t="s">
        <v>55</v>
      </c>
      <c r="F698">
        <v>14</v>
      </c>
      <c r="G698">
        <v>2</v>
      </c>
      <c r="H698">
        <v>1.1399999999999999</v>
      </c>
      <c r="I698">
        <v>15.14</v>
      </c>
      <c r="J698">
        <v>16</v>
      </c>
      <c r="K698">
        <v>13</v>
      </c>
      <c r="L698">
        <v>3</v>
      </c>
      <c r="M698">
        <v>0</v>
      </c>
    </row>
    <row r="699" spans="1:13" x14ac:dyDescent="0.25">
      <c r="A699">
        <v>2011</v>
      </c>
      <c r="B699" t="s">
        <v>26</v>
      </c>
      <c r="C699">
        <v>2.14</v>
      </c>
      <c r="D699" t="s">
        <v>69</v>
      </c>
      <c r="E699" t="s">
        <v>55</v>
      </c>
      <c r="F699">
        <v>21</v>
      </c>
      <c r="G699">
        <v>7</v>
      </c>
      <c r="H699">
        <v>4.08</v>
      </c>
      <c r="I699">
        <v>25.08</v>
      </c>
      <c r="J699">
        <v>28</v>
      </c>
      <c r="K699">
        <v>24</v>
      </c>
      <c r="L699">
        <v>4</v>
      </c>
      <c r="M699">
        <v>0</v>
      </c>
    </row>
    <row r="700" spans="1:13" x14ac:dyDescent="0.25">
      <c r="A700">
        <v>2011</v>
      </c>
      <c r="B700" t="s">
        <v>26</v>
      </c>
      <c r="C700">
        <v>2.2200000000000002</v>
      </c>
      <c r="D700" t="s">
        <v>68</v>
      </c>
      <c r="E700" t="s">
        <v>53</v>
      </c>
      <c r="F700">
        <v>1</v>
      </c>
      <c r="G700">
        <v>0</v>
      </c>
      <c r="H700">
        <v>0</v>
      </c>
      <c r="I700">
        <v>1</v>
      </c>
      <c r="J700">
        <v>1</v>
      </c>
      <c r="K700">
        <v>0</v>
      </c>
      <c r="L700">
        <v>1</v>
      </c>
      <c r="M700">
        <v>0</v>
      </c>
    </row>
    <row r="701" spans="1:13" x14ac:dyDescent="0.25">
      <c r="A701">
        <v>2011</v>
      </c>
      <c r="B701" t="s">
        <v>26</v>
      </c>
      <c r="C701">
        <v>2.23</v>
      </c>
      <c r="D701" t="s">
        <v>69</v>
      </c>
      <c r="E701" t="s">
        <v>53</v>
      </c>
      <c r="F701">
        <v>6</v>
      </c>
      <c r="G701">
        <v>0</v>
      </c>
      <c r="H701">
        <v>0</v>
      </c>
      <c r="I701">
        <v>6</v>
      </c>
      <c r="J701">
        <v>6</v>
      </c>
      <c r="K701">
        <v>4</v>
      </c>
      <c r="L701">
        <v>2</v>
      </c>
      <c r="M701">
        <v>0</v>
      </c>
    </row>
    <row r="702" spans="1:13" x14ac:dyDescent="0.25">
      <c r="A702">
        <v>2011</v>
      </c>
      <c r="B702" t="s">
        <v>27</v>
      </c>
      <c r="C702">
        <v>2.0499999999999998</v>
      </c>
      <c r="D702" t="s">
        <v>69</v>
      </c>
      <c r="E702" t="s">
        <v>54</v>
      </c>
      <c r="F702">
        <v>32</v>
      </c>
      <c r="G702">
        <v>9</v>
      </c>
      <c r="H702">
        <v>5.34</v>
      </c>
      <c r="I702">
        <v>37.340000000000003</v>
      </c>
      <c r="J702">
        <v>41</v>
      </c>
      <c r="K702">
        <v>36</v>
      </c>
      <c r="L702">
        <v>5</v>
      </c>
      <c r="M702">
        <v>0</v>
      </c>
    </row>
    <row r="703" spans="1:13" x14ac:dyDescent="0.25">
      <c r="A703">
        <v>2011</v>
      </c>
      <c r="B703" t="s">
        <v>27</v>
      </c>
      <c r="C703">
        <v>2.14</v>
      </c>
      <c r="D703" t="s">
        <v>69</v>
      </c>
      <c r="E703" t="s">
        <v>55</v>
      </c>
      <c r="F703">
        <v>28</v>
      </c>
      <c r="G703">
        <v>12</v>
      </c>
      <c r="H703">
        <v>7.86</v>
      </c>
      <c r="I703">
        <v>35.86</v>
      </c>
      <c r="J703">
        <v>40</v>
      </c>
      <c r="K703">
        <v>28</v>
      </c>
      <c r="L703">
        <v>12</v>
      </c>
      <c r="M703">
        <v>0</v>
      </c>
    </row>
    <row r="704" spans="1:13" x14ac:dyDescent="0.25">
      <c r="A704">
        <v>2011</v>
      </c>
      <c r="B704" t="s">
        <v>27</v>
      </c>
      <c r="C704">
        <v>2.23</v>
      </c>
      <c r="D704" t="s">
        <v>69</v>
      </c>
      <c r="E704" t="s">
        <v>53</v>
      </c>
      <c r="F704">
        <v>9</v>
      </c>
      <c r="G704">
        <v>1</v>
      </c>
      <c r="H704">
        <v>0.81</v>
      </c>
      <c r="I704">
        <v>9.81</v>
      </c>
      <c r="J704">
        <v>10</v>
      </c>
      <c r="K704">
        <v>5</v>
      </c>
      <c r="L704">
        <v>5</v>
      </c>
      <c r="M704">
        <v>0</v>
      </c>
    </row>
    <row r="705" spans="1:13" x14ac:dyDescent="0.25">
      <c r="A705">
        <v>2011</v>
      </c>
      <c r="B705" t="s">
        <v>28</v>
      </c>
      <c r="C705">
        <v>2.04</v>
      </c>
      <c r="D705" t="s">
        <v>68</v>
      </c>
      <c r="E705" t="s">
        <v>54</v>
      </c>
      <c r="F705">
        <v>19</v>
      </c>
      <c r="G705">
        <v>5</v>
      </c>
      <c r="H705">
        <v>3.46</v>
      </c>
      <c r="I705">
        <v>22.46</v>
      </c>
      <c r="J705">
        <v>24</v>
      </c>
      <c r="K705">
        <v>19</v>
      </c>
      <c r="L705">
        <v>5</v>
      </c>
      <c r="M705">
        <v>0</v>
      </c>
    </row>
    <row r="706" spans="1:13" x14ac:dyDescent="0.25">
      <c r="A706">
        <v>2011</v>
      </c>
      <c r="B706" t="s">
        <v>28</v>
      </c>
      <c r="C706">
        <v>2.0499999999999998</v>
      </c>
      <c r="D706" t="s">
        <v>69</v>
      </c>
      <c r="E706" t="s">
        <v>54</v>
      </c>
      <c r="F706">
        <v>166</v>
      </c>
      <c r="G706">
        <v>66</v>
      </c>
      <c r="H706">
        <v>40.57</v>
      </c>
      <c r="I706">
        <v>206.57</v>
      </c>
      <c r="J706">
        <v>232</v>
      </c>
      <c r="K706">
        <v>195</v>
      </c>
      <c r="L706">
        <v>37</v>
      </c>
      <c r="M706">
        <v>0</v>
      </c>
    </row>
    <row r="707" spans="1:13" x14ac:dyDescent="0.25">
      <c r="A707">
        <v>2011</v>
      </c>
      <c r="B707" t="s">
        <v>28</v>
      </c>
      <c r="C707">
        <v>2.13</v>
      </c>
      <c r="D707" t="s">
        <v>68</v>
      </c>
      <c r="E707" t="s">
        <v>55</v>
      </c>
      <c r="F707">
        <v>14</v>
      </c>
      <c r="G707">
        <v>6</v>
      </c>
      <c r="H707">
        <v>4.49</v>
      </c>
      <c r="I707">
        <v>18.489999999999998</v>
      </c>
      <c r="J707">
        <v>20</v>
      </c>
      <c r="K707">
        <v>13</v>
      </c>
      <c r="L707">
        <v>7</v>
      </c>
      <c r="M707">
        <v>0</v>
      </c>
    </row>
    <row r="708" spans="1:13" x14ac:dyDescent="0.25">
      <c r="A708">
        <v>2011</v>
      </c>
      <c r="B708" t="s">
        <v>28</v>
      </c>
      <c r="C708">
        <v>2.14</v>
      </c>
      <c r="D708" t="s">
        <v>69</v>
      </c>
      <c r="E708" t="s">
        <v>55</v>
      </c>
      <c r="F708">
        <v>83</v>
      </c>
      <c r="G708">
        <v>26</v>
      </c>
      <c r="H708">
        <v>15.59</v>
      </c>
      <c r="I708">
        <v>98.59</v>
      </c>
      <c r="J708">
        <v>109</v>
      </c>
      <c r="K708">
        <v>78</v>
      </c>
      <c r="L708">
        <v>31</v>
      </c>
      <c r="M708">
        <v>0</v>
      </c>
    </row>
    <row r="709" spans="1:13" x14ac:dyDescent="0.25">
      <c r="A709">
        <v>2011</v>
      </c>
      <c r="B709" t="s">
        <v>28</v>
      </c>
      <c r="C709">
        <v>2.2200000000000002</v>
      </c>
      <c r="D709" t="s">
        <v>68</v>
      </c>
      <c r="E709" t="s">
        <v>53</v>
      </c>
      <c r="F709">
        <v>17</v>
      </c>
      <c r="G709">
        <v>1</v>
      </c>
      <c r="H709">
        <v>0.56000000000000005</v>
      </c>
      <c r="I709">
        <v>17.559999999999999</v>
      </c>
      <c r="J709">
        <v>18</v>
      </c>
      <c r="K709">
        <v>10</v>
      </c>
      <c r="L709">
        <v>8</v>
      </c>
      <c r="M709">
        <v>0</v>
      </c>
    </row>
    <row r="710" spans="1:13" x14ac:dyDescent="0.25">
      <c r="A710">
        <v>2011</v>
      </c>
      <c r="B710" t="s">
        <v>28</v>
      </c>
      <c r="C710">
        <v>2.23</v>
      </c>
      <c r="D710" t="s">
        <v>69</v>
      </c>
      <c r="E710" t="s">
        <v>53</v>
      </c>
      <c r="F710">
        <v>65</v>
      </c>
      <c r="G710">
        <v>21</v>
      </c>
      <c r="H710">
        <v>13.33</v>
      </c>
      <c r="I710">
        <v>78.33</v>
      </c>
      <c r="J710">
        <v>86</v>
      </c>
      <c r="K710">
        <v>63</v>
      </c>
      <c r="L710">
        <v>23</v>
      </c>
      <c r="M710">
        <v>0</v>
      </c>
    </row>
    <row r="711" spans="1:13" x14ac:dyDescent="0.25">
      <c r="A711">
        <v>2011</v>
      </c>
      <c r="B711" t="s">
        <v>28</v>
      </c>
      <c r="C711">
        <v>2.2999999999999998</v>
      </c>
      <c r="D711" t="s">
        <v>68</v>
      </c>
      <c r="E711" t="s">
        <v>56</v>
      </c>
      <c r="F711">
        <v>22</v>
      </c>
      <c r="G711">
        <v>22</v>
      </c>
      <c r="H711">
        <v>6.74</v>
      </c>
      <c r="I711">
        <v>28.74</v>
      </c>
      <c r="J711">
        <v>44</v>
      </c>
      <c r="K711">
        <v>25</v>
      </c>
      <c r="L711">
        <v>19</v>
      </c>
      <c r="M711">
        <v>0</v>
      </c>
    </row>
    <row r="712" spans="1:13" x14ac:dyDescent="0.25">
      <c r="A712">
        <v>2011</v>
      </c>
      <c r="B712" t="s">
        <v>28</v>
      </c>
      <c r="C712">
        <v>2.31</v>
      </c>
      <c r="D712" t="s">
        <v>69</v>
      </c>
      <c r="E712" t="s">
        <v>56</v>
      </c>
      <c r="F712">
        <v>50</v>
      </c>
      <c r="G712">
        <v>51</v>
      </c>
      <c r="H712">
        <v>15.61</v>
      </c>
      <c r="I712">
        <v>65.61</v>
      </c>
      <c r="J712">
        <v>101</v>
      </c>
      <c r="K712">
        <v>80</v>
      </c>
      <c r="L712">
        <v>21</v>
      </c>
      <c r="M712">
        <v>0</v>
      </c>
    </row>
    <row r="713" spans="1:13" x14ac:dyDescent="0.25">
      <c r="A713">
        <v>2011</v>
      </c>
      <c r="B713" t="s">
        <v>29</v>
      </c>
      <c r="C713">
        <v>2.04</v>
      </c>
      <c r="D713" t="s">
        <v>68</v>
      </c>
      <c r="E713" t="s">
        <v>54</v>
      </c>
      <c r="F713">
        <v>12</v>
      </c>
      <c r="G713">
        <v>0</v>
      </c>
      <c r="H713">
        <v>0</v>
      </c>
      <c r="I713">
        <v>12</v>
      </c>
      <c r="J713">
        <v>12</v>
      </c>
      <c r="K713">
        <v>10</v>
      </c>
      <c r="L713">
        <v>2</v>
      </c>
      <c r="M713">
        <v>0</v>
      </c>
    </row>
    <row r="714" spans="1:13" x14ac:dyDescent="0.25">
      <c r="A714">
        <v>2011</v>
      </c>
      <c r="B714" t="s">
        <v>29</v>
      </c>
      <c r="C714">
        <v>2.0499999999999998</v>
      </c>
      <c r="D714" t="s">
        <v>69</v>
      </c>
      <c r="E714" t="s">
        <v>54</v>
      </c>
      <c r="F714">
        <v>42</v>
      </c>
      <c r="G714">
        <v>18</v>
      </c>
      <c r="H714">
        <v>10.55</v>
      </c>
      <c r="I714">
        <v>52.55</v>
      </c>
      <c r="J714">
        <v>60</v>
      </c>
      <c r="K714">
        <v>54</v>
      </c>
      <c r="L714">
        <v>6</v>
      </c>
      <c r="M714">
        <v>0</v>
      </c>
    </row>
    <row r="715" spans="1:13" x14ac:dyDescent="0.25">
      <c r="A715">
        <v>2011</v>
      </c>
      <c r="B715" t="s">
        <v>29</v>
      </c>
      <c r="C715">
        <v>2.13</v>
      </c>
      <c r="D715" t="s">
        <v>68</v>
      </c>
      <c r="E715" t="s">
        <v>55</v>
      </c>
      <c r="F715">
        <v>8</v>
      </c>
      <c r="G715">
        <v>7</v>
      </c>
      <c r="H715">
        <v>3.58</v>
      </c>
      <c r="I715">
        <v>11.58</v>
      </c>
      <c r="J715">
        <v>15</v>
      </c>
      <c r="K715">
        <v>10</v>
      </c>
      <c r="L715">
        <v>5</v>
      </c>
      <c r="M715">
        <v>0</v>
      </c>
    </row>
    <row r="716" spans="1:13" x14ac:dyDescent="0.25">
      <c r="A716">
        <v>2011</v>
      </c>
      <c r="B716" t="s">
        <v>29</v>
      </c>
      <c r="C716">
        <v>2.14</v>
      </c>
      <c r="D716" t="s">
        <v>69</v>
      </c>
      <c r="E716" t="s">
        <v>55</v>
      </c>
      <c r="F716">
        <v>24</v>
      </c>
      <c r="G716">
        <v>9</v>
      </c>
      <c r="H716">
        <v>5.12</v>
      </c>
      <c r="I716">
        <v>29.12</v>
      </c>
      <c r="J716">
        <v>33</v>
      </c>
      <c r="K716">
        <v>26</v>
      </c>
      <c r="L716">
        <v>7</v>
      </c>
      <c r="M716">
        <v>0</v>
      </c>
    </row>
    <row r="717" spans="1:13" x14ac:dyDescent="0.25">
      <c r="A717">
        <v>2011</v>
      </c>
      <c r="B717" t="s">
        <v>29</v>
      </c>
      <c r="C717">
        <v>2.2200000000000002</v>
      </c>
      <c r="D717" t="s">
        <v>68</v>
      </c>
      <c r="E717" t="s">
        <v>53</v>
      </c>
      <c r="F717">
        <v>3</v>
      </c>
      <c r="G717">
        <v>0</v>
      </c>
      <c r="H717">
        <v>0</v>
      </c>
      <c r="I717">
        <v>3</v>
      </c>
      <c r="J717">
        <v>3</v>
      </c>
      <c r="K717">
        <v>2</v>
      </c>
      <c r="L717">
        <v>1</v>
      </c>
      <c r="M717">
        <v>0</v>
      </c>
    </row>
    <row r="718" spans="1:13" x14ac:dyDescent="0.25">
      <c r="A718">
        <v>2011</v>
      </c>
      <c r="B718" t="s">
        <v>29</v>
      </c>
      <c r="C718">
        <v>2.23</v>
      </c>
      <c r="D718" t="s">
        <v>69</v>
      </c>
      <c r="E718" t="s">
        <v>53</v>
      </c>
      <c r="F718">
        <v>14</v>
      </c>
      <c r="G718">
        <v>14</v>
      </c>
      <c r="H718">
        <v>9.99</v>
      </c>
      <c r="I718">
        <v>23.99</v>
      </c>
      <c r="J718">
        <v>28</v>
      </c>
      <c r="K718">
        <v>19</v>
      </c>
      <c r="L718">
        <v>9</v>
      </c>
      <c r="M718">
        <v>0</v>
      </c>
    </row>
    <row r="719" spans="1:13" x14ac:dyDescent="0.25">
      <c r="A719">
        <v>2011</v>
      </c>
      <c r="B719" t="s">
        <v>29</v>
      </c>
      <c r="C719">
        <v>2.31</v>
      </c>
      <c r="D719" t="s">
        <v>69</v>
      </c>
      <c r="E719" t="s">
        <v>56</v>
      </c>
      <c r="F719">
        <v>1</v>
      </c>
      <c r="G719">
        <v>0</v>
      </c>
      <c r="H719">
        <v>0</v>
      </c>
      <c r="I719">
        <v>1</v>
      </c>
      <c r="J719">
        <v>1</v>
      </c>
      <c r="K719">
        <v>1</v>
      </c>
      <c r="L719">
        <v>0</v>
      </c>
      <c r="M719">
        <v>0</v>
      </c>
    </row>
    <row r="720" spans="1:13" x14ac:dyDescent="0.25">
      <c r="A720">
        <v>2011</v>
      </c>
      <c r="B720" t="s">
        <v>30</v>
      </c>
      <c r="C720">
        <v>2.04</v>
      </c>
      <c r="D720" t="s">
        <v>68</v>
      </c>
      <c r="E720" t="s">
        <v>54</v>
      </c>
      <c r="F720">
        <v>29</v>
      </c>
      <c r="G720">
        <v>4</v>
      </c>
      <c r="H720">
        <v>2</v>
      </c>
      <c r="I720">
        <v>31</v>
      </c>
      <c r="J720">
        <v>33</v>
      </c>
      <c r="K720">
        <v>24</v>
      </c>
      <c r="L720">
        <v>9</v>
      </c>
      <c r="M720">
        <v>0</v>
      </c>
    </row>
    <row r="721" spans="1:13" x14ac:dyDescent="0.25">
      <c r="A721">
        <v>2011</v>
      </c>
      <c r="B721" t="s">
        <v>30</v>
      </c>
      <c r="C721">
        <v>2.0499999999999998</v>
      </c>
      <c r="D721" t="s">
        <v>69</v>
      </c>
      <c r="E721" t="s">
        <v>54</v>
      </c>
      <c r="F721">
        <v>69</v>
      </c>
      <c r="G721">
        <v>17</v>
      </c>
      <c r="H721">
        <v>8.8699999999999992</v>
      </c>
      <c r="I721">
        <v>77.87</v>
      </c>
      <c r="J721">
        <v>86</v>
      </c>
      <c r="K721">
        <v>71</v>
      </c>
      <c r="L721">
        <v>15</v>
      </c>
      <c r="M721">
        <v>0</v>
      </c>
    </row>
    <row r="722" spans="1:13" x14ac:dyDescent="0.25">
      <c r="A722">
        <v>2011</v>
      </c>
      <c r="B722" t="s">
        <v>30</v>
      </c>
      <c r="C722">
        <v>2.13</v>
      </c>
      <c r="D722" t="s">
        <v>68</v>
      </c>
      <c r="E722" t="s">
        <v>55</v>
      </c>
      <c r="F722">
        <v>29</v>
      </c>
      <c r="G722">
        <v>7</v>
      </c>
      <c r="H722">
        <v>4.2</v>
      </c>
      <c r="I722">
        <v>33.200000000000003</v>
      </c>
      <c r="J722">
        <v>36</v>
      </c>
      <c r="K722">
        <v>25</v>
      </c>
      <c r="L722">
        <v>11</v>
      </c>
      <c r="M722">
        <v>0</v>
      </c>
    </row>
    <row r="723" spans="1:13" x14ac:dyDescent="0.25">
      <c r="A723">
        <v>2011</v>
      </c>
      <c r="B723" t="s">
        <v>30</v>
      </c>
      <c r="C723">
        <v>2.14</v>
      </c>
      <c r="D723" t="s">
        <v>69</v>
      </c>
      <c r="E723" t="s">
        <v>55</v>
      </c>
      <c r="F723">
        <v>62</v>
      </c>
      <c r="G723">
        <v>16</v>
      </c>
      <c r="H723">
        <v>9.73</v>
      </c>
      <c r="I723">
        <v>71.73</v>
      </c>
      <c r="J723">
        <v>78</v>
      </c>
      <c r="K723">
        <v>60</v>
      </c>
      <c r="L723">
        <v>18</v>
      </c>
      <c r="M723">
        <v>0</v>
      </c>
    </row>
    <row r="724" spans="1:13" x14ac:dyDescent="0.25">
      <c r="A724">
        <v>2011</v>
      </c>
      <c r="B724" t="s">
        <v>30</v>
      </c>
      <c r="C724">
        <v>2.2200000000000002</v>
      </c>
      <c r="D724" t="s">
        <v>68</v>
      </c>
      <c r="E724" t="s">
        <v>53</v>
      </c>
      <c r="F724">
        <v>9</v>
      </c>
      <c r="G724">
        <v>2</v>
      </c>
      <c r="H724">
        <v>1</v>
      </c>
      <c r="I724">
        <v>10</v>
      </c>
      <c r="J724">
        <v>11</v>
      </c>
      <c r="K724">
        <v>7</v>
      </c>
      <c r="L724">
        <v>4</v>
      </c>
      <c r="M724">
        <v>0</v>
      </c>
    </row>
    <row r="725" spans="1:13" x14ac:dyDescent="0.25">
      <c r="A725">
        <v>2011</v>
      </c>
      <c r="B725" t="s">
        <v>30</v>
      </c>
      <c r="C725">
        <v>2.23</v>
      </c>
      <c r="D725" t="s">
        <v>69</v>
      </c>
      <c r="E725" t="s">
        <v>53</v>
      </c>
      <c r="F725">
        <v>25</v>
      </c>
      <c r="G725">
        <v>15</v>
      </c>
      <c r="H725">
        <v>10.01</v>
      </c>
      <c r="I725">
        <v>35.01</v>
      </c>
      <c r="J725">
        <v>40</v>
      </c>
      <c r="K725">
        <v>28</v>
      </c>
      <c r="L725">
        <v>12</v>
      </c>
      <c r="M725">
        <v>0</v>
      </c>
    </row>
    <row r="726" spans="1:13" x14ac:dyDescent="0.25">
      <c r="A726">
        <v>2011</v>
      </c>
      <c r="B726" t="s">
        <v>31</v>
      </c>
      <c r="C726">
        <v>2.04</v>
      </c>
      <c r="D726" t="s">
        <v>68</v>
      </c>
      <c r="E726" t="s">
        <v>54</v>
      </c>
      <c r="F726">
        <v>64</v>
      </c>
      <c r="G726">
        <v>8</v>
      </c>
      <c r="H726">
        <v>5.2</v>
      </c>
      <c r="I726">
        <v>69.2</v>
      </c>
      <c r="J726">
        <v>72</v>
      </c>
      <c r="K726">
        <v>52</v>
      </c>
      <c r="L726">
        <v>20</v>
      </c>
      <c r="M726">
        <v>0</v>
      </c>
    </row>
    <row r="727" spans="1:13" x14ac:dyDescent="0.25">
      <c r="A727">
        <v>2011</v>
      </c>
      <c r="B727" t="s">
        <v>31</v>
      </c>
      <c r="C727">
        <v>2.0499999999999998</v>
      </c>
      <c r="D727" t="s">
        <v>69</v>
      </c>
      <c r="E727" t="s">
        <v>54</v>
      </c>
      <c r="F727">
        <v>256</v>
      </c>
      <c r="G727">
        <v>49</v>
      </c>
      <c r="H727">
        <v>31.98</v>
      </c>
      <c r="I727">
        <v>287.98</v>
      </c>
      <c r="J727">
        <v>305</v>
      </c>
      <c r="K727">
        <v>254</v>
      </c>
      <c r="L727">
        <v>51</v>
      </c>
      <c r="M727">
        <v>0</v>
      </c>
    </row>
    <row r="728" spans="1:13" x14ac:dyDescent="0.25">
      <c r="A728">
        <v>2011</v>
      </c>
      <c r="B728" t="s">
        <v>31</v>
      </c>
      <c r="C728">
        <v>2.13</v>
      </c>
      <c r="D728" t="s">
        <v>68</v>
      </c>
      <c r="E728" t="s">
        <v>55</v>
      </c>
      <c r="F728">
        <v>49</v>
      </c>
      <c r="G728">
        <v>7</v>
      </c>
      <c r="H728">
        <v>5.7</v>
      </c>
      <c r="I728">
        <v>54.7</v>
      </c>
      <c r="J728">
        <v>56</v>
      </c>
      <c r="K728">
        <v>38</v>
      </c>
      <c r="L728">
        <v>18</v>
      </c>
      <c r="M728">
        <v>0</v>
      </c>
    </row>
    <row r="729" spans="1:13" x14ac:dyDescent="0.25">
      <c r="A729">
        <v>2011</v>
      </c>
      <c r="B729" t="s">
        <v>31</v>
      </c>
      <c r="C729">
        <v>2.14</v>
      </c>
      <c r="D729" t="s">
        <v>69</v>
      </c>
      <c r="E729" t="s">
        <v>55</v>
      </c>
      <c r="F729">
        <v>171</v>
      </c>
      <c r="G729">
        <v>41</v>
      </c>
      <c r="H729">
        <v>26.8</v>
      </c>
      <c r="I729">
        <v>197.8</v>
      </c>
      <c r="J729">
        <v>212</v>
      </c>
      <c r="K729">
        <v>165</v>
      </c>
      <c r="L729">
        <v>47</v>
      </c>
      <c r="M729">
        <v>0</v>
      </c>
    </row>
    <row r="730" spans="1:13" x14ac:dyDescent="0.25">
      <c r="A730">
        <v>2011</v>
      </c>
      <c r="B730" t="s">
        <v>31</v>
      </c>
      <c r="C730">
        <v>2.2200000000000002</v>
      </c>
      <c r="D730" t="s">
        <v>68</v>
      </c>
      <c r="E730" t="s">
        <v>53</v>
      </c>
      <c r="F730">
        <v>25</v>
      </c>
      <c r="G730">
        <v>4</v>
      </c>
      <c r="H730">
        <v>2.25</v>
      </c>
      <c r="I730">
        <v>27.25</v>
      </c>
      <c r="J730">
        <v>29</v>
      </c>
      <c r="K730">
        <v>20</v>
      </c>
      <c r="L730">
        <v>9</v>
      </c>
      <c r="M730">
        <v>0</v>
      </c>
    </row>
    <row r="731" spans="1:13" x14ac:dyDescent="0.25">
      <c r="A731">
        <v>2011</v>
      </c>
      <c r="B731" t="s">
        <v>31</v>
      </c>
      <c r="C731">
        <v>2.23</v>
      </c>
      <c r="D731" t="s">
        <v>69</v>
      </c>
      <c r="E731" t="s">
        <v>53</v>
      </c>
      <c r="F731">
        <v>104</v>
      </c>
      <c r="G731">
        <v>8</v>
      </c>
      <c r="H731">
        <v>5.26</v>
      </c>
      <c r="I731">
        <v>109.26</v>
      </c>
      <c r="J731">
        <v>112</v>
      </c>
      <c r="K731">
        <v>70</v>
      </c>
      <c r="L731">
        <v>42</v>
      </c>
      <c r="M731">
        <v>0</v>
      </c>
    </row>
    <row r="732" spans="1:13" x14ac:dyDescent="0.25">
      <c r="A732">
        <v>2011</v>
      </c>
      <c r="B732" t="s">
        <v>31</v>
      </c>
      <c r="C732">
        <v>2.2999999999999998</v>
      </c>
      <c r="D732" t="s">
        <v>68</v>
      </c>
      <c r="E732" t="s">
        <v>56</v>
      </c>
      <c r="F732">
        <v>11</v>
      </c>
      <c r="G732">
        <v>1</v>
      </c>
      <c r="H732">
        <v>0.86</v>
      </c>
      <c r="I732">
        <v>11.86</v>
      </c>
      <c r="J732">
        <v>12</v>
      </c>
      <c r="K732">
        <v>5</v>
      </c>
      <c r="L732">
        <v>7</v>
      </c>
      <c r="M732">
        <v>0</v>
      </c>
    </row>
    <row r="733" spans="1:13" x14ac:dyDescent="0.25">
      <c r="A733">
        <v>2011</v>
      </c>
      <c r="B733" t="s">
        <v>31</v>
      </c>
      <c r="C733">
        <v>2.31</v>
      </c>
      <c r="D733" t="s">
        <v>69</v>
      </c>
      <c r="E733" t="s">
        <v>56</v>
      </c>
      <c r="F733">
        <v>28</v>
      </c>
      <c r="G733">
        <v>13</v>
      </c>
      <c r="H733">
        <v>7.56</v>
      </c>
      <c r="I733">
        <v>35.56</v>
      </c>
      <c r="J733">
        <v>41</v>
      </c>
      <c r="K733">
        <v>36</v>
      </c>
      <c r="L733">
        <v>5</v>
      </c>
      <c r="M733">
        <v>0</v>
      </c>
    </row>
    <row r="734" spans="1:13" x14ac:dyDescent="0.25">
      <c r="A734">
        <v>2011</v>
      </c>
      <c r="B734" t="s">
        <v>32</v>
      </c>
      <c r="C734">
        <v>2.04</v>
      </c>
      <c r="D734" t="s">
        <v>68</v>
      </c>
      <c r="E734" t="s">
        <v>54</v>
      </c>
      <c r="F734">
        <v>19</v>
      </c>
      <c r="G734">
        <v>1</v>
      </c>
      <c r="H734">
        <v>0.5</v>
      </c>
      <c r="I734">
        <v>19.5</v>
      </c>
      <c r="J734">
        <v>20</v>
      </c>
      <c r="K734">
        <v>17</v>
      </c>
      <c r="L734">
        <v>3</v>
      </c>
      <c r="M734">
        <v>0</v>
      </c>
    </row>
    <row r="735" spans="1:13" x14ac:dyDescent="0.25">
      <c r="A735">
        <v>2011</v>
      </c>
      <c r="B735" t="s">
        <v>32</v>
      </c>
      <c r="C735">
        <v>2.0499999999999998</v>
      </c>
      <c r="D735" t="s">
        <v>69</v>
      </c>
      <c r="E735" t="s">
        <v>54</v>
      </c>
      <c r="F735">
        <v>71</v>
      </c>
      <c r="G735">
        <v>23</v>
      </c>
      <c r="H735">
        <v>12.89</v>
      </c>
      <c r="I735">
        <v>83.89</v>
      </c>
      <c r="J735">
        <v>94</v>
      </c>
      <c r="K735">
        <v>84</v>
      </c>
      <c r="L735">
        <v>10</v>
      </c>
      <c r="M735">
        <v>0</v>
      </c>
    </row>
    <row r="736" spans="1:13" x14ac:dyDescent="0.25">
      <c r="A736">
        <v>2011</v>
      </c>
      <c r="B736" t="s">
        <v>32</v>
      </c>
      <c r="C736">
        <v>2.13</v>
      </c>
      <c r="D736" t="s">
        <v>68</v>
      </c>
      <c r="E736" t="s">
        <v>55</v>
      </c>
      <c r="F736">
        <v>2</v>
      </c>
      <c r="G736">
        <v>0</v>
      </c>
      <c r="H736">
        <v>0</v>
      </c>
      <c r="I736">
        <v>2</v>
      </c>
      <c r="J736">
        <v>2</v>
      </c>
      <c r="K736">
        <v>1</v>
      </c>
      <c r="L736">
        <v>1</v>
      </c>
      <c r="M736">
        <v>0</v>
      </c>
    </row>
    <row r="737" spans="1:13" x14ac:dyDescent="0.25">
      <c r="A737">
        <v>2011</v>
      </c>
      <c r="B737" t="s">
        <v>32</v>
      </c>
      <c r="C737">
        <v>2.14</v>
      </c>
      <c r="D737" t="s">
        <v>69</v>
      </c>
      <c r="E737" t="s">
        <v>55</v>
      </c>
      <c r="F737">
        <v>67</v>
      </c>
      <c r="G737">
        <v>19</v>
      </c>
      <c r="H737">
        <v>11.76</v>
      </c>
      <c r="I737">
        <v>78.760000000000005</v>
      </c>
      <c r="J737">
        <v>86</v>
      </c>
      <c r="K737">
        <v>67</v>
      </c>
      <c r="L737">
        <v>19</v>
      </c>
      <c r="M737">
        <v>0</v>
      </c>
    </row>
    <row r="738" spans="1:13" x14ac:dyDescent="0.25">
      <c r="A738">
        <v>2011</v>
      </c>
      <c r="B738" t="s">
        <v>32</v>
      </c>
      <c r="C738">
        <v>2.23</v>
      </c>
      <c r="D738" t="s">
        <v>69</v>
      </c>
      <c r="E738" t="s">
        <v>53</v>
      </c>
      <c r="F738">
        <v>14</v>
      </c>
      <c r="G738">
        <v>12</v>
      </c>
      <c r="H738">
        <v>6</v>
      </c>
      <c r="I738">
        <v>20</v>
      </c>
      <c r="J738">
        <v>26</v>
      </c>
      <c r="K738">
        <v>15</v>
      </c>
      <c r="L738">
        <v>11</v>
      </c>
      <c r="M738">
        <v>0</v>
      </c>
    </row>
    <row r="739" spans="1:13" x14ac:dyDescent="0.25">
      <c r="A739">
        <v>2011</v>
      </c>
      <c r="B739" t="s">
        <v>32</v>
      </c>
      <c r="C739">
        <v>2.2999999999999998</v>
      </c>
      <c r="D739" t="s">
        <v>68</v>
      </c>
      <c r="E739" t="s">
        <v>56</v>
      </c>
      <c r="F739">
        <v>4</v>
      </c>
      <c r="G739">
        <v>3</v>
      </c>
      <c r="H739">
        <v>1.5</v>
      </c>
      <c r="I739">
        <v>5.5</v>
      </c>
      <c r="J739">
        <v>7</v>
      </c>
      <c r="K739">
        <v>7</v>
      </c>
      <c r="L739">
        <v>0</v>
      </c>
      <c r="M739">
        <v>0</v>
      </c>
    </row>
    <row r="740" spans="1:13" x14ac:dyDescent="0.25">
      <c r="A740">
        <v>2011</v>
      </c>
      <c r="B740" t="s">
        <v>32</v>
      </c>
      <c r="C740">
        <v>2.31</v>
      </c>
      <c r="D740" t="s">
        <v>69</v>
      </c>
      <c r="E740" t="s">
        <v>56</v>
      </c>
      <c r="F740">
        <v>1</v>
      </c>
      <c r="G740">
        <v>0</v>
      </c>
      <c r="H740">
        <v>0</v>
      </c>
      <c r="I740">
        <v>1</v>
      </c>
      <c r="J740">
        <v>1</v>
      </c>
      <c r="K740">
        <v>0</v>
      </c>
      <c r="L740">
        <v>1</v>
      </c>
      <c r="M740">
        <v>0</v>
      </c>
    </row>
    <row r="741" spans="1:13" x14ac:dyDescent="0.25">
      <c r="A741">
        <v>2011</v>
      </c>
      <c r="B741" t="s">
        <v>33</v>
      </c>
      <c r="C741">
        <v>2.04</v>
      </c>
      <c r="D741" t="s">
        <v>68</v>
      </c>
      <c r="E741" t="s">
        <v>54</v>
      </c>
      <c r="F741">
        <v>9</v>
      </c>
      <c r="G741">
        <v>0</v>
      </c>
      <c r="H741">
        <v>0</v>
      </c>
      <c r="I741">
        <v>9</v>
      </c>
      <c r="J741">
        <v>9</v>
      </c>
      <c r="K741">
        <v>7</v>
      </c>
      <c r="L741">
        <v>2</v>
      </c>
      <c r="M741">
        <v>0</v>
      </c>
    </row>
    <row r="742" spans="1:13" x14ac:dyDescent="0.25">
      <c r="A742">
        <v>2011</v>
      </c>
      <c r="B742" t="s">
        <v>33</v>
      </c>
      <c r="C742">
        <v>2.0499999999999998</v>
      </c>
      <c r="D742" t="s">
        <v>69</v>
      </c>
      <c r="E742" t="s">
        <v>54</v>
      </c>
      <c r="F742">
        <v>36</v>
      </c>
      <c r="G742">
        <v>9</v>
      </c>
      <c r="H742">
        <v>5</v>
      </c>
      <c r="I742">
        <v>41</v>
      </c>
      <c r="J742">
        <v>45</v>
      </c>
      <c r="K742">
        <v>36</v>
      </c>
      <c r="L742">
        <v>9</v>
      </c>
      <c r="M742">
        <v>0</v>
      </c>
    </row>
    <row r="743" spans="1:13" x14ac:dyDescent="0.25">
      <c r="A743">
        <v>2011</v>
      </c>
      <c r="B743" t="s">
        <v>33</v>
      </c>
      <c r="C743">
        <v>2.13</v>
      </c>
      <c r="D743" t="s">
        <v>68</v>
      </c>
      <c r="E743" t="s">
        <v>55</v>
      </c>
      <c r="F743">
        <v>3</v>
      </c>
      <c r="G743">
        <v>0</v>
      </c>
      <c r="H743">
        <v>0</v>
      </c>
      <c r="I743">
        <v>3</v>
      </c>
      <c r="J743">
        <v>3</v>
      </c>
      <c r="K743">
        <v>2</v>
      </c>
      <c r="L743">
        <v>1</v>
      </c>
      <c r="M743">
        <v>0</v>
      </c>
    </row>
    <row r="744" spans="1:13" x14ac:dyDescent="0.25">
      <c r="A744">
        <v>2011</v>
      </c>
      <c r="B744" t="s">
        <v>33</v>
      </c>
      <c r="C744">
        <v>2.14</v>
      </c>
      <c r="D744" t="s">
        <v>69</v>
      </c>
      <c r="E744" t="s">
        <v>55</v>
      </c>
      <c r="F744">
        <v>25</v>
      </c>
      <c r="G744">
        <v>13</v>
      </c>
      <c r="H744">
        <v>6.54</v>
      </c>
      <c r="I744">
        <v>31.54</v>
      </c>
      <c r="J744">
        <v>38</v>
      </c>
      <c r="K744">
        <v>34</v>
      </c>
      <c r="L744">
        <v>4</v>
      </c>
      <c r="M744">
        <v>0</v>
      </c>
    </row>
    <row r="745" spans="1:13" x14ac:dyDescent="0.25">
      <c r="A745">
        <v>2011</v>
      </c>
      <c r="B745" t="s">
        <v>33</v>
      </c>
      <c r="C745">
        <v>2.2200000000000002</v>
      </c>
      <c r="D745" t="s">
        <v>68</v>
      </c>
      <c r="E745" t="s">
        <v>53</v>
      </c>
      <c r="F745">
        <v>3</v>
      </c>
      <c r="G745">
        <v>0</v>
      </c>
      <c r="H745">
        <v>0</v>
      </c>
      <c r="I745">
        <v>3</v>
      </c>
      <c r="J745">
        <v>3</v>
      </c>
      <c r="K745">
        <v>2</v>
      </c>
      <c r="L745">
        <v>1</v>
      </c>
      <c r="M745">
        <v>0</v>
      </c>
    </row>
    <row r="746" spans="1:13" x14ac:dyDescent="0.25">
      <c r="A746">
        <v>2011</v>
      </c>
      <c r="B746" t="s">
        <v>33</v>
      </c>
      <c r="C746">
        <v>2.23</v>
      </c>
      <c r="D746" t="s">
        <v>69</v>
      </c>
      <c r="E746" t="s">
        <v>53</v>
      </c>
      <c r="F746">
        <v>13</v>
      </c>
      <c r="G746">
        <v>6</v>
      </c>
      <c r="H746">
        <v>3</v>
      </c>
      <c r="I746">
        <v>16</v>
      </c>
      <c r="J746">
        <v>19</v>
      </c>
      <c r="K746">
        <v>15</v>
      </c>
      <c r="L746">
        <v>4</v>
      </c>
      <c r="M746">
        <v>0</v>
      </c>
    </row>
    <row r="747" spans="1:13" x14ac:dyDescent="0.25">
      <c r="A747">
        <v>2011</v>
      </c>
      <c r="B747" t="s">
        <v>34</v>
      </c>
      <c r="C747">
        <v>2.04</v>
      </c>
      <c r="D747" t="s">
        <v>68</v>
      </c>
      <c r="E747" t="s">
        <v>54</v>
      </c>
      <c r="F747">
        <v>9</v>
      </c>
      <c r="G747">
        <v>2</v>
      </c>
      <c r="H747">
        <v>0.5</v>
      </c>
      <c r="I747">
        <v>9.5</v>
      </c>
      <c r="J747">
        <v>11</v>
      </c>
      <c r="K747">
        <v>7</v>
      </c>
      <c r="L747">
        <v>4</v>
      </c>
      <c r="M747">
        <v>0</v>
      </c>
    </row>
    <row r="748" spans="1:13" x14ac:dyDescent="0.25">
      <c r="A748">
        <v>2011</v>
      </c>
      <c r="B748" t="s">
        <v>34</v>
      </c>
      <c r="C748">
        <v>2.0499999999999998</v>
      </c>
      <c r="D748" t="s">
        <v>69</v>
      </c>
      <c r="E748" t="s">
        <v>54</v>
      </c>
      <c r="F748">
        <v>26</v>
      </c>
      <c r="G748">
        <v>9</v>
      </c>
      <c r="H748">
        <v>5.28</v>
      </c>
      <c r="I748">
        <v>31.28</v>
      </c>
      <c r="J748">
        <v>35</v>
      </c>
      <c r="K748">
        <v>30</v>
      </c>
      <c r="L748">
        <v>5</v>
      </c>
      <c r="M748">
        <v>0</v>
      </c>
    </row>
    <row r="749" spans="1:13" x14ac:dyDescent="0.25">
      <c r="A749">
        <v>2011</v>
      </c>
      <c r="B749" t="s">
        <v>34</v>
      </c>
      <c r="C749">
        <v>2.14</v>
      </c>
      <c r="D749" t="s">
        <v>69</v>
      </c>
      <c r="E749" t="s">
        <v>55</v>
      </c>
      <c r="F749">
        <v>16</v>
      </c>
      <c r="G749">
        <v>8</v>
      </c>
      <c r="H749">
        <v>5.05</v>
      </c>
      <c r="I749">
        <v>21.05</v>
      </c>
      <c r="J749">
        <v>24</v>
      </c>
      <c r="K749">
        <v>20</v>
      </c>
      <c r="L749">
        <v>4</v>
      </c>
      <c r="M749">
        <v>0</v>
      </c>
    </row>
    <row r="750" spans="1:13" x14ac:dyDescent="0.25">
      <c r="A750">
        <v>2011</v>
      </c>
      <c r="B750" t="s">
        <v>34</v>
      </c>
      <c r="C750">
        <v>2.2200000000000002</v>
      </c>
      <c r="D750" t="s">
        <v>68</v>
      </c>
      <c r="E750" t="s">
        <v>53</v>
      </c>
      <c r="F750">
        <v>2</v>
      </c>
      <c r="G750">
        <v>0</v>
      </c>
      <c r="H750">
        <v>0</v>
      </c>
      <c r="I750">
        <v>2</v>
      </c>
      <c r="J750">
        <v>2</v>
      </c>
      <c r="K750">
        <v>1</v>
      </c>
      <c r="L750">
        <v>1</v>
      </c>
      <c r="M750">
        <v>0</v>
      </c>
    </row>
    <row r="751" spans="1:13" x14ac:dyDescent="0.25">
      <c r="A751">
        <v>2011</v>
      </c>
      <c r="B751" t="s">
        <v>34</v>
      </c>
      <c r="C751">
        <v>2.23</v>
      </c>
      <c r="D751" t="s">
        <v>69</v>
      </c>
      <c r="E751" t="s">
        <v>53</v>
      </c>
      <c r="F751">
        <v>6</v>
      </c>
      <c r="G751">
        <v>0</v>
      </c>
      <c r="H751">
        <v>0</v>
      </c>
      <c r="I751">
        <v>6</v>
      </c>
      <c r="J751">
        <v>6</v>
      </c>
      <c r="K751">
        <v>4</v>
      </c>
      <c r="L751">
        <v>2</v>
      </c>
      <c r="M751">
        <v>0</v>
      </c>
    </row>
    <row r="752" spans="1:13" x14ac:dyDescent="0.25">
      <c r="A752">
        <v>2011</v>
      </c>
      <c r="B752" t="s">
        <v>34</v>
      </c>
      <c r="C752">
        <v>2.31</v>
      </c>
      <c r="D752" t="s">
        <v>69</v>
      </c>
      <c r="E752" t="s">
        <v>56</v>
      </c>
      <c r="F752">
        <v>7</v>
      </c>
      <c r="G752">
        <v>3</v>
      </c>
      <c r="H752">
        <v>2</v>
      </c>
      <c r="I752">
        <v>9</v>
      </c>
      <c r="J752">
        <v>10</v>
      </c>
      <c r="K752">
        <v>6</v>
      </c>
      <c r="L752">
        <v>4</v>
      </c>
      <c r="M752">
        <v>0</v>
      </c>
    </row>
    <row r="753" spans="1:13" x14ac:dyDescent="0.25">
      <c r="A753">
        <v>2011</v>
      </c>
      <c r="B753" t="s">
        <v>35</v>
      </c>
      <c r="C753">
        <v>2.04</v>
      </c>
      <c r="D753" t="s">
        <v>68</v>
      </c>
      <c r="E753" t="s">
        <v>54</v>
      </c>
      <c r="F753">
        <v>9</v>
      </c>
      <c r="G753">
        <v>0</v>
      </c>
      <c r="H753">
        <v>0</v>
      </c>
      <c r="I753">
        <v>9</v>
      </c>
      <c r="J753">
        <v>9</v>
      </c>
      <c r="K753">
        <v>9</v>
      </c>
      <c r="L753">
        <v>0</v>
      </c>
      <c r="M753">
        <v>0</v>
      </c>
    </row>
    <row r="754" spans="1:13" x14ac:dyDescent="0.25">
      <c r="A754">
        <v>2011</v>
      </c>
      <c r="B754" t="s">
        <v>35</v>
      </c>
      <c r="C754">
        <v>2.0499999999999998</v>
      </c>
      <c r="D754" t="s">
        <v>69</v>
      </c>
      <c r="E754" t="s">
        <v>54</v>
      </c>
      <c r="F754">
        <v>35</v>
      </c>
      <c r="G754">
        <v>16</v>
      </c>
      <c r="H754">
        <v>7.11</v>
      </c>
      <c r="I754">
        <v>42.11</v>
      </c>
      <c r="J754">
        <v>51</v>
      </c>
      <c r="K754">
        <v>41</v>
      </c>
      <c r="L754">
        <v>10</v>
      </c>
      <c r="M754">
        <v>0</v>
      </c>
    </row>
    <row r="755" spans="1:13" x14ac:dyDescent="0.25">
      <c r="A755">
        <v>2011</v>
      </c>
      <c r="B755" t="s">
        <v>35</v>
      </c>
      <c r="C755">
        <v>2.13</v>
      </c>
      <c r="D755" t="s">
        <v>68</v>
      </c>
      <c r="E755" t="s">
        <v>55</v>
      </c>
      <c r="F755">
        <v>5</v>
      </c>
      <c r="G755">
        <v>0</v>
      </c>
      <c r="H755">
        <v>0</v>
      </c>
      <c r="I755">
        <v>5</v>
      </c>
      <c r="J755">
        <v>5</v>
      </c>
      <c r="K755">
        <v>3</v>
      </c>
      <c r="L755">
        <v>2</v>
      </c>
      <c r="M755">
        <v>0</v>
      </c>
    </row>
    <row r="756" spans="1:13" x14ac:dyDescent="0.25">
      <c r="A756">
        <v>2011</v>
      </c>
      <c r="B756" t="s">
        <v>35</v>
      </c>
      <c r="C756">
        <v>2.14</v>
      </c>
      <c r="D756" t="s">
        <v>69</v>
      </c>
      <c r="E756" t="s">
        <v>55</v>
      </c>
      <c r="F756">
        <v>32</v>
      </c>
      <c r="G756">
        <v>11</v>
      </c>
      <c r="H756">
        <v>5.83</v>
      </c>
      <c r="I756">
        <v>37.83</v>
      </c>
      <c r="J756">
        <v>43</v>
      </c>
      <c r="K756">
        <v>31</v>
      </c>
      <c r="L756">
        <v>12</v>
      </c>
      <c r="M756">
        <v>0</v>
      </c>
    </row>
    <row r="757" spans="1:13" x14ac:dyDescent="0.25">
      <c r="A757">
        <v>2011</v>
      </c>
      <c r="B757" t="s">
        <v>35</v>
      </c>
      <c r="C757">
        <v>2.2200000000000002</v>
      </c>
      <c r="D757" t="s">
        <v>68</v>
      </c>
      <c r="E757" t="s">
        <v>53</v>
      </c>
      <c r="F757">
        <v>1</v>
      </c>
      <c r="G757">
        <v>0</v>
      </c>
      <c r="H757">
        <v>0</v>
      </c>
      <c r="I757">
        <v>1</v>
      </c>
      <c r="J757">
        <v>1</v>
      </c>
      <c r="K757">
        <v>1</v>
      </c>
      <c r="L757">
        <v>0</v>
      </c>
      <c r="M757">
        <v>0</v>
      </c>
    </row>
    <row r="758" spans="1:13" x14ac:dyDescent="0.25">
      <c r="A758">
        <v>2011</v>
      </c>
      <c r="B758" t="s">
        <v>35</v>
      </c>
      <c r="C758">
        <v>2.23</v>
      </c>
      <c r="D758" t="s">
        <v>69</v>
      </c>
      <c r="E758" t="s">
        <v>53</v>
      </c>
      <c r="F758">
        <v>6</v>
      </c>
      <c r="G758">
        <v>1</v>
      </c>
      <c r="H758">
        <v>0.5</v>
      </c>
      <c r="I758">
        <v>6.5</v>
      </c>
      <c r="J758">
        <v>7</v>
      </c>
      <c r="K758">
        <v>4</v>
      </c>
      <c r="L758">
        <v>3</v>
      </c>
      <c r="M758">
        <v>0</v>
      </c>
    </row>
    <row r="759" spans="1:13" x14ac:dyDescent="0.25">
      <c r="A759">
        <v>2011</v>
      </c>
      <c r="B759" t="s">
        <v>35</v>
      </c>
      <c r="C759">
        <v>2.2999999999999998</v>
      </c>
      <c r="D759" t="s">
        <v>68</v>
      </c>
      <c r="E759" t="s">
        <v>56</v>
      </c>
      <c r="F759">
        <v>1</v>
      </c>
      <c r="G759">
        <v>0</v>
      </c>
      <c r="H759">
        <v>0</v>
      </c>
      <c r="I759">
        <v>1</v>
      </c>
      <c r="J759">
        <v>1</v>
      </c>
      <c r="K759">
        <v>1</v>
      </c>
      <c r="L759">
        <v>0</v>
      </c>
      <c r="M759">
        <v>0</v>
      </c>
    </row>
    <row r="760" spans="1:13" x14ac:dyDescent="0.25">
      <c r="A760">
        <v>2011</v>
      </c>
      <c r="B760" t="s">
        <v>35</v>
      </c>
      <c r="C760">
        <v>2.31</v>
      </c>
      <c r="D760" t="s">
        <v>69</v>
      </c>
      <c r="E760" t="s">
        <v>56</v>
      </c>
      <c r="F760">
        <v>5</v>
      </c>
      <c r="G760">
        <v>2</v>
      </c>
      <c r="H760">
        <v>1.27</v>
      </c>
      <c r="I760">
        <v>6.27</v>
      </c>
      <c r="J760">
        <v>7</v>
      </c>
      <c r="K760">
        <v>5</v>
      </c>
      <c r="L760">
        <v>2</v>
      </c>
      <c r="M760">
        <v>0</v>
      </c>
    </row>
    <row r="761" spans="1:13" x14ac:dyDescent="0.25">
      <c r="A761">
        <v>2011</v>
      </c>
      <c r="B761" t="s">
        <v>49</v>
      </c>
      <c r="C761">
        <v>2.04</v>
      </c>
      <c r="D761" t="s">
        <v>68</v>
      </c>
      <c r="E761" t="s">
        <v>54</v>
      </c>
      <c r="F761">
        <v>2</v>
      </c>
      <c r="G761">
        <v>0</v>
      </c>
      <c r="H761">
        <v>0</v>
      </c>
      <c r="I761">
        <v>2</v>
      </c>
      <c r="J761">
        <v>2</v>
      </c>
      <c r="K761">
        <v>2</v>
      </c>
      <c r="L761">
        <v>0</v>
      </c>
      <c r="M761">
        <v>0</v>
      </c>
    </row>
    <row r="762" spans="1:13" x14ac:dyDescent="0.25">
      <c r="A762">
        <v>2011</v>
      </c>
      <c r="B762" t="s">
        <v>49</v>
      </c>
      <c r="C762">
        <v>2.0499999999999998</v>
      </c>
      <c r="D762" t="s">
        <v>69</v>
      </c>
      <c r="E762" t="s">
        <v>54</v>
      </c>
      <c r="F762">
        <v>6</v>
      </c>
      <c r="G762">
        <v>3</v>
      </c>
      <c r="H762">
        <v>2.66</v>
      </c>
      <c r="I762">
        <v>8.66</v>
      </c>
      <c r="J762">
        <v>9</v>
      </c>
      <c r="K762">
        <v>7</v>
      </c>
      <c r="L762">
        <v>2</v>
      </c>
      <c r="M762">
        <v>0</v>
      </c>
    </row>
    <row r="763" spans="1:13" x14ac:dyDescent="0.25">
      <c r="A763">
        <v>2011</v>
      </c>
      <c r="B763" t="s">
        <v>49</v>
      </c>
      <c r="C763">
        <v>2.13</v>
      </c>
      <c r="D763" t="s">
        <v>68</v>
      </c>
      <c r="E763" t="s">
        <v>55</v>
      </c>
      <c r="F763">
        <v>2</v>
      </c>
      <c r="G763">
        <v>0</v>
      </c>
      <c r="H763">
        <v>0</v>
      </c>
      <c r="I763">
        <v>2</v>
      </c>
      <c r="J763">
        <v>2</v>
      </c>
      <c r="K763">
        <v>1</v>
      </c>
      <c r="L763">
        <v>1</v>
      </c>
      <c r="M763">
        <v>0</v>
      </c>
    </row>
    <row r="764" spans="1:13" x14ac:dyDescent="0.25">
      <c r="A764">
        <v>2011</v>
      </c>
      <c r="B764" t="s">
        <v>49</v>
      </c>
      <c r="C764">
        <v>2.14</v>
      </c>
      <c r="D764" t="s">
        <v>69</v>
      </c>
      <c r="E764" t="s">
        <v>55</v>
      </c>
      <c r="F764">
        <v>4</v>
      </c>
      <c r="G764">
        <v>1</v>
      </c>
      <c r="H764">
        <v>0.6</v>
      </c>
      <c r="I764">
        <v>4.5999999999999996</v>
      </c>
      <c r="J764">
        <v>5</v>
      </c>
      <c r="K764">
        <v>4</v>
      </c>
      <c r="L764">
        <v>1</v>
      </c>
      <c r="M764">
        <v>0</v>
      </c>
    </row>
    <row r="765" spans="1:13" x14ac:dyDescent="0.25">
      <c r="A765">
        <v>2011</v>
      </c>
      <c r="B765" t="s">
        <v>49</v>
      </c>
      <c r="C765">
        <v>2.2200000000000002</v>
      </c>
      <c r="D765" t="s">
        <v>68</v>
      </c>
      <c r="E765" t="s">
        <v>53</v>
      </c>
      <c r="F765">
        <v>1</v>
      </c>
      <c r="G765">
        <v>0</v>
      </c>
      <c r="H765">
        <v>0</v>
      </c>
      <c r="I765">
        <v>1</v>
      </c>
      <c r="J765">
        <v>1</v>
      </c>
      <c r="K765">
        <v>1</v>
      </c>
      <c r="L765">
        <v>0</v>
      </c>
      <c r="M765">
        <v>0</v>
      </c>
    </row>
    <row r="766" spans="1:13" x14ac:dyDescent="0.25">
      <c r="A766">
        <v>2011</v>
      </c>
      <c r="B766" t="s">
        <v>49</v>
      </c>
      <c r="C766">
        <v>2.23</v>
      </c>
      <c r="D766" t="s">
        <v>69</v>
      </c>
      <c r="E766" t="s">
        <v>53</v>
      </c>
      <c r="F766">
        <v>2</v>
      </c>
      <c r="G766">
        <v>0</v>
      </c>
      <c r="H766">
        <v>0</v>
      </c>
      <c r="I766">
        <v>2</v>
      </c>
      <c r="J766">
        <v>2</v>
      </c>
      <c r="K766">
        <v>0</v>
      </c>
      <c r="L766">
        <v>2</v>
      </c>
      <c r="M766">
        <v>0</v>
      </c>
    </row>
    <row r="767" spans="1:13" x14ac:dyDescent="0.25">
      <c r="A767">
        <v>2011</v>
      </c>
      <c r="B767" t="s">
        <v>36</v>
      </c>
      <c r="C767">
        <v>2.04</v>
      </c>
      <c r="D767" t="s">
        <v>68</v>
      </c>
      <c r="E767" t="s">
        <v>54</v>
      </c>
      <c r="F767">
        <v>10</v>
      </c>
      <c r="G767">
        <v>4</v>
      </c>
      <c r="H767">
        <v>2</v>
      </c>
      <c r="I767">
        <v>12</v>
      </c>
      <c r="J767">
        <v>14</v>
      </c>
      <c r="K767">
        <v>11</v>
      </c>
      <c r="L767">
        <v>3</v>
      </c>
      <c r="M767">
        <v>0</v>
      </c>
    </row>
    <row r="768" spans="1:13" x14ac:dyDescent="0.25">
      <c r="A768">
        <v>2011</v>
      </c>
      <c r="B768" t="s">
        <v>36</v>
      </c>
      <c r="C768">
        <v>2.0499999999999998</v>
      </c>
      <c r="D768" t="s">
        <v>69</v>
      </c>
      <c r="E768" t="s">
        <v>54</v>
      </c>
      <c r="F768">
        <v>52</v>
      </c>
      <c r="G768">
        <v>8</v>
      </c>
      <c r="H768">
        <v>4.93</v>
      </c>
      <c r="I768">
        <v>56.93</v>
      </c>
      <c r="J768">
        <v>60</v>
      </c>
      <c r="K768">
        <v>47</v>
      </c>
      <c r="L768">
        <v>13</v>
      </c>
      <c r="M768">
        <v>0</v>
      </c>
    </row>
    <row r="769" spans="1:13" x14ac:dyDescent="0.25">
      <c r="A769">
        <v>2011</v>
      </c>
      <c r="B769" t="s">
        <v>36</v>
      </c>
      <c r="C769">
        <v>2.13</v>
      </c>
      <c r="D769" t="s">
        <v>68</v>
      </c>
      <c r="E769" t="s">
        <v>55</v>
      </c>
      <c r="F769">
        <v>12</v>
      </c>
      <c r="G769">
        <v>1</v>
      </c>
      <c r="H769">
        <v>0.6</v>
      </c>
      <c r="I769">
        <v>12.6</v>
      </c>
      <c r="J769">
        <v>13</v>
      </c>
      <c r="K769">
        <v>9</v>
      </c>
      <c r="L769">
        <v>4</v>
      </c>
      <c r="M769">
        <v>0</v>
      </c>
    </row>
    <row r="770" spans="1:13" x14ac:dyDescent="0.25">
      <c r="A770">
        <v>2011</v>
      </c>
      <c r="B770" t="s">
        <v>36</v>
      </c>
      <c r="C770">
        <v>2.14</v>
      </c>
      <c r="D770" t="s">
        <v>69</v>
      </c>
      <c r="E770" t="s">
        <v>55</v>
      </c>
      <c r="F770">
        <v>38</v>
      </c>
      <c r="G770">
        <v>9</v>
      </c>
      <c r="H770">
        <v>5.5</v>
      </c>
      <c r="I770">
        <v>43.5</v>
      </c>
      <c r="J770">
        <v>47</v>
      </c>
      <c r="K770">
        <v>41</v>
      </c>
      <c r="L770">
        <v>6</v>
      </c>
      <c r="M770">
        <v>0</v>
      </c>
    </row>
    <row r="771" spans="1:13" x14ac:dyDescent="0.25">
      <c r="A771">
        <v>2011</v>
      </c>
      <c r="B771" t="s">
        <v>36</v>
      </c>
      <c r="C771">
        <v>2.2200000000000002</v>
      </c>
      <c r="D771" t="s">
        <v>68</v>
      </c>
      <c r="E771" t="s">
        <v>53</v>
      </c>
      <c r="F771">
        <v>5</v>
      </c>
      <c r="G771">
        <v>0</v>
      </c>
      <c r="H771">
        <v>0</v>
      </c>
      <c r="I771">
        <v>5</v>
      </c>
      <c r="J771">
        <v>5</v>
      </c>
      <c r="K771">
        <v>3</v>
      </c>
      <c r="L771">
        <v>2</v>
      </c>
      <c r="M771">
        <v>0</v>
      </c>
    </row>
    <row r="772" spans="1:13" x14ac:dyDescent="0.25">
      <c r="A772">
        <v>2011</v>
      </c>
      <c r="B772" t="s">
        <v>36</v>
      </c>
      <c r="C772">
        <v>2.23</v>
      </c>
      <c r="D772" t="s">
        <v>69</v>
      </c>
      <c r="E772" t="s">
        <v>53</v>
      </c>
      <c r="F772">
        <v>17</v>
      </c>
      <c r="G772">
        <v>3</v>
      </c>
      <c r="H772">
        <v>1.5</v>
      </c>
      <c r="I772">
        <v>18.5</v>
      </c>
      <c r="J772">
        <v>20</v>
      </c>
      <c r="K772">
        <v>14</v>
      </c>
      <c r="L772">
        <v>6</v>
      </c>
      <c r="M772">
        <v>0</v>
      </c>
    </row>
    <row r="773" spans="1:13" x14ac:dyDescent="0.25">
      <c r="A773">
        <v>2011</v>
      </c>
      <c r="B773" t="s">
        <v>36</v>
      </c>
      <c r="C773">
        <v>2.2999999999999998</v>
      </c>
      <c r="D773" t="s">
        <v>68</v>
      </c>
      <c r="E773" t="s">
        <v>56</v>
      </c>
      <c r="F773">
        <v>2</v>
      </c>
      <c r="G773">
        <v>0</v>
      </c>
      <c r="H773">
        <v>0</v>
      </c>
      <c r="I773">
        <v>2</v>
      </c>
      <c r="J773">
        <v>2</v>
      </c>
      <c r="K773">
        <v>2</v>
      </c>
      <c r="L773">
        <v>0</v>
      </c>
      <c r="M773">
        <v>0</v>
      </c>
    </row>
    <row r="774" spans="1:13" x14ac:dyDescent="0.25">
      <c r="A774">
        <v>2011</v>
      </c>
      <c r="B774" t="s">
        <v>36</v>
      </c>
      <c r="C774">
        <v>2.31</v>
      </c>
      <c r="D774" t="s">
        <v>69</v>
      </c>
      <c r="E774" t="s">
        <v>56</v>
      </c>
      <c r="F774">
        <v>3</v>
      </c>
      <c r="G774">
        <v>1</v>
      </c>
      <c r="H774">
        <v>0.86</v>
      </c>
      <c r="I774">
        <v>3.86</v>
      </c>
      <c r="J774">
        <v>4</v>
      </c>
      <c r="K774">
        <v>4</v>
      </c>
      <c r="L774">
        <v>0</v>
      </c>
      <c r="M774">
        <v>0</v>
      </c>
    </row>
    <row r="775" spans="1:13" x14ac:dyDescent="0.25">
      <c r="A775">
        <v>2011</v>
      </c>
      <c r="B775" t="s">
        <v>37</v>
      </c>
      <c r="C775">
        <v>2.04</v>
      </c>
      <c r="D775" t="s">
        <v>68</v>
      </c>
      <c r="E775" t="s">
        <v>54</v>
      </c>
      <c r="F775">
        <v>28</v>
      </c>
      <c r="G775">
        <v>4</v>
      </c>
      <c r="H775">
        <v>3.12</v>
      </c>
      <c r="I775">
        <v>31.12</v>
      </c>
      <c r="J775">
        <v>32</v>
      </c>
      <c r="K775">
        <v>24</v>
      </c>
      <c r="L775">
        <v>8</v>
      </c>
      <c r="M775">
        <v>0</v>
      </c>
    </row>
    <row r="776" spans="1:13" x14ac:dyDescent="0.25">
      <c r="A776">
        <v>2011</v>
      </c>
      <c r="B776" t="s">
        <v>37</v>
      </c>
      <c r="C776">
        <v>2.0499999999999998</v>
      </c>
      <c r="D776" t="s">
        <v>69</v>
      </c>
      <c r="E776" t="s">
        <v>54</v>
      </c>
      <c r="F776">
        <v>90</v>
      </c>
      <c r="G776">
        <v>15</v>
      </c>
      <c r="H776">
        <v>9.67</v>
      </c>
      <c r="I776">
        <v>99.67</v>
      </c>
      <c r="J776">
        <v>105</v>
      </c>
      <c r="K776">
        <v>83</v>
      </c>
      <c r="L776">
        <v>22</v>
      </c>
      <c r="M776">
        <v>0</v>
      </c>
    </row>
    <row r="777" spans="1:13" x14ac:dyDescent="0.25">
      <c r="A777">
        <v>2011</v>
      </c>
      <c r="B777" t="s">
        <v>37</v>
      </c>
      <c r="C777">
        <v>2.13</v>
      </c>
      <c r="D777" t="s">
        <v>68</v>
      </c>
      <c r="E777" t="s">
        <v>55</v>
      </c>
      <c r="F777">
        <v>17</v>
      </c>
      <c r="G777">
        <v>0</v>
      </c>
      <c r="H777">
        <v>0</v>
      </c>
      <c r="I777">
        <v>17</v>
      </c>
      <c r="J777">
        <v>17</v>
      </c>
      <c r="K777">
        <v>13</v>
      </c>
      <c r="L777">
        <v>4</v>
      </c>
      <c r="M777">
        <v>0</v>
      </c>
    </row>
    <row r="778" spans="1:13" x14ac:dyDescent="0.25">
      <c r="A778">
        <v>2011</v>
      </c>
      <c r="B778" t="s">
        <v>37</v>
      </c>
      <c r="C778">
        <v>2.14</v>
      </c>
      <c r="D778" t="s">
        <v>69</v>
      </c>
      <c r="E778" t="s">
        <v>55</v>
      </c>
      <c r="F778">
        <v>66</v>
      </c>
      <c r="G778">
        <v>5</v>
      </c>
      <c r="H778">
        <v>3.21</v>
      </c>
      <c r="I778">
        <v>69.209999999999994</v>
      </c>
      <c r="J778">
        <v>71</v>
      </c>
      <c r="K778">
        <v>55</v>
      </c>
      <c r="L778">
        <v>16</v>
      </c>
      <c r="M778">
        <v>0</v>
      </c>
    </row>
    <row r="779" spans="1:13" x14ac:dyDescent="0.25">
      <c r="A779">
        <v>2011</v>
      </c>
      <c r="B779" t="s">
        <v>37</v>
      </c>
      <c r="C779">
        <v>2.2200000000000002</v>
      </c>
      <c r="D779" t="s">
        <v>68</v>
      </c>
      <c r="E779" t="s">
        <v>53</v>
      </c>
      <c r="F779">
        <v>7</v>
      </c>
      <c r="G779">
        <v>2</v>
      </c>
      <c r="H779">
        <v>1.82</v>
      </c>
      <c r="I779">
        <v>8.82</v>
      </c>
      <c r="J779">
        <v>9</v>
      </c>
      <c r="K779">
        <v>7</v>
      </c>
      <c r="L779">
        <v>2</v>
      </c>
      <c r="M779">
        <v>0</v>
      </c>
    </row>
    <row r="780" spans="1:13" x14ac:dyDescent="0.25">
      <c r="A780">
        <v>2011</v>
      </c>
      <c r="B780" t="s">
        <v>37</v>
      </c>
      <c r="C780">
        <v>2.23</v>
      </c>
      <c r="D780" t="s">
        <v>69</v>
      </c>
      <c r="E780" t="s">
        <v>53</v>
      </c>
      <c r="F780">
        <v>43</v>
      </c>
      <c r="G780">
        <v>9</v>
      </c>
      <c r="H780">
        <v>5.83</v>
      </c>
      <c r="I780">
        <v>48.83</v>
      </c>
      <c r="J780">
        <v>52</v>
      </c>
      <c r="K780">
        <v>41</v>
      </c>
      <c r="L780">
        <v>11</v>
      </c>
      <c r="M780">
        <v>0</v>
      </c>
    </row>
    <row r="781" spans="1:13" x14ac:dyDescent="0.25">
      <c r="A781">
        <v>2011</v>
      </c>
      <c r="B781" t="s">
        <v>37</v>
      </c>
      <c r="C781">
        <v>2.2999999999999998</v>
      </c>
      <c r="D781" t="s">
        <v>68</v>
      </c>
      <c r="E781" t="s">
        <v>56</v>
      </c>
      <c r="F781">
        <v>11</v>
      </c>
      <c r="G781">
        <v>0</v>
      </c>
      <c r="H781">
        <v>0</v>
      </c>
      <c r="I781">
        <v>11</v>
      </c>
      <c r="J781">
        <v>11</v>
      </c>
      <c r="K781">
        <v>10</v>
      </c>
      <c r="L781">
        <v>1</v>
      </c>
      <c r="M781">
        <v>0</v>
      </c>
    </row>
    <row r="782" spans="1:13" x14ac:dyDescent="0.25">
      <c r="A782">
        <v>2011</v>
      </c>
      <c r="B782" t="s">
        <v>37</v>
      </c>
      <c r="C782">
        <v>2.31</v>
      </c>
      <c r="D782" t="s">
        <v>69</v>
      </c>
      <c r="E782" t="s">
        <v>56</v>
      </c>
      <c r="F782">
        <v>15</v>
      </c>
      <c r="G782">
        <v>2</v>
      </c>
      <c r="H782">
        <v>1.34</v>
      </c>
      <c r="I782">
        <v>16.34</v>
      </c>
      <c r="J782">
        <v>17</v>
      </c>
      <c r="K782">
        <v>12</v>
      </c>
      <c r="L782">
        <v>5</v>
      </c>
      <c r="M782">
        <v>0</v>
      </c>
    </row>
    <row r="783" spans="1:13" x14ac:dyDescent="0.25">
      <c r="A783">
        <v>2011</v>
      </c>
      <c r="B783" t="s">
        <v>38</v>
      </c>
      <c r="C783">
        <v>2.04</v>
      </c>
      <c r="D783" t="s">
        <v>68</v>
      </c>
      <c r="E783" t="s">
        <v>54</v>
      </c>
      <c r="F783">
        <v>1</v>
      </c>
      <c r="G783">
        <v>0</v>
      </c>
      <c r="H783">
        <v>0</v>
      </c>
      <c r="I783">
        <v>1</v>
      </c>
      <c r="J783">
        <v>1</v>
      </c>
      <c r="K783">
        <v>0</v>
      </c>
      <c r="L783">
        <v>1</v>
      </c>
      <c r="M783">
        <v>0</v>
      </c>
    </row>
    <row r="784" spans="1:13" x14ac:dyDescent="0.25">
      <c r="A784">
        <v>2011</v>
      </c>
      <c r="B784" t="s">
        <v>38</v>
      </c>
      <c r="C784">
        <v>2.0499999999999998</v>
      </c>
      <c r="D784" t="s">
        <v>69</v>
      </c>
      <c r="E784" t="s">
        <v>54</v>
      </c>
      <c r="F784">
        <v>10</v>
      </c>
      <c r="G784">
        <v>2</v>
      </c>
      <c r="H784">
        <v>1</v>
      </c>
      <c r="I784">
        <v>11</v>
      </c>
      <c r="J784">
        <v>12</v>
      </c>
      <c r="K784">
        <v>12</v>
      </c>
      <c r="L784">
        <v>0</v>
      </c>
      <c r="M784">
        <v>0</v>
      </c>
    </row>
    <row r="785" spans="1:13" x14ac:dyDescent="0.25">
      <c r="A785">
        <v>2011</v>
      </c>
      <c r="B785" t="s">
        <v>38</v>
      </c>
      <c r="C785">
        <v>2.14</v>
      </c>
      <c r="D785" t="s">
        <v>69</v>
      </c>
      <c r="E785" t="s">
        <v>55</v>
      </c>
      <c r="F785">
        <v>7</v>
      </c>
      <c r="G785">
        <v>2</v>
      </c>
      <c r="H785">
        <v>1.4</v>
      </c>
      <c r="I785">
        <v>8.4</v>
      </c>
      <c r="J785">
        <v>9</v>
      </c>
      <c r="K785">
        <v>7</v>
      </c>
      <c r="L785">
        <v>2</v>
      </c>
      <c r="M785">
        <v>0</v>
      </c>
    </row>
    <row r="786" spans="1:13" x14ac:dyDescent="0.25">
      <c r="A786">
        <v>2011</v>
      </c>
      <c r="B786" t="s">
        <v>38</v>
      </c>
      <c r="C786">
        <v>2.23</v>
      </c>
      <c r="D786" t="s">
        <v>69</v>
      </c>
      <c r="E786" t="s">
        <v>53</v>
      </c>
      <c r="F786">
        <v>2</v>
      </c>
      <c r="G786">
        <v>0</v>
      </c>
      <c r="H786">
        <v>0</v>
      </c>
      <c r="I786">
        <v>2</v>
      </c>
      <c r="J786">
        <v>2</v>
      </c>
      <c r="K786">
        <v>2</v>
      </c>
      <c r="L786">
        <v>0</v>
      </c>
      <c r="M786">
        <v>0</v>
      </c>
    </row>
    <row r="787" spans="1:13" x14ac:dyDescent="0.25">
      <c r="A787">
        <v>2011</v>
      </c>
      <c r="B787" t="s">
        <v>39</v>
      </c>
      <c r="C787">
        <v>2.04</v>
      </c>
      <c r="D787" t="s">
        <v>68</v>
      </c>
      <c r="E787" t="s">
        <v>54</v>
      </c>
      <c r="F787">
        <v>6</v>
      </c>
      <c r="G787">
        <v>4</v>
      </c>
      <c r="H787">
        <v>2.42</v>
      </c>
      <c r="I787">
        <v>8.42</v>
      </c>
      <c r="J787">
        <v>10</v>
      </c>
      <c r="K787">
        <v>8</v>
      </c>
      <c r="L787">
        <v>2</v>
      </c>
      <c r="M787">
        <v>0</v>
      </c>
    </row>
    <row r="788" spans="1:13" x14ac:dyDescent="0.25">
      <c r="A788">
        <v>2011</v>
      </c>
      <c r="B788" t="s">
        <v>39</v>
      </c>
      <c r="C788">
        <v>2.0499999999999998</v>
      </c>
      <c r="D788" t="s">
        <v>69</v>
      </c>
      <c r="E788" t="s">
        <v>54</v>
      </c>
      <c r="F788">
        <v>29</v>
      </c>
      <c r="G788">
        <v>16</v>
      </c>
      <c r="H788">
        <v>10.63</v>
      </c>
      <c r="I788">
        <v>39.630000000000003</v>
      </c>
      <c r="J788">
        <v>45</v>
      </c>
      <c r="K788">
        <v>40</v>
      </c>
      <c r="L788">
        <v>5</v>
      </c>
      <c r="M788">
        <v>0</v>
      </c>
    </row>
    <row r="789" spans="1:13" x14ac:dyDescent="0.25">
      <c r="A789">
        <v>2011</v>
      </c>
      <c r="B789" t="s">
        <v>39</v>
      </c>
      <c r="C789">
        <v>2.13</v>
      </c>
      <c r="D789" t="s">
        <v>68</v>
      </c>
      <c r="E789" t="s">
        <v>55</v>
      </c>
      <c r="F789">
        <v>14</v>
      </c>
      <c r="G789">
        <v>2</v>
      </c>
      <c r="H789">
        <v>0.99</v>
      </c>
      <c r="I789">
        <v>14.99</v>
      </c>
      <c r="J789">
        <v>16</v>
      </c>
      <c r="K789">
        <v>12</v>
      </c>
      <c r="L789">
        <v>4</v>
      </c>
      <c r="M789">
        <v>0</v>
      </c>
    </row>
    <row r="790" spans="1:13" x14ac:dyDescent="0.25">
      <c r="A790">
        <v>2011</v>
      </c>
      <c r="B790" t="s">
        <v>39</v>
      </c>
      <c r="C790">
        <v>2.14</v>
      </c>
      <c r="D790" t="s">
        <v>69</v>
      </c>
      <c r="E790" t="s">
        <v>55</v>
      </c>
      <c r="F790">
        <v>28</v>
      </c>
      <c r="G790">
        <v>6</v>
      </c>
      <c r="H790">
        <v>3.31</v>
      </c>
      <c r="I790">
        <v>31.31</v>
      </c>
      <c r="J790">
        <v>34</v>
      </c>
      <c r="K790">
        <v>25</v>
      </c>
      <c r="L790">
        <v>9</v>
      </c>
      <c r="M790">
        <v>0</v>
      </c>
    </row>
    <row r="791" spans="1:13" x14ac:dyDescent="0.25">
      <c r="A791">
        <v>2011</v>
      </c>
      <c r="B791" t="s">
        <v>39</v>
      </c>
      <c r="C791">
        <v>2.2200000000000002</v>
      </c>
      <c r="D791" t="s">
        <v>68</v>
      </c>
      <c r="E791" t="s">
        <v>53</v>
      </c>
      <c r="F791">
        <v>4</v>
      </c>
      <c r="G791">
        <v>0</v>
      </c>
      <c r="H791">
        <v>0</v>
      </c>
      <c r="I791">
        <v>4</v>
      </c>
      <c r="J791">
        <v>4</v>
      </c>
      <c r="K791">
        <v>3</v>
      </c>
      <c r="L791">
        <v>1</v>
      </c>
      <c r="M791">
        <v>0</v>
      </c>
    </row>
    <row r="792" spans="1:13" x14ac:dyDescent="0.25">
      <c r="A792">
        <v>2011</v>
      </c>
      <c r="B792" t="s">
        <v>39</v>
      </c>
      <c r="C792">
        <v>2.23</v>
      </c>
      <c r="D792" t="s">
        <v>69</v>
      </c>
      <c r="E792" t="s">
        <v>53</v>
      </c>
      <c r="F792">
        <v>27</v>
      </c>
      <c r="G792">
        <v>1</v>
      </c>
      <c r="H792">
        <v>0.6</v>
      </c>
      <c r="I792">
        <v>27.61</v>
      </c>
      <c r="J792">
        <v>28</v>
      </c>
      <c r="K792">
        <v>14</v>
      </c>
      <c r="L792">
        <v>14</v>
      </c>
      <c r="M792">
        <v>0</v>
      </c>
    </row>
    <row r="793" spans="1:13" x14ac:dyDescent="0.25">
      <c r="A793">
        <v>2011</v>
      </c>
      <c r="B793" t="s">
        <v>39</v>
      </c>
      <c r="C793">
        <v>2.2999999999999998</v>
      </c>
      <c r="D793" t="s">
        <v>68</v>
      </c>
      <c r="E793" t="s">
        <v>56</v>
      </c>
      <c r="F793">
        <v>1</v>
      </c>
      <c r="G793">
        <v>2</v>
      </c>
      <c r="H793">
        <v>1.44</v>
      </c>
      <c r="I793">
        <v>2.44</v>
      </c>
      <c r="J793">
        <v>3</v>
      </c>
      <c r="K793">
        <v>2</v>
      </c>
      <c r="L793">
        <v>1</v>
      </c>
      <c r="M793">
        <v>0</v>
      </c>
    </row>
    <row r="794" spans="1:13" x14ac:dyDescent="0.25">
      <c r="A794">
        <v>2011</v>
      </c>
      <c r="B794" t="s">
        <v>39</v>
      </c>
      <c r="C794">
        <v>2.31</v>
      </c>
      <c r="D794" t="s">
        <v>69</v>
      </c>
      <c r="E794" t="s">
        <v>56</v>
      </c>
      <c r="F794">
        <v>0</v>
      </c>
      <c r="G794">
        <v>2</v>
      </c>
      <c r="H794">
        <v>0.56000000000000005</v>
      </c>
      <c r="I794">
        <v>0.56000000000000005</v>
      </c>
      <c r="J794">
        <v>2</v>
      </c>
      <c r="K794">
        <v>1</v>
      </c>
      <c r="L794">
        <v>1</v>
      </c>
      <c r="M794">
        <v>0</v>
      </c>
    </row>
    <row r="795" spans="1:13" x14ac:dyDescent="0.25">
      <c r="A795">
        <v>2011</v>
      </c>
      <c r="B795" t="s">
        <v>40</v>
      </c>
      <c r="C795">
        <v>2.04</v>
      </c>
      <c r="D795" t="s">
        <v>68</v>
      </c>
      <c r="E795" t="s">
        <v>54</v>
      </c>
      <c r="F795">
        <v>12</v>
      </c>
      <c r="G795">
        <v>4</v>
      </c>
      <c r="H795">
        <v>2.23</v>
      </c>
      <c r="I795">
        <v>14.23</v>
      </c>
      <c r="J795">
        <v>16</v>
      </c>
      <c r="K795">
        <v>13</v>
      </c>
      <c r="L795">
        <v>3</v>
      </c>
      <c r="M795">
        <v>0</v>
      </c>
    </row>
    <row r="796" spans="1:13" x14ac:dyDescent="0.25">
      <c r="A796">
        <v>2011</v>
      </c>
      <c r="B796" t="s">
        <v>40</v>
      </c>
      <c r="C796">
        <v>2.0499999999999998</v>
      </c>
      <c r="D796" t="s">
        <v>69</v>
      </c>
      <c r="E796" t="s">
        <v>54</v>
      </c>
      <c r="F796">
        <v>44</v>
      </c>
      <c r="G796">
        <v>9</v>
      </c>
      <c r="H796">
        <v>4.62</v>
      </c>
      <c r="I796">
        <v>48.62</v>
      </c>
      <c r="J796">
        <v>53</v>
      </c>
      <c r="K796">
        <v>44</v>
      </c>
      <c r="L796">
        <v>9</v>
      </c>
      <c r="M796">
        <v>0</v>
      </c>
    </row>
    <row r="797" spans="1:13" x14ac:dyDescent="0.25">
      <c r="A797">
        <v>2011</v>
      </c>
      <c r="B797" t="s">
        <v>40</v>
      </c>
      <c r="C797">
        <v>2.13</v>
      </c>
      <c r="D797" t="s">
        <v>68</v>
      </c>
      <c r="E797" t="s">
        <v>55</v>
      </c>
      <c r="F797">
        <v>5</v>
      </c>
      <c r="G797">
        <v>2</v>
      </c>
      <c r="H797">
        <v>1.62</v>
      </c>
      <c r="I797">
        <v>6.62</v>
      </c>
      <c r="J797">
        <v>7</v>
      </c>
      <c r="K797">
        <v>6</v>
      </c>
      <c r="L797">
        <v>1</v>
      </c>
      <c r="M797">
        <v>0</v>
      </c>
    </row>
    <row r="798" spans="1:13" x14ac:dyDescent="0.25">
      <c r="A798">
        <v>2011</v>
      </c>
      <c r="B798" t="s">
        <v>40</v>
      </c>
      <c r="C798">
        <v>2.14</v>
      </c>
      <c r="D798" t="s">
        <v>69</v>
      </c>
      <c r="E798" t="s">
        <v>55</v>
      </c>
      <c r="F798">
        <v>32</v>
      </c>
      <c r="G798">
        <v>9</v>
      </c>
      <c r="H798">
        <v>5.67</v>
      </c>
      <c r="I798">
        <v>37.67</v>
      </c>
      <c r="J798">
        <v>41</v>
      </c>
      <c r="K798">
        <v>31</v>
      </c>
      <c r="L798">
        <v>10</v>
      </c>
      <c r="M798">
        <v>0</v>
      </c>
    </row>
    <row r="799" spans="1:13" x14ac:dyDescent="0.25">
      <c r="A799">
        <v>2011</v>
      </c>
      <c r="B799" t="s">
        <v>40</v>
      </c>
      <c r="C799">
        <v>2.2200000000000002</v>
      </c>
      <c r="D799" t="s">
        <v>68</v>
      </c>
      <c r="E799" t="s">
        <v>53</v>
      </c>
      <c r="F799">
        <v>3</v>
      </c>
      <c r="G799">
        <v>0</v>
      </c>
      <c r="H799">
        <v>0</v>
      </c>
      <c r="I799">
        <v>3</v>
      </c>
      <c r="J799">
        <v>3</v>
      </c>
      <c r="K799">
        <v>2</v>
      </c>
      <c r="L799">
        <v>1</v>
      </c>
      <c r="M799">
        <v>0</v>
      </c>
    </row>
    <row r="800" spans="1:13" x14ac:dyDescent="0.25">
      <c r="A800">
        <v>2011</v>
      </c>
      <c r="B800" t="s">
        <v>40</v>
      </c>
      <c r="C800">
        <v>2.23</v>
      </c>
      <c r="D800" t="s">
        <v>69</v>
      </c>
      <c r="E800" t="s">
        <v>53</v>
      </c>
      <c r="F800">
        <v>22</v>
      </c>
      <c r="G800">
        <v>3</v>
      </c>
      <c r="H800">
        <v>1.82</v>
      </c>
      <c r="I800">
        <v>23.82</v>
      </c>
      <c r="J800">
        <v>25</v>
      </c>
      <c r="K800">
        <v>14</v>
      </c>
      <c r="L800">
        <v>11</v>
      </c>
      <c r="M800">
        <v>0</v>
      </c>
    </row>
    <row r="801" spans="1:13" x14ac:dyDescent="0.25">
      <c r="A801">
        <v>2011</v>
      </c>
      <c r="B801" t="s">
        <v>40</v>
      </c>
      <c r="C801">
        <v>2.2999999999999998</v>
      </c>
      <c r="D801" t="s">
        <v>68</v>
      </c>
      <c r="E801" t="s">
        <v>56</v>
      </c>
      <c r="F801">
        <v>3</v>
      </c>
      <c r="G801">
        <v>0</v>
      </c>
      <c r="H801">
        <v>0</v>
      </c>
      <c r="I801">
        <v>3</v>
      </c>
      <c r="J801">
        <v>3</v>
      </c>
      <c r="K801">
        <v>3</v>
      </c>
      <c r="L801">
        <v>0</v>
      </c>
      <c r="M801">
        <v>0</v>
      </c>
    </row>
    <row r="802" spans="1:13" x14ac:dyDescent="0.25">
      <c r="A802">
        <v>2011</v>
      </c>
      <c r="B802" t="s">
        <v>40</v>
      </c>
      <c r="C802">
        <v>2.31</v>
      </c>
      <c r="D802" t="s">
        <v>69</v>
      </c>
      <c r="E802" t="s">
        <v>56</v>
      </c>
      <c r="F802">
        <v>11</v>
      </c>
      <c r="G802">
        <v>0</v>
      </c>
      <c r="H802">
        <v>0</v>
      </c>
      <c r="I802">
        <v>11</v>
      </c>
      <c r="J802">
        <v>11</v>
      </c>
      <c r="K802">
        <v>9</v>
      </c>
      <c r="L802">
        <v>2</v>
      </c>
      <c r="M802">
        <v>0</v>
      </c>
    </row>
    <row r="803" spans="1:13" x14ac:dyDescent="0.25">
      <c r="A803">
        <v>2011</v>
      </c>
      <c r="B803" t="s">
        <v>41</v>
      </c>
      <c r="C803">
        <v>2.04</v>
      </c>
      <c r="D803" t="s">
        <v>68</v>
      </c>
      <c r="E803" t="s">
        <v>54</v>
      </c>
      <c r="F803">
        <v>1</v>
      </c>
      <c r="G803">
        <v>16</v>
      </c>
      <c r="H803">
        <v>12.16</v>
      </c>
      <c r="I803">
        <v>13.16</v>
      </c>
      <c r="J803">
        <v>17</v>
      </c>
      <c r="K803">
        <v>14</v>
      </c>
      <c r="L803">
        <v>3</v>
      </c>
      <c r="M803">
        <v>0</v>
      </c>
    </row>
    <row r="804" spans="1:13" x14ac:dyDescent="0.25">
      <c r="A804">
        <v>2011</v>
      </c>
      <c r="B804" t="s">
        <v>41</v>
      </c>
      <c r="C804">
        <v>2.0499999999999998</v>
      </c>
      <c r="D804" t="s">
        <v>69</v>
      </c>
      <c r="E804" t="s">
        <v>54</v>
      </c>
      <c r="F804">
        <v>0</v>
      </c>
      <c r="G804">
        <v>36</v>
      </c>
      <c r="H804">
        <v>32.590000000000003</v>
      </c>
      <c r="I804">
        <v>32.590000000000003</v>
      </c>
      <c r="J804">
        <v>36</v>
      </c>
      <c r="K804">
        <v>32</v>
      </c>
      <c r="L804">
        <v>4</v>
      </c>
      <c r="M804">
        <v>0</v>
      </c>
    </row>
    <row r="805" spans="1:13" x14ac:dyDescent="0.25">
      <c r="A805">
        <v>2011</v>
      </c>
      <c r="B805" t="s">
        <v>41</v>
      </c>
      <c r="C805">
        <v>2.13</v>
      </c>
      <c r="D805" t="s">
        <v>68</v>
      </c>
      <c r="E805" t="s">
        <v>55</v>
      </c>
      <c r="F805">
        <v>0</v>
      </c>
      <c r="G805">
        <v>9</v>
      </c>
      <c r="H805">
        <v>7.98</v>
      </c>
      <c r="I805">
        <v>7.98</v>
      </c>
      <c r="J805">
        <v>9</v>
      </c>
      <c r="K805">
        <v>8</v>
      </c>
      <c r="L805">
        <v>1</v>
      </c>
      <c r="M805">
        <v>0</v>
      </c>
    </row>
    <row r="806" spans="1:13" x14ac:dyDescent="0.25">
      <c r="A806">
        <v>2011</v>
      </c>
      <c r="B806" t="s">
        <v>41</v>
      </c>
      <c r="C806">
        <v>2.14</v>
      </c>
      <c r="D806" t="s">
        <v>69</v>
      </c>
      <c r="E806" t="s">
        <v>55</v>
      </c>
      <c r="F806">
        <v>0</v>
      </c>
      <c r="G806">
        <v>59</v>
      </c>
      <c r="H806">
        <v>49.2</v>
      </c>
      <c r="I806">
        <v>49.2</v>
      </c>
      <c r="J806">
        <v>59</v>
      </c>
      <c r="K806">
        <v>42</v>
      </c>
      <c r="L806">
        <v>17</v>
      </c>
      <c r="M806">
        <v>0</v>
      </c>
    </row>
    <row r="807" spans="1:13" x14ac:dyDescent="0.25">
      <c r="A807">
        <v>2011</v>
      </c>
      <c r="B807" t="s">
        <v>41</v>
      </c>
      <c r="C807">
        <v>2.23</v>
      </c>
      <c r="D807" t="s">
        <v>69</v>
      </c>
      <c r="E807" t="s">
        <v>53</v>
      </c>
      <c r="F807">
        <v>0</v>
      </c>
      <c r="G807">
        <v>14</v>
      </c>
      <c r="H807">
        <v>11</v>
      </c>
      <c r="I807">
        <v>11</v>
      </c>
      <c r="J807">
        <v>14</v>
      </c>
      <c r="K807">
        <v>8</v>
      </c>
      <c r="L807">
        <v>6</v>
      </c>
      <c r="M807">
        <v>0</v>
      </c>
    </row>
    <row r="808" spans="1:13" x14ac:dyDescent="0.25">
      <c r="A808">
        <v>2011</v>
      </c>
      <c r="B808" t="s">
        <v>41</v>
      </c>
      <c r="C808">
        <v>2.2999999999999998</v>
      </c>
      <c r="D808" t="s">
        <v>68</v>
      </c>
      <c r="E808" t="s">
        <v>56</v>
      </c>
      <c r="F808">
        <v>0</v>
      </c>
      <c r="G808">
        <v>9</v>
      </c>
      <c r="H808">
        <v>5.16</v>
      </c>
      <c r="I808">
        <v>5.16</v>
      </c>
      <c r="J808">
        <v>9</v>
      </c>
      <c r="K808">
        <v>8</v>
      </c>
      <c r="L808">
        <v>1</v>
      </c>
      <c r="M808">
        <v>0</v>
      </c>
    </row>
    <row r="809" spans="1:13" x14ac:dyDescent="0.25">
      <c r="A809">
        <v>2011</v>
      </c>
      <c r="B809" t="s">
        <v>41</v>
      </c>
      <c r="C809">
        <v>2.31</v>
      </c>
      <c r="D809" t="s">
        <v>69</v>
      </c>
      <c r="E809" t="s">
        <v>56</v>
      </c>
      <c r="F809">
        <v>0</v>
      </c>
      <c r="G809">
        <v>2</v>
      </c>
      <c r="H809">
        <v>1.7</v>
      </c>
      <c r="I809">
        <v>1.7</v>
      </c>
      <c r="J809">
        <v>2</v>
      </c>
      <c r="K809">
        <v>1</v>
      </c>
      <c r="L809">
        <v>1</v>
      </c>
      <c r="M809">
        <v>0</v>
      </c>
    </row>
    <row r="810" spans="1:13" x14ac:dyDescent="0.25">
      <c r="A810">
        <v>2011</v>
      </c>
      <c r="B810" t="s">
        <v>42</v>
      </c>
      <c r="C810">
        <v>2.0499999999999998</v>
      </c>
      <c r="D810" t="s">
        <v>69</v>
      </c>
      <c r="E810" t="s">
        <v>54</v>
      </c>
      <c r="F810">
        <v>9</v>
      </c>
      <c r="G810">
        <v>2</v>
      </c>
      <c r="H810">
        <v>1</v>
      </c>
      <c r="I810">
        <v>10</v>
      </c>
      <c r="J810">
        <v>11</v>
      </c>
      <c r="K810">
        <v>9</v>
      </c>
      <c r="L810">
        <v>2</v>
      </c>
      <c r="M810">
        <v>0</v>
      </c>
    </row>
    <row r="811" spans="1:13" x14ac:dyDescent="0.25">
      <c r="A811">
        <v>2011</v>
      </c>
      <c r="B811" t="s">
        <v>42</v>
      </c>
      <c r="C811">
        <v>2.14</v>
      </c>
      <c r="D811" t="s">
        <v>69</v>
      </c>
      <c r="E811" t="s">
        <v>55</v>
      </c>
      <c r="F811">
        <v>3</v>
      </c>
      <c r="G811">
        <v>0</v>
      </c>
      <c r="H811">
        <v>0</v>
      </c>
      <c r="I811">
        <v>3</v>
      </c>
      <c r="J811">
        <v>3</v>
      </c>
      <c r="K811">
        <v>2</v>
      </c>
      <c r="L811">
        <v>1</v>
      </c>
      <c r="M811">
        <v>0</v>
      </c>
    </row>
    <row r="812" spans="1:13" x14ac:dyDescent="0.25">
      <c r="A812">
        <v>2011</v>
      </c>
      <c r="B812" t="s">
        <v>42</v>
      </c>
      <c r="C812">
        <v>2.23</v>
      </c>
      <c r="D812" t="s">
        <v>69</v>
      </c>
      <c r="E812" t="s">
        <v>53</v>
      </c>
      <c r="F812">
        <v>0</v>
      </c>
      <c r="G812">
        <v>1</v>
      </c>
      <c r="H812">
        <v>0.5</v>
      </c>
      <c r="I812">
        <v>0.5</v>
      </c>
      <c r="J812">
        <v>1</v>
      </c>
      <c r="K812">
        <v>0</v>
      </c>
      <c r="L812">
        <v>1</v>
      </c>
      <c r="M812">
        <v>0</v>
      </c>
    </row>
    <row r="813" spans="1:13" x14ac:dyDescent="0.25">
      <c r="A813">
        <v>2011</v>
      </c>
      <c r="B813" t="s">
        <v>42</v>
      </c>
      <c r="C813">
        <v>2.2999999999999998</v>
      </c>
      <c r="D813" t="s">
        <v>68</v>
      </c>
      <c r="E813" t="s">
        <v>56</v>
      </c>
      <c r="F813">
        <v>5</v>
      </c>
      <c r="G813">
        <v>1</v>
      </c>
      <c r="H813">
        <v>0.92</v>
      </c>
      <c r="I813">
        <v>5.92</v>
      </c>
      <c r="J813">
        <v>6</v>
      </c>
      <c r="K813">
        <v>4</v>
      </c>
      <c r="L813">
        <v>2</v>
      </c>
      <c r="M813">
        <v>0</v>
      </c>
    </row>
    <row r="814" spans="1:13" x14ac:dyDescent="0.25">
      <c r="A814">
        <v>2011</v>
      </c>
      <c r="B814" t="s">
        <v>42</v>
      </c>
      <c r="C814">
        <v>2.31</v>
      </c>
      <c r="D814" t="s">
        <v>69</v>
      </c>
      <c r="E814" t="s">
        <v>56</v>
      </c>
      <c r="F814">
        <v>3</v>
      </c>
      <c r="G814">
        <v>4</v>
      </c>
      <c r="H814">
        <v>2.2999999999999998</v>
      </c>
      <c r="I814">
        <v>5.3</v>
      </c>
      <c r="J814">
        <v>7</v>
      </c>
      <c r="K814">
        <v>7</v>
      </c>
      <c r="L814">
        <v>0</v>
      </c>
      <c r="M814">
        <v>0</v>
      </c>
    </row>
    <row r="815" spans="1:13" x14ac:dyDescent="0.25">
      <c r="A815">
        <v>2011</v>
      </c>
      <c r="B815" t="s">
        <v>43</v>
      </c>
      <c r="C815">
        <v>2.04</v>
      </c>
      <c r="D815" t="s">
        <v>68</v>
      </c>
      <c r="E815" t="s">
        <v>54</v>
      </c>
      <c r="F815">
        <v>5</v>
      </c>
      <c r="G815">
        <v>1</v>
      </c>
      <c r="H815">
        <v>0.39</v>
      </c>
      <c r="I815">
        <v>5.39</v>
      </c>
      <c r="J815">
        <v>6</v>
      </c>
      <c r="K815">
        <v>5</v>
      </c>
      <c r="L815">
        <v>1</v>
      </c>
      <c r="M815">
        <v>0</v>
      </c>
    </row>
    <row r="816" spans="1:13" x14ac:dyDescent="0.25">
      <c r="A816">
        <v>2011</v>
      </c>
      <c r="B816" t="s">
        <v>43</v>
      </c>
      <c r="C816">
        <v>2.0499999999999998</v>
      </c>
      <c r="D816" t="s">
        <v>69</v>
      </c>
      <c r="E816" t="s">
        <v>54</v>
      </c>
      <c r="F816">
        <v>32</v>
      </c>
      <c r="G816">
        <v>4</v>
      </c>
      <c r="H816">
        <v>2.68</v>
      </c>
      <c r="I816">
        <v>34.68</v>
      </c>
      <c r="J816">
        <v>36</v>
      </c>
      <c r="K816">
        <v>30</v>
      </c>
      <c r="L816">
        <v>6</v>
      </c>
      <c r="M816">
        <v>0</v>
      </c>
    </row>
    <row r="817" spans="1:13" x14ac:dyDescent="0.25">
      <c r="A817">
        <v>2011</v>
      </c>
      <c r="B817" t="s">
        <v>43</v>
      </c>
      <c r="C817">
        <v>2.13</v>
      </c>
      <c r="D817" t="s">
        <v>68</v>
      </c>
      <c r="E817" t="s">
        <v>55</v>
      </c>
      <c r="F817">
        <v>3</v>
      </c>
      <c r="G817">
        <v>0</v>
      </c>
      <c r="H817">
        <v>0</v>
      </c>
      <c r="I817">
        <v>3</v>
      </c>
      <c r="J817">
        <v>3</v>
      </c>
      <c r="K817">
        <v>2</v>
      </c>
      <c r="L817">
        <v>1</v>
      </c>
      <c r="M817">
        <v>0</v>
      </c>
    </row>
    <row r="818" spans="1:13" x14ac:dyDescent="0.25">
      <c r="A818">
        <v>2011</v>
      </c>
      <c r="B818" t="s">
        <v>43</v>
      </c>
      <c r="C818">
        <v>2.14</v>
      </c>
      <c r="D818" t="s">
        <v>69</v>
      </c>
      <c r="E818" t="s">
        <v>55</v>
      </c>
      <c r="F818">
        <v>17</v>
      </c>
      <c r="G818">
        <v>3</v>
      </c>
      <c r="H818">
        <v>1.19</v>
      </c>
      <c r="I818">
        <v>18.190000000000001</v>
      </c>
      <c r="J818">
        <v>20</v>
      </c>
      <c r="K818">
        <v>12</v>
      </c>
      <c r="L818">
        <v>8</v>
      </c>
      <c r="M818">
        <v>0</v>
      </c>
    </row>
    <row r="819" spans="1:13" x14ac:dyDescent="0.25">
      <c r="A819">
        <v>2011</v>
      </c>
      <c r="B819" t="s">
        <v>43</v>
      </c>
      <c r="C819">
        <v>2.2200000000000002</v>
      </c>
      <c r="D819" t="s">
        <v>68</v>
      </c>
      <c r="E819" t="s">
        <v>53</v>
      </c>
      <c r="F819">
        <v>1</v>
      </c>
      <c r="G819">
        <v>1</v>
      </c>
      <c r="H819">
        <v>0.61</v>
      </c>
      <c r="I819">
        <v>1.61</v>
      </c>
      <c r="J819">
        <v>2</v>
      </c>
      <c r="K819">
        <v>0</v>
      </c>
      <c r="L819">
        <v>2</v>
      </c>
      <c r="M819">
        <v>0</v>
      </c>
    </row>
    <row r="820" spans="1:13" x14ac:dyDescent="0.25">
      <c r="A820">
        <v>2011</v>
      </c>
      <c r="B820" t="s">
        <v>43</v>
      </c>
      <c r="C820">
        <v>2.23</v>
      </c>
      <c r="D820" t="s">
        <v>69</v>
      </c>
      <c r="E820" t="s">
        <v>53</v>
      </c>
      <c r="F820">
        <v>8</v>
      </c>
      <c r="G820">
        <v>2</v>
      </c>
      <c r="H820">
        <v>1.1000000000000001</v>
      </c>
      <c r="I820">
        <v>9.1</v>
      </c>
      <c r="J820">
        <v>10</v>
      </c>
      <c r="K820">
        <v>6</v>
      </c>
      <c r="L820">
        <v>4</v>
      </c>
      <c r="M820">
        <v>0</v>
      </c>
    </row>
    <row r="821" spans="1:13" x14ac:dyDescent="0.25">
      <c r="A821">
        <v>2011</v>
      </c>
      <c r="B821" t="s">
        <v>43</v>
      </c>
      <c r="C821">
        <v>2.2999999999999998</v>
      </c>
      <c r="D821" t="s">
        <v>68</v>
      </c>
      <c r="E821" t="s">
        <v>56</v>
      </c>
      <c r="F821">
        <v>5</v>
      </c>
      <c r="G821">
        <v>0</v>
      </c>
      <c r="H821">
        <v>0</v>
      </c>
      <c r="I821">
        <v>5</v>
      </c>
      <c r="J821">
        <v>5</v>
      </c>
      <c r="K821">
        <v>4</v>
      </c>
      <c r="L821">
        <v>1</v>
      </c>
      <c r="M821">
        <v>0</v>
      </c>
    </row>
    <row r="822" spans="1:13" x14ac:dyDescent="0.25">
      <c r="A822">
        <v>2011</v>
      </c>
      <c r="B822" t="s">
        <v>43</v>
      </c>
      <c r="C822">
        <v>2.31</v>
      </c>
      <c r="D822" t="s">
        <v>69</v>
      </c>
      <c r="E822" t="s">
        <v>56</v>
      </c>
      <c r="F822">
        <v>21</v>
      </c>
      <c r="G822">
        <v>5</v>
      </c>
      <c r="H822">
        <v>3.03</v>
      </c>
      <c r="I822">
        <v>24.03</v>
      </c>
      <c r="J822">
        <v>26</v>
      </c>
      <c r="K822">
        <v>22</v>
      </c>
      <c r="L822">
        <v>4</v>
      </c>
      <c r="M822">
        <v>0</v>
      </c>
    </row>
    <row r="823" spans="1:13" x14ac:dyDescent="0.25">
      <c r="A823">
        <v>2011</v>
      </c>
      <c r="B823" t="s">
        <v>44</v>
      </c>
      <c r="C823">
        <v>2.04</v>
      </c>
      <c r="D823" t="s">
        <v>68</v>
      </c>
      <c r="E823" t="s">
        <v>54</v>
      </c>
      <c r="F823">
        <v>1</v>
      </c>
      <c r="G823">
        <v>0</v>
      </c>
      <c r="H823">
        <v>0</v>
      </c>
      <c r="I823">
        <v>1</v>
      </c>
      <c r="J823">
        <v>1</v>
      </c>
      <c r="K823">
        <v>1</v>
      </c>
      <c r="L823">
        <v>0</v>
      </c>
      <c r="M823">
        <v>0</v>
      </c>
    </row>
    <row r="824" spans="1:13" x14ac:dyDescent="0.25">
      <c r="A824">
        <v>2011</v>
      </c>
      <c r="B824" t="s">
        <v>44</v>
      </c>
      <c r="C824">
        <v>2.0499999999999998</v>
      </c>
      <c r="D824" t="s">
        <v>69</v>
      </c>
      <c r="E824" t="s">
        <v>54</v>
      </c>
      <c r="F824">
        <v>100</v>
      </c>
      <c r="G824">
        <v>18</v>
      </c>
      <c r="H824">
        <v>9.93</v>
      </c>
      <c r="I824">
        <v>109.93</v>
      </c>
      <c r="J824">
        <v>118</v>
      </c>
      <c r="K824">
        <v>98</v>
      </c>
      <c r="L824">
        <v>20</v>
      </c>
      <c r="M824">
        <v>0</v>
      </c>
    </row>
    <row r="825" spans="1:13" x14ac:dyDescent="0.25">
      <c r="A825">
        <v>2011</v>
      </c>
      <c r="B825" t="s">
        <v>44</v>
      </c>
      <c r="C825">
        <v>2.13</v>
      </c>
      <c r="D825" t="s">
        <v>68</v>
      </c>
      <c r="E825" t="s">
        <v>55</v>
      </c>
      <c r="F825">
        <v>0</v>
      </c>
      <c r="G825">
        <v>1</v>
      </c>
      <c r="H825">
        <v>0.5</v>
      </c>
      <c r="I825">
        <v>0.5</v>
      </c>
      <c r="J825">
        <v>1</v>
      </c>
      <c r="K825">
        <v>1</v>
      </c>
      <c r="L825">
        <v>0</v>
      </c>
      <c r="M825">
        <v>0</v>
      </c>
    </row>
    <row r="826" spans="1:13" x14ac:dyDescent="0.25">
      <c r="A826">
        <v>2011</v>
      </c>
      <c r="B826" t="s">
        <v>44</v>
      </c>
      <c r="C826">
        <v>2.14</v>
      </c>
      <c r="D826" t="s">
        <v>69</v>
      </c>
      <c r="E826" t="s">
        <v>55</v>
      </c>
      <c r="F826">
        <v>116</v>
      </c>
      <c r="G826">
        <v>22</v>
      </c>
      <c r="H826">
        <v>12.97</v>
      </c>
      <c r="I826">
        <v>128.97</v>
      </c>
      <c r="J826">
        <v>138</v>
      </c>
      <c r="K826">
        <v>106</v>
      </c>
      <c r="L826">
        <v>32</v>
      </c>
      <c r="M826">
        <v>0</v>
      </c>
    </row>
    <row r="827" spans="1:13" x14ac:dyDescent="0.25">
      <c r="A827">
        <v>2011</v>
      </c>
      <c r="B827" t="s">
        <v>44</v>
      </c>
      <c r="C827">
        <v>2.23</v>
      </c>
      <c r="D827" t="s">
        <v>69</v>
      </c>
      <c r="E827" t="s">
        <v>53</v>
      </c>
      <c r="F827">
        <v>40</v>
      </c>
      <c r="G827">
        <v>3</v>
      </c>
      <c r="H827">
        <v>1.5</v>
      </c>
      <c r="I827">
        <v>41.5</v>
      </c>
      <c r="J827">
        <v>43</v>
      </c>
      <c r="K827">
        <v>28</v>
      </c>
      <c r="L827">
        <v>15</v>
      </c>
      <c r="M827">
        <v>0</v>
      </c>
    </row>
    <row r="828" spans="1:13" x14ac:dyDescent="0.25">
      <c r="A828">
        <v>2011</v>
      </c>
      <c r="B828" t="s">
        <v>45</v>
      </c>
      <c r="C828">
        <v>2.04</v>
      </c>
      <c r="D828" t="s">
        <v>68</v>
      </c>
      <c r="E828" t="s">
        <v>54</v>
      </c>
      <c r="F828">
        <v>11</v>
      </c>
      <c r="G828">
        <v>4</v>
      </c>
      <c r="H828">
        <v>1.37</v>
      </c>
      <c r="I828">
        <v>12.37</v>
      </c>
      <c r="J828">
        <v>15</v>
      </c>
      <c r="K828">
        <v>11</v>
      </c>
      <c r="L828">
        <v>4</v>
      </c>
      <c r="M828">
        <v>0</v>
      </c>
    </row>
    <row r="829" spans="1:13" x14ac:dyDescent="0.25">
      <c r="A829">
        <v>2011</v>
      </c>
      <c r="B829" t="s">
        <v>45</v>
      </c>
      <c r="C829">
        <v>2.0499999999999998</v>
      </c>
      <c r="D829" t="s">
        <v>69</v>
      </c>
      <c r="E829" t="s">
        <v>54</v>
      </c>
      <c r="F829">
        <v>19</v>
      </c>
      <c r="G829">
        <v>7</v>
      </c>
      <c r="H829">
        <v>4.53</v>
      </c>
      <c r="I829">
        <v>23.53</v>
      </c>
      <c r="J829">
        <v>26</v>
      </c>
      <c r="K829">
        <v>23</v>
      </c>
      <c r="L829">
        <v>3</v>
      </c>
      <c r="M829">
        <v>0</v>
      </c>
    </row>
    <row r="830" spans="1:13" x14ac:dyDescent="0.25">
      <c r="A830">
        <v>2011</v>
      </c>
      <c r="B830" t="s">
        <v>45</v>
      </c>
      <c r="C830">
        <v>2.13</v>
      </c>
      <c r="D830" t="s">
        <v>68</v>
      </c>
      <c r="E830" t="s">
        <v>55</v>
      </c>
      <c r="F830">
        <v>10</v>
      </c>
      <c r="G830">
        <v>5</v>
      </c>
      <c r="H830">
        <v>3.81</v>
      </c>
      <c r="I830">
        <v>13.81</v>
      </c>
      <c r="J830">
        <v>15</v>
      </c>
      <c r="K830">
        <v>12</v>
      </c>
      <c r="L830">
        <v>3</v>
      </c>
      <c r="M830">
        <v>0</v>
      </c>
    </row>
    <row r="831" spans="1:13" x14ac:dyDescent="0.25">
      <c r="A831">
        <v>2011</v>
      </c>
      <c r="B831" t="s">
        <v>45</v>
      </c>
      <c r="C831">
        <v>2.14</v>
      </c>
      <c r="D831" t="s">
        <v>69</v>
      </c>
      <c r="E831" t="s">
        <v>55</v>
      </c>
      <c r="F831">
        <v>8</v>
      </c>
      <c r="G831">
        <v>3</v>
      </c>
      <c r="H831">
        <v>2.38</v>
      </c>
      <c r="I831">
        <v>10.38</v>
      </c>
      <c r="J831">
        <v>11</v>
      </c>
      <c r="K831">
        <v>10</v>
      </c>
      <c r="L831">
        <v>1</v>
      </c>
      <c r="M831">
        <v>0</v>
      </c>
    </row>
    <row r="832" spans="1:13" x14ac:dyDescent="0.25">
      <c r="A832">
        <v>2011</v>
      </c>
      <c r="B832" t="s">
        <v>45</v>
      </c>
      <c r="C832">
        <v>2.2200000000000002</v>
      </c>
      <c r="D832" t="s">
        <v>68</v>
      </c>
      <c r="E832" t="s">
        <v>53</v>
      </c>
      <c r="F832">
        <v>5</v>
      </c>
      <c r="G832">
        <v>0</v>
      </c>
      <c r="H832">
        <v>0</v>
      </c>
      <c r="I832">
        <v>5</v>
      </c>
      <c r="J832">
        <v>5</v>
      </c>
      <c r="K832">
        <v>1</v>
      </c>
      <c r="L832">
        <v>4</v>
      </c>
      <c r="M832">
        <v>0</v>
      </c>
    </row>
    <row r="833" spans="1:13" x14ac:dyDescent="0.25">
      <c r="A833">
        <v>2011</v>
      </c>
      <c r="B833" t="s">
        <v>45</v>
      </c>
      <c r="C833">
        <v>2.23</v>
      </c>
      <c r="D833" t="s">
        <v>69</v>
      </c>
      <c r="E833" t="s">
        <v>53</v>
      </c>
      <c r="F833">
        <v>7</v>
      </c>
      <c r="G833">
        <v>1</v>
      </c>
      <c r="H833">
        <v>0.5</v>
      </c>
      <c r="I833">
        <v>7.5</v>
      </c>
      <c r="J833">
        <v>8</v>
      </c>
      <c r="K833">
        <v>8</v>
      </c>
      <c r="L833">
        <v>0</v>
      </c>
      <c r="M833">
        <v>0</v>
      </c>
    </row>
    <row r="834" spans="1:13" x14ac:dyDescent="0.25">
      <c r="A834">
        <v>2011</v>
      </c>
      <c r="B834" t="s">
        <v>46</v>
      </c>
      <c r="C834">
        <v>2.04</v>
      </c>
      <c r="D834" t="s">
        <v>68</v>
      </c>
      <c r="E834" t="s">
        <v>54</v>
      </c>
      <c r="F834">
        <v>7</v>
      </c>
      <c r="G834">
        <v>2</v>
      </c>
      <c r="H834">
        <v>1</v>
      </c>
      <c r="I834">
        <v>8</v>
      </c>
      <c r="J834">
        <v>9</v>
      </c>
      <c r="K834">
        <v>7</v>
      </c>
      <c r="L834">
        <v>2</v>
      </c>
      <c r="M834">
        <v>0</v>
      </c>
    </row>
    <row r="835" spans="1:13" x14ac:dyDescent="0.25">
      <c r="A835">
        <v>2011</v>
      </c>
      <c r="B835" t="s">
        <v>46</v>
      </c>
      <c r="C835">
        <v>2.0499999999999998</v>
      </c>
      <c r="D835" t="s">
        <v>69</v>
      </c>
      <c r="E835" t="s">
        <v>54</v>
      </c>
      <c r="F835">
        <v>50</v>
      </c>
      <c r="G835">
        <v>11</v>
      </c>
      <c r="H835">
        <v>7.69</v>
      </c>
      <c r="I835">
        <v>57.69</v>
      </c>
      <c r="J835">
        <v>61</v>
      </c>
      <c r="K835">
        <v>51</v>
      </c>
      <c r="L835">
        <v>10</v>
      </c>
      <c r="M835">
        <v>0</v>
      </c>
    </row>
    <row r="836" spans="1:13" x14ac:dyDescent="0.25">
      <c r="A836">
        <v>2011</v>
      </c>
      <c r="B836" t="s">
        <v>46</v>
      </c>
      <c r="C836">
        <v>2.13</v>
      </c>
      <c r="D836" t="s">
        <v>68</v>
      </c>
      <c r="E836" t="s">
        <v>55</v>
      </c>
      <c r="F836">
        <v>5</v>
      </c>
      <c r="G836">
        <v>0</v>
      </c>
      <c r="H836">
        <v>0</v>
      </c>
      <c r="I836">
        <v>5</v>
      </c>
      <c r="J836">
        <v>5</v>
      </c>
      <c r="K836">
        <v>2</v>
      </c>
      <c r="L836">
        <v>3</v>
      </c>
      <c r="M836">
        <v>0</v>
      </c>
    </row>
    <row r="837" spans="1:13" x14ac:dyDescent="0.25">
      <c r="A837">
        <v>2011</v>
      </c>
      <c r="B837" t="s">
        <v>46</v>
      </c>
      <c r="C837">
        <v>2.14</v>
      </c>
      <c r="D837" t="s">
        <v>69</v>
      </c>
      <c r="E837" t="s">
        <v>55</v>
      </c>
      <c r="F837">
        <v>12</v>
      </c>
      <c r="G837">
        <v>4</v>
      </c>
      <c r="H837">
        <v>2.19</v>
      </c>
      <c r="I837">
        <v>14.19</v>
      </c>
      <c r="J837">
        <v>16</v>
      </c>
      <c r="K837">
        <v>9</v>
      </c>
      <c r="L837">
        <v>7</v>
      </c>
      <c r="M837">
        <v>0</v>
      </c>
    </row>
    <row r="838" spans="1:13" x14ac:dyDescent="0.25">
      <c r="A838">
        <v>2011</v>
      </c>
      <c r="B838" t="s">
        <v>46</v>
      </c>
      <c r="C838">
        <v>2.2200000000000002</v>
      </c>
      <c r="D838" t="s">
        <v>68</v>
      </c>
      <c r="E838" t="s">
        <v>53</v>
      </c>
      <c r="F838">
        <v>3</v>
      </c>
      <c r="G838">
        <v>0</v>
      </c>
      <c r="H838">
        <v>0</v>
      </c>
      <c r="I838">
        <v>3</v>
      </c>
      <c r="J838">
        <v>3</v>
      </c>
      <c r="K838">
        <v>1</v>
      </c>
      <c r="L838">
        <v>2</v>
      </c>
      <c r="M838">
        <v>0</v>
      </c>
    </row>
    <row r="839" spans="1:13" x14ac:dyDescent="0.25">
      <c r="A839">
        <v>2011</v>
      </c>
      <c r="B839" t="s">
        <v>46</v>
      </c>
      <c r="C839">
        <v>2.23</v>
      </c>
      <c r="D839" t="s">
        <v>69</v>
      </c>
      <c r="E839" t="s">
        <v>53</v>
      </c>
      <c r="F839">
        <v>15</v>
      </c>
      <c r="G839">
        <v>0</v>
      </c>
      <c r="H839">
        <v>0</v>
      </c>
      <c r="I839">
        <v>15</v>
      </c>
      <c r="J839">
        <v>15</v>
      </c>
      <c r="K839">
        <v>13</v>
      </c>
      <c r="L839">
        <v>2</v>
      </c>
      <c r="M839">
        <v>0</v>
      </c>
    </row>
    <row r="840" spans="1:13" x14ac:dyDescent="0.25">
      <c r="A840">
        <v>2011</v>
      </c>
      <c r="B840" t="s">
        <v>46</v>
      </c>
      <c r="C840">
        <v>2.2999999999999998</v>
      </c>
      <c r="D840" t="s">
        <v>68</v>
      </c>
      <c r="E840" t="s">
        <v>56</v>
      </c>
      <c r="F840">
        <v>3</v>
      </c>
      <c r="G840">
        <v>0</v>
      </c>
      <c r="H840">
        <v>0</v>
      </c>
      <c r="I840">
        <v>3</v>
      </c>
      <c r="J840">
        <v>3</v>
      </c>
      <c r="K840">
        <v>2</v>
      </c>
      <c r="L840">
        <v>1</v>
      </c>
      <c r="M840">
        <v>0</v>
      </c>
    </row>
    <row r="841" spans="1:13" x14ac:dyDescent="0.25">
      <c r="A841">
        <v>2011</v>
      </c>
      <c r="B841" t="s">
        <v>47</v>
      </c>
      <c r="C841">
        <v>2.04</v>
      </c>
      <c r="D841" t="s">
        <v>68</v>
      </c>
      <c r="E841" t="s">
        <v>54</v>
      </c>
      <c r="F841">
        <v>15</v>
      </c>
      <c r="G841">
        <v>0</v>
      </c>
      <c r="H841">
        <v>0</v>
      </c>
      <c r="I841">
        <v>15</v>
      </c>
      <c r="J841">
        <v>15</v>
      </c>
      <c r="K841">
        <v>13</v>
      </c>
      <c r="L841">
        <v>2</v>
      </c>
      <c r="M841">
        <v>0</v>
      </c>
    </row>
    <row r="842" spans="1:13" x14ac:dyDescent="0.25">
      <c r="A842">
        <v>2011</v>
      </c>
      <c r="B842" t="s">
        <v>47</v>
      </c>
      <c r="C842">
        <v>2.0499999999999998</v>
      </c>
      <c r="D842" t="s">
        <v>69</v>
      </c>
      <c r="E842" t="s">
        <v>54</v>
      </c>
      <c r="F842">
        <v>40</v>
      </c>
      <c r="G842">
        <v>12</v>
      </c>
      <c r="H842">
        <v>8.57</v>
      </c>
      <c r="I842">
        <v>48.57</v>
      </c>
      <c r="J842">
        <v>52</v>
      </c>
      <c r="K842">
        <v>48</v>
      </c>
      <c r="L842">
        <v>4</v>
      </c>
      <c r="M842">
        <v>0</v>
      </c>
    </row>
    <row r="843" spans="1:13" x14ac:dyDescent="0.25">
      <c r="A843">
        <v>2011</v>
      </c>
      <c r="B843" t="s">
        <v>47</v>
      </c>
      <c r="C843">
        <v>2.13</v>
      </c>
      <c r="D843" t="s">
        <v>68</v>
      </c>
      <c r="E843" t="s">
        <v>55</v>
      </c>
      <c r="F843">
        <v>11</v>
      </c>
      <c r="G843">
        <v>2</v>
      </c>
      <c r="H843">
        <v>1.64</v>
      </c>
      <c r="I843">
        <v>12.64</v>
      </c>
      <c r="J843">
        <v>13</v>
      </c>
      <c r="K843">
        <v>8</v>
      </c>
      <c r="L843">
        <v>5</v>
      </c>
      <c r="M843">
        <v>0</v>
      </c>
    </row>
    <row r="844" spans="1:13" x14ac:dyDescent="0.25">
      <c r="A844">
        <v>2011</v>
      </c>
      <c r="B844" t="s">
        <v>47</v>
      </c>
      <c r="C844">
        <v>2.14</v>
      </c>
      <c r="D844" t="s">
        <v>69</v>
      </c>
      <c r="E844" t="s">
        <v>55</v>
      </c>
      <c r="F844">
        <v>29</v>
      </c>
      <c r="G844">
        <v>9</v>
      </c>
      <c r="H844">
        <v>6.12</v>
      </c>
      <c r="I844">
        <v>35.119999999999997</v>
      </c>
      <c r="J844">
        <v>38</v>
      </c>
      <c r="K844">
        <v>31</v>
      </c>
      <c r="L844">
        <v>7</v>
      </c>
      <c r="M844">
        <v>0</v>
      </c>
    </row>
    <row r="845" spans="1:13" x14ac:dyDescent="0.25">
      <c r="A845">
        <v>2011</v>
      </c>
      <c r="B845" t="s">
        <v>47</v>
      </c>
      <c r="C845">
        <v>2.2200000000000002</v>
      </c>
      <c r="D845" t="s">
        <v>68</v>
      </c>
      <c r="E845" t="s">
        <v>53</v>
      </c>
      <c r="F845">
        <v>5</v>
      </c>
      <c r="G845">
        <v>0</v>
      </c>
      <c r="H845">
        <v>0</v>
      </c>
      <c r="I845">
        <v>5</v>
      </c>
      <c r="J845">
        <v>5</v>
      </c>
      <c r="K845">
        <v>3</v>
      </c>
      <c r="L845">
        <v>2</v>
      </c>
      <c r="M845">
        <v>0</v>
      </c>
    </row>
    <row r="846" spans="1:13" x14ac:dyDescent="0.25">
      <c r="A846">
        <v>2011</v>
      </c>
      <c r="B846" t="s">
        <v>47</v>
      </c>
      <c r="C846">
        <v>2.23</v>
      </c>
      <c r="D846" t="s">
        <v>69</v>
      </c>
      <c r="E846" t="s">
        <v>53</v>
      </c>
      <c r="F846">
        <v>20</v>
      </c>
      <c r="G846">
        <v>3</v>
      </c>
      <c r="H846">
        <v>1.58</v>
      </c>
      <c r="I846">
        <v>21.58</v>
      </c>
      <c r="J846">
        <v>23</v>
      </c>
      <c r="K846">
        <v>12</v>
      </c>
      <c r="L846">
        <v>11</v>
      </c>
      <c r="M846">
        <v>0</v>
      </c>
    </row>
    <row r="847" spans="1:13" x14ac:dyDescent="0.25">
      <c r="A847">
        <v>2011</v>
      </c>
      <c r="B847" t="s">
        <v>47</v>
      </c>
      <c r="C847">
        <v>2.2999999999999998</v>
      </c>
      <c r="D847" t="s">
        <v>68</v>
      </c>
      <c r="E847" t="s">
        <v>56</v>
      </c>
      <c r="F847">
        <v>3</v>
      </c>
      <c r="G847">
        <v>0</v>
      </c>
      <c r="H847">
        <v>0</v>
      </c>
      <c r="I847">
        <v>3</v>
      </c>
      <c r="J847">
        <v>3</v>
      </c>
      <c r="K847">
        <v>2</v>
      </c>
      <c r="L847">
        <v>1</v>
      </c>
      <c r="M847">
        <v>0</v>
      </c>
    </row>
    <row r="848" spans="1:13" x14ac:dyDescent="0.25">
      <c r="A848">
        <v>2012</v>
      </c>
      <c r="B848" t="s">
        <v>17</v>
      </c>
      <c r="C848">
        <v>2.04</v>
      </c>
      <c r="D848" t="s">
        <v>68</v>
      </c>
      <c r="E848" t="s">
        <v>54</v>
      </c>
      <c r="F848">
        <v>16</v>
      </c>
      <c r="G848">
        <v>3</v>
      </c>
      <c r="H848">
        <v>1.8716219999999999</v>
      </c>
      <c r="I848">
        <v>17.871621999999999</v>
      </c>
      <c r="J848">
        <v>19</v>
      </c>
      <c r="K848">
        <v>12</v>
      </c>
      <c r="L848">
        <v>7</v>
      </c>
      <c r="M848">
        <v>0</v>
      </c>
    </row>
    <row r="849" spans="1:13" x14ac:dyDescent="0.25">
      <c r="A849">
        <v>2012</v>
      </c>
      <c r="B849" t="s">
        <v>17</v>
      </c>
      <c r="C849">
        <v>2.0499999999999998</v>
      </c>
      <c r="D849" t="s">
        <v>69</v>
      </c>
      <c r="E849" t="s">
        <v>54</v>
      </c>
      <c r="F849">
        <v>117</v>
      </c>
      <c r="G849">
        <v>30</v>
      </c>
      <c r="H849">
        <v>15.448648</v>
      </c>
      <c r="I849">
        <v>132.44864799999999</v>
      </c>
      <c r="J849">
        <v>147</v>
      </c>
      <c r="K849">
        <v>130</v>
      </c>
      <c r="L849">
        <v>17</v>
      </c>
      <c r="M849">
        <v>0</v>
      </c>
    </row>
    <row r="850" spans="1:13" x14ac:dyDescent="0.25">
      <c r="A850">
        <v>2012</v>
      </c>
      <c r="B850" t="s">
        <v>17</v>
      </c>
      <c r="C850">
        <v>2.13</v>
      </c>
      <c r="D850" t="s">
        <v>68</v>
      </c>
      <c r="E850" t="s">
        <v>55</v>
      </c>
      <c r="F850">
        <v>22</v>
      </c>
      <c r="G850">
        <v>0</v>
      </c>
      <c r="H850">
        <v>0</v>
      </c>
      <c r="I850">
        <v>22</v>
      </c>
      <c r="J850">
        <v>22</v>
      </c>
      <c r="K850">
        <v>16</v>
      </c>
      <c r="L850">
        <v>6</v>
      </c>
      <c r="M850">
        <v>0</v>
      </c>
    </row>
    <row r="851" spans="1:13" x14ac:dyDescent="0.25">
      <c r="A851">
        <v>2012</v>
      </c>
      <c r="B851" t="s">
        <v>17</v>
      </c>
      <c r="C851">
        <v>2.14</v>
      </c>
      <c r="D851" t="s">
        <v>69</v>
      </c>
      <c r="E851" t="s">
        <v>55</v>
      </c>
      <c r="F851">
        <v>41</v>
      </c>
      <c r="G851">
        <v>10</v>
      </c>
      <c r="H851">
        <v>6.6918920000000002</v>
      </c>
      <c r="I851">
        <v>47.691892000000003</v>
      </c>
      <c r="J851">
        <v>51</v>
      </c>
      <c r="K851">
        <v>39</v>
      </c>
      <c r="L851">
        <v>12</v>
      </c>
      <c r="M851">
        <v>0</v>
      </c>
    </row>
    <row r="852" spans="1:13" x14ac:dyDescent="0.25">
      <c r="A852">
        <v>2012</v>
      </c>
      <c r="B852" t="s">
        <v>17</v>
      </c>
      <c r="C852">
        <v>2.2200000000000002</v>
      </c>
      <c r="D852" t="s">
        <v>68</v>
      </c>
      <c r="E852" t="s">
        <v>53</v>
      </c>
      <c r="F852">
        <v>3</v>
      </c>
      <c r="G852">
        <v>2</v>
      </c>
      <c r="H852">
        <v>1</v>
      </c>
      <c r="I852">
        <v>4</v>
      </c>
      <c r="J852">
        <v>5</v>
      </c>
      <c r="K852">
        <v>3</v>
      </c>
      <c r="L852">
        <v>2</v>
      </c>
      <c r="M852">
        <v>0</v>
      </c>
    </row>
    <row r="853" spans="1:13" x14ac:dyDescent="0.25">
      <c r="A853">
        <v>2012</v>
      </c>
      <c r="B853" t="s">
        <v>17</v>
      </c>
      <c r="C853">
        <v>2.23</v>
      </c>
      <c r="D853" t="s">
        <v>69</v>
      </c>
      <c r="E853" t="s">
        <v>53</v>
      </c>
      <c r="F853">
        <v>32</v>
      </c>
      <c r="G853">
        <v>9</v>
      </c>
      <c r="H853">
        <v>5.1216220000000003</v>
      </c>
      <c r="I853">
        <v>37.121622000000002</v>
      </c>
      <c r="J853">
        <v>41</v>
      </c>
      <c r="K853">
        <v>35</v>
      </c>
      <c r="L853">
        <v>6</v>
      </c>
      <c r="M853">
        <v>0</v>
      </c>
    </row>
    <row r="854" spans="1:13" x14ac:dyDescent="0.25">
      <c r="A854">
        <v>2012</v>
      </c>
      <c r="B854" t="s">
        <v>17</v>
      </c>
      <c r="C854">
        <v>2.2999999999999998</v>
      </c>
      <c r="D854" t="s">
        <v>68</v>
      </c>
      <c r="E854" t="s">
        <v>56</v>
      </c>
      <c r="F854">
        <v>1</v>
      </c>
      <c r="G854">
        <v>2</v>
      </c>
      <c r="H854">
        <v>1.6216219999999999</v>
      </c>
      <c r="I854">
        <v>2.6216219999999999</v>
      </c>
      <c r="J854">
        <v>3</v>
      </c>
      <c r="K854">
        <v>2</v>
      </c>
      <c r="L854">
        <v>1</v>
      </c>
      <c r="M854">
        <v>0</v>
      </c>
    </row>
    <row r="855" spans="1:13" x14ac:dyDescent="0.25">
      <c r="A855">
        <v>2012</v>
      </c>
      <c r="B855" t="s">
        <v>17</v>
      </c>
      <c r="C855">
        <v>2.31</v>
      </c>
      <c r="D855" t="s">
        <v>69</v>
      </c>
      <c r="E855" t="s">
        <v>56</v>
      </c>
      <c r="F855">
        <v>0</v>
      </c>
      <c r="G855">
        <v>7</v>
      </c>
      <c r="H855">
        <v>3.7297310000000001</v>
      </c>
      <c r="I855">
        <v>3.7297310000000001</v>
      </c>
      <c r="J855">
        <v>7</v>
      </c>
      <c r="K855">
        <v>7</v>
      </c>
      <c r="L855">
        <v>0</v>
      </c>
      <c r="M855">
        <v>0</v>
      </c>
    </row>
    <row r="856" spans="1:13" x14ac:dyDescent="0.25">
      <c r="A856">
        <v>2012</v>
      </c>
      <c r="B856" t="s">
        <v>18</v>
      </c>
      <c r="C856">
        <v>2.04</v>
      </c>
      <c r="D856" t="s">
        <v>68</v>
      </c>
      <c r="E856" t="s">
        <v>54</v>
      </c>
      <c r="F856">
        <v>17</v>
      </c>
      <c r="G856">
        <v>2</v>
      </c>
      <c r="H856">
        <v>1.6</v>
      </c>
      <c r="I856">
        <v>18.600000000000001</v>
      </c>
      <c r="J856">
        <v>19</v>
      </c>
      <c r="K856">
        <v>14</v>
      </c>
      <c r="L856">
        <v>5</v>
      </c>
      <c r="M856">
        <v>0</v>
      </c>
    </row>
    <row r="857" spans="1:13" x14ac:dyDescent="0.25">
      <c r="A857">
        <v>2012</v>
      </c>
      <c r="B857" t="s">
        <v>18</v>
      </c>
      <c r="C857">
        <v>2.0499999999999998</v>
      </c>
      <c r="D857" t="s">
        <v>69</v>
      </c>
      <c r="E857" t="s">
        <v>54</v>
      </c>
      <c r="F857">
        <v>69</v>
      </c>
      <c r="G857">
        <v>42</v>
      </c>
      <c r="H857">
        <v>21.773241380000002</v>
      </c>
      <c r="I857">
        <v>90.773241380000002</v>
      </c>
      <c r="J857">
        <v>111</v>
      </c>
      <c r="K857">
        <v>91</v>
      </c>
      <c r="L857">
        <v>20</v>
      </c>
      <c r="M857">
        <v>0</v>
      </c>
    </row>
    <row r="858" spans="1:13" x14ac:dyDescent="0.25">
      <c r="A858">
        <v>2012</v>
      </c>
      <c r="B858" t="s">
        <v>18</v>
      </c>
      <c r="C858">
        <v>2.13</v>
      </c>
      <c r="D858" t="s">
        <v>68</v>
      </c>
      <c r="E858" t="s">
        <v>55</v>
      </c>
      <c r="F858">
        <v>2</v>
      </c>
      <c r="G858">
        <v>0</v>
      </c>
      <c r="H858">
        <v>0</v>
      </c>
      <c r="I858">
        <v>2</v>
      </c>
      <c r="J858">
        <v>2</v>
      </c>
      <c r="K858">
        <v>1</v>
      </c>
      <c r="L858">
        <v>1</v>
      </c>
      <c r="M858">
        <v>0</v>
      </c>
    </row>
    <row r="859" spans="1:13" x14ac:dyDescent="0.25">
      <c r="A859">
        <v>2012</v>
      </c>
      <c r="B859" t="s">
        <v>18</v>
      </c>
      <c r="C859">
        <v>2.14</v>
      </c>
      <c r="D859" t="s">
        <v>69</v>
      </c>
      <c r="E859" t="s">
        <v>55</v>
      </c>
      <c r="F859">
        <v>59</v>
      </c>
      <c r="G859">
        <v>42</v>
      </c>
      <c r="H859">
        <v>25.62758621</v>
      </c>
      <c r="I859">
        <v>84.627586210000004</v>
      </c>
      <c r="J859">
        <v>101</v>
      </c>
      <c r="K859">
        <v>86</v>
      </c>
      <c r="L859">
        <v>15</v>
      </c>
      <c r="M859">
        <v>0</v>
      </c>
    </row>
    <row r="860" spans="1:13" x14ac:dyDescent="0.25">
      <c r="A860">
        <v>2012</v>
      </c>
      <c r="B860" t="s">
        <v>18</v>
      </c>
      <c r="C860">
        <v>2.2200000000000002</v>
      </c>
      <c r="D860" t="s">
        <v>68</v>
      </c>
      <c r="E860" t="s">
        <v>53</v>
      </c>
      <c r="F860">
        <v>5</v>
      </c>
      <c r="G860">
        <v>0</v>
      </c>
      <c r="H860">
        <v>0</v>
      </c>
      <c r="I860">
        <v>5</v>
      </c>
      <c r="J860">
        <v>5</v>
      </c>
      <c r="K860">
        <v>5</v>
      </c>
      <c r="L860">
        <v>0</v>
      </c>
      <c r="M860">
        <v>0</v>
      </c>
    </row>
    <row r="861" spans="1:13" x14ac:dyDescent="0.25">
      <c r="A861">
        <v>2012</v>
      </c>
      <c r="B861" t="s">
        <v>18</v>
      </c>
      <c r="C861">
        <v>2.23</v>
      </c>
      <c r="D861" t="s">
        <v>69</v>
      </c>
      <c r="E861" t="s">
        <v>53</v>
      </c>
      <c r="F861">
        <v>23</v>
      </c>
      <c r="G861">
        <v>7</v>
      </c>
      <c r="H861">
        <v>3.9828965520000001</v>
      </c>
      <c r="I861">
        <v>26.98289655</v>
      </c>
      <c r="J861">
        <v>30</v>
      </c>
      <c r="K861">
        <v>24</v>
      </c>
      <c r="L861">
        <v>6</v>
      </c>
      <c r="M861">
        <v>0</v>
      </c>
    </row>
    <row r="862" spans="1:13" x14ac:dyDescent="0.25">
      <c r="A862">
        <v>2012</v>
      </c>
      <c r="B862" t="s">
        <v>18</v>
      </c>
      <c r="C862">
        <v>2.2999999999999998</v>
      </c>
      <c r="D862" t="s">
        <v>68</v>
      </c>
      <c r="E862" t="s">
        <v>56</v>
      </c>
      <c r="F862">
        <v>0</v>
      </c>
      <c r="G862">
        <v>0</v>
      </c>
      <c r="H862">
        <v>0</v>
      </c>
      <c r="I862">
        <v>0</v>
      </c>
      <c r="J862">
        <v>0</v>
      </c>
      <c r="K862">
        <v>0</v>
      </c>
      <c r="L862">
        <v>0</v>
      </c>
      <c r="M862">
        <v>0</v>
      </c>
    </row>
    <row r="863" spans="1:13" x14ac:dyDescent="0.25">
      <c r="A863">
        <v>2012</v>
      </c>
      <c r="B863" t="s">
        <v>18</v>
      </c>
      <c r="C863">
        <v>2.31</v>
      </c>
      <c r="D863" t="s">
        <v>69</v>
      </c>
      <c r="E863" t="s">
        <v>56</v>
      </c>
      <c r="F863">
        <v>0</v>
      </c>
      <c r="G863">
        <v>0</v>
      </c>
      <c r="H863">
        <v>0</v>
      </c>
      <c r="I863">
        <v>0</v>
      </c>
      <c r="J863">
        <v>0</v>
      </c>
      <c r="K863">
        <v>0</v>
      </c>
      <c r="L863">
        <v>0</v>
      </c>
      <c r="M863">
        <v>0</v>
      </c>
    </row>
    <row r="864" spans="1:13" x14ac:dyDescent="0.25">
      <c r="A864">
        <v>2012</v>
      </c>
      <c r="B864" t="s">
        <v>19</v>
      </c>
      <c r="C864">
        <v>2.04</v>
      </c>
      <c r="D864" t="s">
        <v>68</v>
      </c>
      <c r="E864" t="s">
        <v>54</v>
      </c>
      <c r="F864">
        <v>9</v>
      </c>
      <c r="G864">
        <v>1</v>
      </c>
      <c r="H864">
        <v>0.6</v>
      </c>
      <c r="I864">
        <v>9.6</v>
      </c>
      <c r="J864">
        <v>10</v>
      </c>
      <c r="K864">
        <v>9</v>
      </c>
      <c r="L864">
        <v>1</v>
      </c>
      <c r="M864">
        <v>0</v>
      </c>
    </row>
    <row r="865" spans="1:13" x14ac:dyDescent="0.25">
      <c r="A865">
        <v>2012</v>
      </c>
      <c r="B865" t="s">
        <v>19</v>
      </c>
      <c r="C865">
        <v>2.0499999999999998</v>
      </c>
      <c r="D865" t="s">
        <v>69</v>
      </c>
      <c r="E865" t="s">
        <v>54</v>
      </c>
      <c r="F865">
        <v>30</v>
      </c>
      <c r="G865">
        <v>3</v>
      </c>
      <c r="H865">
        <v>1.6</v>
      </c>
      <c r="I865">
        <v>31.6</v>
      </c>
      <c r="J865">
        <v>33</v>
      </c>
      <c r="K865">
        <v>29</v>
      </c>
      <c r="L865">
        <v>4</v>
      </c>
      <c r="M865">
        <v>0</v>
      </c>
    </row>
    <row r="866" spans="1:13" x14ac:dyDescent="0.25">
      <c r="A866">
        <v>2012</v>
      </c>
      <c r="B866" t="s">
        <v>19</v>
      </c>
      <c r="C866">
        <v>2.13</v>
      </c>
      <c r="D866" t="s">
        <v>68</v>
      </c>
      <c r="E866" t="s">
        <v>55</v>
      </c>
      <c r="F866">
        <v>0</v>
      </c>
      <c r="G866">
        <v>0</v>
      </c>
      <c r="H866">
        <v>0</v>
      </c>
      <c r="I866">
        <v>0</v>
      </c>
      <c r="J866">
        <v>0</v>
      </c>
      <c r="K866">
        <v>0</v>
      </c>
      <c r="L866">
        <v>0</v>
      </c>
      <c r="M866">
        <v>0</v>
      </c>
    </row>
    <row r="867" spans="1:13" x14ac:dyDescent="0.25">
      <c r="A867">
        <v>2012</v>
      </c>
      <c r="B867" t="s">
        <v>19</v>
      </c>
      <c r="C867">
        <v>2.14</v>
      </c>
      <c r="D867" t="s">
        <v>69</v>
      </c>
      <c r="E867" t="s">
        <v>55</v>
      </c>
      <c r="F867">
        <v>4</v>
      </c>
      <c r="G867">
        <v>0</v>
      </c>
      <c r="H867">
        <v>0</v>
      </c>
      <c r="I867">
        <v>4</v>
      </c>
      <c r="J867">
        <v>4</v>
      </c>
      <c r="K867">
        <v>3</v>
      </c>
      <c r="L867">
        <v>1</v>
      </c>
      <c r="M867">
        <v>0</v>
      </c>
    </row>
    <row r="868" spans="1:13" x14ac:dyDescent="0.25">
      <c r="A868">
        <v>2012</v>
      </c>
      <c r="B868" t="s">
        <v>19</v>
      </c>
      <c r="C868">
        <v>2.2200000000000002</v>
      </c>
      <c r="D868" t="s">
        <v>68</v>
      </c>
      <c r="E868" t="s">
        <v>53</v>
      </c>
      <c r="F868">
        <v>3</v>
      </c>
      <c r="G868">
        <v>0</v>
      </c>
      <c r="H868">
        <v>0</v>
      </c>
      <c r="I868">
        <v>3</v>
      </c>
      <c r="J868">
        <v>3</v>
      </c>
      <c r="K868">
        <v>1</v>
      </c>
      <c r="L868">
        <v>2</v>
      </c>
      <c r="M868">
        <v>0</v>
      </c>
    </row>
    <row r="869" spans="1:13" x14ac:dyDescent="0.25">
      <c r="A869">
        <v>2012</v>
      </c>
      <c r="B869" t="s">
        <v>19</v>
      </c>
      <c r="C869">
        <v>2.23</v>
      </c>
      <c r="D869" t="s">
        <v>69</v>
      </c>
      <c r="E869" t="s">
        <v>53</v>
      </c>
      <c r="F869">
        <v>10</v>
      </c>
      <c r="G869">
        <v>3</v>
      </c>
      <c r="H869">
        <v>1.4965517239999999</v>
      </c>
      <c r="I869">
        <v>11.496551719999999</v>
      </c>
      <c r="J869">
        <v>13</v>
      </c>
      <c r="K869">
        <v>10</v>
      </c>
      <c r="L869">
        <v>3</v>
      </c>
      <c r="M869">
        <v>0</v>
      </c>
    </row>
    <row r="870" spans="1:13" x14ac:dyDescent="0.25">
      <c r="A870">
        <v>2012</v>
      </c>
      <c r="B870" t="s">
        <v>19</v>
      </c>
      <c r="C870">
        <v>2.2999999999999998</v>
      </c>
      <c r="D870" t="s">
        <v>68</v>
      </c>
      <c r="E870" t="s">
        <v>56</v>
      </c>
      <c r="F870">
        <v>0</v>
      </c>
      <c r="G870">
        <v>0</v>
      </c>
      <c r="H870">
        <v>0</v>
      </c>
      <c r="I870">
        <v>0</v>
      </c>
      <c r="J870">
        <v>0</v>
      </c>
      <c r="K870">
        <v>0</v>
      </c>
      <c r="L870">
        <v>0</v>
      </c>
      <c r="M870">
        <v>0</v>
      </c>
    </row>
    <row r="871" spans="1:13" x14ac:dyDescent="0.25">
      <c r="A871">
        <v>2012</v>
      </c>
      <c r="B871" t="s">
        <v>19</v>
      </c>
      <c r="C871">
        <v>2.31</v>
      </c>
      <c r="D871" t="s">
        <v>69</v>
      </c>
      <c r="E871" t="s">
        <v>56</v>
      </c>
      <c r="F871">
        <v>7</v>
      </c>
      <c r="G871">
        <v>0</v>
      </c>
      <c r="H871">
        <v>0</v>
      </c>
      <c r="I871">
        <v>7</v>
      </c>
      <c r="J871">
        <v>7</v>
      </c>
      <c r="K871">
        <v>6</v>
      </c>
      <c r="L871">
        <v>1</v>
      </c>
      <c r="M871">
        <v>0</v>
      </c>
    </row>
    <row r="872" spans="1:13" x14ac:dyDescent="0.25">
      <c r="A872">
        <v>2012</v>
      </c>
      <c r="B872" t="s">
        <v>20</v>
      </c>
      <c r="C872">
        <v>2.04</v>
      </c>
      <c r="D872" t="s">
        <v>68</v>
      </c>
      <c r="E872" t="s">
        <v>54</v>
      </c>
      <c r="F872">
        <v>0</v>
      </c>
      <c r="G872">
        <v>0</v>
      </c>
      <c r="H872">
        <v>0</v>
      </c>
      <c r="I872">
        <v>0</v>
      </c>
      <c r="J872">
        <v>0</v>
      </c>
      <c r="K872">
        <v>0</v>
      </c>
      <c r="L872">
        <v>0</v>
      </c>
      <c r="M872">
        <v>0</v>
      </c>
    </row>
    <row r="873" spans="1:13" x14ac:dyDescent="0.25">
      <c r="A873">
        <v>2012</v>
      </c>
      <c r="B873" t="s">
        <v>20</v>
      </c>
      <c r="C873">
        <v>2.0499999999999998</v>
      </c>
      <c r="D873" t="s">
        <v>69</v>
      </c>
      <c r="E873" t="s">
        <v>54</v>
      </c>
      <c r="F873">
        <v>25</v>
      </c>
      <c r="G873">
        <v>8</v>
      </c>
      <c r="H873">
        <v>4.0999999999999996</v>
      </c>
      <c r="I873">
        <v>29.1</v>
      </c>
      <c r="J873">
        <v>33</v>
      </c>
      <c r="K873">
        <v>27</v>
      </c>
      <c r="L873">
        <v>6</v>
      </c>
      <c r="M873">
        <v>0</v>
      </c>
    </row>
    <row r="874" spans="1:13" x14ac:dyDescent="0.25">
      <c r="A874">
        <v>2012</v>
      </c>
      <c r="B874" t="s">
        <v>20</v>
      </c>
      <c r="C874">
        <v>2.13</v>
      </c>
      <c r="D874" t="s">
        <v>68</v>
      </c>
      <c r="E874" t="s">
        <v>55</v>
      </c>
      <c r="F874">
        <v>0</v>
      </c>
      <c r="G874">
        <v>0</v>
      </c>
      <c r="H874">
        <v>0</v>
      </c>
      <c r="I874">
        <v>0</v>
      </c>
      <c r="J874">
        <v>0</v>
      </c>
      <c r="K874">
        <v>0</v>
      </c>
      <c r="L874">
        <v>0</v>
      </c>
      <c r="M874">
        <v>0</v>
      </c>
    </row>
    <row r="875" spans="1:13" x14ac:dyDescent="0.25">
      <c r="A875">
        <v>2012</v>
      </c>
      <c r="B875" t="s">
        <v>20</v>
      </c>
      <c r="C875">
        <v>2.14</v>
      </c>
      <c r="D875" t="s">
        <v>69</v>
      </c>
      <c r="E875" t="s">
        <v>55</v>
      </c>
      <c r="F875">
        <v>28</v>
      </c>
      <c r="G875">
        <v>3</v>
      </c>
      <c r="H875">
        <v>1.5</v>
      </c>
      <c r="I875">
        <v>29.5</v>
      </c>
      <c r="J875">
        <v>31</v>
      </c>
      <c r="K875">
        <v>24</v>
      </c>
      <c r="L875">
        <v>7</v>
      </c>
      <c r="M875">
        <v>0</v>
      </c>
    </row>
    <row r="876" spans="1:13" x14ac:dyDescent="0.25">
      <c r="A876">
        <v>2012</v>
      </c>
      <c r="B876" t="s">
        <v>20</v>
      </c>
      <c r="C876">
        <v>2.2200000000000002</v>
      </c>
      <c r="D876" t="s">
        <v>68</v>
      </c>
      <c r="E876" t="s">
        <v>53</v>
      </c>
      <c r="F876">
        <v>0</v>
      </c>
      <c r="G876">
        <v>0</v>
      </c>
      <c r="H876">
        <v>0</v>
      </c>
      <c r="I876">
        <v>0</v>
      </c>
      <c r="J876">
        <v>0</v>
      </c>
      <c r="K876">
        <v>0</v>
      </c>
      <c r="L876">
        <v>0</v>
      </c>
      <c r="M876">
        <v>0</v>
      </c>
    </row>
    <row r="877" spans="1:13" x14ac:dyDescent="0.25">
      <c r="A877">
        <v>2012</v>
      </c>
      <c r="B877" t="s">
        <v>20</v>
      </c>
      <c r="C877">
        <v>2.23</v>
      </c>
      <c r="D877" t="s">
        <v>69</v>
      </c>
      <c r="E877" t="s">
        <v>53</v>
      </c>
      <c r="F877">
        <v>6</v>
      </c>
      <c r="G877">
        <v>0</v>
      </c>
      <c r="H877">
        <v>0</v>
      </c>
      <c r="I877">
        <v>6</v>
      </c>
      <c r="J877">
        <v>6</v>
      </c>
      <c r="K877">
        <v>5</v>
      </c>
      <c r="L877">
        <v>1</v>
      </c>
      <c r="M877">
        <v>0</v>
      </c>
    </row>
    <row r="878" spans="1:13" x14ac:dyDescent="0.25">
      <c r="A878">
        <v>2012</v>
      </c>
      <c r="B878" t="s">
        <v>20</v>
      </c>
      <c r="C878">
        <v>2.2999999999999998</v>
      </c>
      <c r="D878" t="s">
        <v>68</v>
      </c>
      <c r="E878" t="s">
        <v>56</v>
      </c>
      <c r="F878">
        <v>0</v>
      </c>
      <c r="G878">
        <v>0</v>
      </c>
      <c r="H878">
        <v>0</v>
      </c>
      <c r="I878">
        <v>0</v>
      </c>
      <c r="J878">
        <v>0</v>
      </c>
      <c r="K878">
        <v>0</v>
      </c>
      <c r="L878">
        <v>0</v>
      </c>
      <c r="M878">
        <v>0</v>
      </c>
    </row>
    <row r="879" spans="1:13" x14ac:dyDescent="0.25">
      <c r="A879">
        <v>2012</v>
      </c>
      <c r="B879" t="s">
        <v>20</v>
      </c>
      <c r="C879">
        <v>2.31</v>
      </c>
      <c r="D879" t="s">
        <v>69</v>
      </c>
      <c r="E879" t="s">
        <v>56</v>
      </c>
      <c r="F879">
        <v>0</v>
      </c>
      <c r="G879">
        <v>0</v>
      </c>
      <c r="H879">
        <v>0</v>
      </c>
      <c r="I879">
        <v>0</v>
      </c>
      <c r="J879">
        <v>0</v>
      </c>
      <c r="K879">
        <v>0</v>
      </c>
      <c r="L879">
        <v>0</v>
      </c>
      <c r="M879">
        <v>0</v>
      </c>
    </row>
    <row r="880" spans="1:13" x14ac:dyDescent="0.25">
      <c r="A880">
        <v>2012</v>
      </c>
      <c r="B880" t="s">
        <v>21</v>
      </c>
      <c r="C880">
        <v>2.04</v>
      </c>
      <c r="D880" t="s">
        <v>68</v>
      </c>
      <c r="E880" t="s">
        <v>54</v>
      </c>
      <c r="F880">
        <v>0</v>
      </c>
      <c r="G880">
        <v>0</v>
      </c>
      <c r="H880">
        <v>0</v>
      </c>
      <c r="I880">
        <v>0</v>
      </c>
      <c r="J880">
        <v>0</v>
      </c>
      <c r="K880">
        <v>0</v>
      </c>
      <c r="L880">
        <v>0</v>
      </c>
      <c r="M880">
        <v>0</v>
      </c>
    </row>
    <row r="881" spans="1:13" x14ac:dyDescent="0.25">
      <c r="A881">
        <v>2012</v>
      </c>
      <c r="B881" t="s">
        <v>21</v>
      </c>
      <c r="C881">
        <v>2.0499999999999998</v>
      </c>
      <c r="D881" t="s">
        <v>69</v>
      </c>
      <c r="E881" t="s">
        <v>54</v>
      </c>
      <c r="F881">
        <v>31</v>
      </c>
      <c r="G881">
        <v>3</v>
      </c>
      <c r="H881">
        <v>1.7</v>
      </c>
      <c r="I881">
        <v>32.700000000000003</v>
      </c>
      <c r="J881">
        <v>34</v>
      </c>
      <c r="K881">
        <v>27</v>
      </c>
      <c r="L881">
        <v>7</v>
      </c>
      <c r="M881">
        <v>0</v>
      </c>
    </row>
    <row r="882" spans="1:13" x14ac:dyDescent="0.25">
      <c r="A882">
        <v>2012</v>
      </c>
      <c r="B882" t="s">
        <v>21</v>
      </c>
      <c r="C882">
        <v>2.13</v>
      </c>
      <c r="D882" t="s">
        <v>68</v>
      </c>
      <c r="E882" t="s">
        <v>55</v>
      </c>
      <c r="F882">
        <v>2</v>
      </c>
      <c r="G882">
        <v>0</v>
      </c>
      <c r="H882">
        <v>0</v>
      </c>
      <c r="I882">
        <v>2</v>
      </c>
      <c r="J882">
        <v>2</v>
      </c>
      <c r="K882">
        <v>1</v>
      </c>
      <c r="L882">
        <v>1</v>
      </c>
      <c r="M882">
        <v>0</v>
      </c>
    </row>
    <row r="883" spans="1:13" x14ac:dyDescent="0.25">
      <c r="A883">
        <v>2012</v>
      </c>
      <c r="B883" t="s">
        <v>21</v>
      </c>
      <c r="C883">
        <v>2.14</v>
      </c>
      <c r="D883" t="s">
        <v>69</v>
      </c>
      <c r="E883" t="s">
        <v>55</v>
      </c>
      <c r="F883">
        <v>0</v>
      </c>
      <c r="G883">
        <v>0</v>
      </c>
      <c r="H883">
        <v>0</v>
      </c>
      <c r="I883">
        <v>0</v>
      </c>
      <c r="J883">
        <v>0</v>
      </c>
      <c r="K883">
        <v>0</v>
      </c>
      <c r="L883">
        <v>0</v>
      </c>
      <c r="M883">
        <v>0</v>
      </c>
    </row>
    <row r="884" spans="1:13" x14ac:dyDescent="0.25">
      <c r="A884">
        <v>2012</v>
      </c>
      <c r="B884" t="s">
        <v>21</v>
      </c>
      <c r="C884">
        <v>2.2200000000000002</v>
      </c>
      <c r="D884" t="s">
        <v>68</v>
      </c>
      <c r="E884" t="s">
        <v>53</v>
      </c>
      <c r="F884">
        <v>2</v>
      </c>
      <c r="G884">
        <v>0</v>
      </c>
      <c r="H884">
        <v>0</v>
      </c>
      <c r="I884">
        <v>2</v>
      </c>
      <c r="J884">
        <v>2</v>
      </c>
      <c r="K884">
        <v>2</v>
      </c>
      <c r="L884">
        <v>0</v>
      </c>
      <c r="M884">
        <v>0</v>
      </c>
    </row>
    <row r="885" spans="1:13" x14ac:dyDescent="0.25">
      <c r="A885">
        <v>2012</v>
      </c>
      <c r="B885" t="s">
        <v>21</v>
      </c>
      <c r="C885">
        <v>2.23</v>
      </c>
      <c r="D885" t="s">
        <v>69</v>
      </c>
      <c r="E885" t="s">
        <v>53</v>
      </c>
      <c r="F885">
        <v>14</v>
      </c>
      <c r="G885">
        <v>3</v>
      </c>
      <c r="H885">
        <v>2.04</v>
      </c>
      <c r="I885">
        <v>16.04</v>
      </c>
      <c r="J885">
        <v>17</v>
      </c>
      <c r="K885">
        <v>13</v>
      </c>
      <c r="L885">
        <v>4</v>
      </c>
      <c r="M885">
        <v>0</v>
      </c>
    </row>
    <row r="886" spans="1:13" x14ac:dyDescent="0.25">
      <c r="A886">
        <v>2012</v>
      </c>
      <c r="B886" t="s">
        <v>21</v>
      </c>
      <c r="C886">
        <v>2.2999999999999998</v>
      </c>
      <c r="D886" t="s">
        <v>68</v>
      </c>
      <c r="E886" t="s">
        <v>56</v>
      </c>
      <c r="F886">
        <v>0</v>
      </c>
      <c r="G886">
        <v>0</v>
      </c>
      <c r="H886">
        <v>0</v>
      </c>
      <c r="I886">
        <v>0</v>
      </c>
      <c r="J886">
        <v>0</v>
      </c>
      <c r="K886">
        <v>0</v>
      </c>
      <c r="L886">
        <v>0</v>
      </c>
      <c r="M886">
        <v>0</v>
      </c>
    </row>
    <row r="887" spans="1:13" x14ac:dyDescent="0.25">
      <c r="A887">
        <v>2012</v>
      </c>
      <c r="B887" t="s">
        <v>21</v>
      </c>
      <c r="C887">
        <v>2.31</v>
      </c>
      <c r="D887" t="s">
        <v>69</v>
      </c>
      <c r="E887" t="s">
        <v>56</v>
      </c>
      <c r="F887">
        <v>0</v>
      </c>
      <c r="G887">
        <v>0</v>
      </c>
      <c r="H887">
        <v>0</v>
      </c>
      <c r="I887">
        <v>0</v>
      </c>
      <c r="J887">
        <v>0</v>
      </c>
      <c r="K887">
        <v>0</v>
      </c>
      <c r="L887">
        <v>0</v>
      </c>
      <c r="M887">
        <v>0</v>
      </c>
    </row>
    <row r="888" spans="1:13" x14ac:dyDescent="0.25">
      <c r="A888">
        <v>2012</v>
      </c>
      <c r="B888" t="s">
        <v>22</v>
      </c>
      <c r="C888">
        <v>2.04</v>
      </c>
      <c r="D888" t="s">
        <v>68</v>
      </c>
      <c r="E888" t="s">
        <v>54</v>
      </c>
      <c r="F888">
        <v>10</v>
      </c>
      <c r="G888">
        <v>0</v>
      </c>
      <c r="H888">
        <v>0</v>
      </c>
      <c r="I888">
        <v>10</v>
      </c>
      <c r="J888">
        <v>10</v>
      </c>
      <c r="K888">
        <v>8</v>
      </c>
      <c r="L888">
        <v>2</v>
      </c>
      <c r="M888">
        <v>0</v>
      </c>
    </row>
    <row r="889" spans="1:13" x14ac:dyDescent="0.25">
      <c r="A889">
        <v>2012</v>
      </c>
      <c r="B889" t="s">
        <v>22</v>
      </c>
      <c r="C889">
        <v>2.0499999999999998</v>
      </c>
      <c r="D889" t="s">
        <v>69</v>
      </c>
      <c r="E889" t="s">
        <v>54</v>
      </c>
      <c r="F889">
        <v>49</v>
      </c>
      <c r="G889">
        <v>4</v>
      </c>
      <c r="H889">
        <v>2.2777777779999999</v>
      </c>
      <c r="I889">
        <v>51.277777780000001</v>
      </c>
      <c r="J889">
        <v>53</v>
      </c>
      <c r="K889">
        <v>40</v>
      </c>
      <c r="L889">
        <v>13</v>
      </c>
      <c r="M889">
        <v>0</v>
      </c>
    </row>
    <row r="890" spans="1:13" x14ac:dyDescent="0.25">
      <c r="A890">
        <v>2012</v>
      </c>
      <c r="B890" t="s">
        <v>22</v>
      </c>
      <c r="C890">
        <v>2.13</v>
      </c>
      <c r="D890" t="s">
        <v>68</v>
      </c>
      <c r="E890" t="s">
        <v>55</v>
      </c>
      <c r="F890">
        <v>9</v>
      </c>
      <c r="G890">
        <v>0</v>
      </c>
      <c r="H890">
        <v>0</v>
      </c>
      <c r="I890">
        <v>9</v>
      </c>
      <c r="J890">
        <v>9</v>
      </c>
      <c r="K890">
        <v>9</v>
      </c>
      <c r="L890">
        <v>0</v>
      </c>
      <c r="M890">
        <v>0</v>
      </c>
    </row>
    <row r="891" spans="1:13" x14ac:dyDescent="0.25">
      <c r="A891">
        <v>2012</v>
      </c>
      <c r="B891" t="s">
        <v>22</v>
      </c>
      <c r="C891">
        <v>2.14</v>
      </c>
      <c r="D891" t="s">
        <v>69</v>
      </c>
      <c r="E891" t="s">
        <v>55</v>
      </c>
      <c r="F891">
        <v>40</v>
      </c>
      <c r="G891">
        <v>12</v>
      </c>
      <c r="H891">
        <v>7.6805555549999998</v>
      </c>
      <c r="I891">
        <v>47.680555560000002</v>
      </c>
      <c r="J891">
        <v>52</v>
      </c>
      <c r="K891">
        <v>37</v>
      </c>
      <c r="L891">
        <v>15</v>
      </c>
      <c r="M891">
        <v>0</v>
      </c>
    </row>
    <row r="892" spans="1:13" x14ac:dyDescent="0.25">
      <c r="A892">
        <v>2012</v>
      </c>
      <c r="B892" t="s">
        <v>22</v>
      </c>
      <c r="C892">
        <v>2.2200000000000002</v>
      </c>
      <c r="D892" t="s">
        <v>68</v>
      </c>
      <c r="E892" t="s">
        <v>53</v>
      </c>
      <c r="F892">
        <v>6</v>
      </c>
      <c r="G892">
        <v>0</v>
      </c>
      <c r="H892">
        <v>0</v>
      </c>
      <c r="I892">
        <v>6</v>
      </c>
      <c r="J892">
        <v>6</v>
      </c>
      <c r="K892">
        <v>4</v>
      </c>
      <c r="L892">
        <v>2</v>
      </c>
      <c r="M892">
        <v>0</v>
      </c>
    </row>
    <row r="893" spans="1:13" x14ac:dyDescent="0.25">
      <c r="A893">
        <v>2012</v>
      </c>
      <c r="B893" t="s">
        <v>22</v>
      </c>
      <c r="C893">
        <v>2.23</v>
      </c>
      <c r="D893" t="s">
        <v>69</v>
      </c>
      <c r="E893" t="s">
        <v>53</v>
      </c>
      <c r="F893">
        <v>24</v>
      </c>
      <c r="G893">
        <v>2</v>
      </c>
      <c r="H893">
        <v>1.5208333329999999</v>
      </c>
      <c r="I893">
        <v>25.520833329999999</v>
      </c>
      <c r="J893">
        <v>26</v>
      </c>
      <c r="K893">
        <v>18</v>
      </c>
      <c r="L893">
        <v>8</v>
      </c>
      <c r="M893">
        <v>0</v>
      </c>
    </row>
    <row r="894" spans="1:13" x14ac:dyDescent="0.25">
      <c r="A894">
        <v>2012</v>
      </c>
      <c r="B894" t="s">
        <v>22</v>
      </c>
      <c r="C894">
        <v>2.2999999999999998</v>
      </c>
      <c r="D894" t="s">
        <v>68</v>
      </c>
      <c r="E894" t="s">
        <v>56</v>
      </c>
      <c r="F894">
        <v>1</v>
      </c>
      <c r="G894">
        <v>0</v>
      </c>
      <c r="H894">
        <v>0</v>
      </c>
      <c r="I894">
        <v>1</v>
      </c>
      <c r="J894">
        <v>1</v>
      </c>
      <c r="K894">
        <v>0</v>
      </c>
      <c r="L894">
        <v>1</v>
      </c>
      <c r="M894">
        <v>0</v>
      </c>
    </row>
    <row r="895" spans="1:13" x14ac:dyDescent="0.25">
      <c r="A895">
        <v>2012</v>
      </c>
      <c r="B895" t="s">
        <v>22</v>
      </c>
      <c r="C895">
        <v>2.31</v>
      </c>
      <c r="D895" t="s">
        <v>69</v>
      </c>
      <c r="E895" t="s">
        <v>56</v>
      </c>
      <c r="F895">
        <v>1</v>
      </c>
      <c r="G895">
        <v>0</v>
      </c>
      <c r="H895">
        <v>0</v>
      </c>
      <c r="I895">
        <v>1</v>
      </c>
      <c r="J895">
        <v>1</v>
      </c>
      <c r="K895">
        <v>0</v>
      </c>
      <c r="L895">
        <v>1</v>
      </c>
      <c r="M895">
        <v>0</v>
      </c>
    </row>
    <row r="896" spans="1:13" x14ac:dyDescent="0.25">
      <c r="A896">
        <v>2012</v>
      </c>
      <c r="B896" t="s">
        <v>23</v>
      </c>
      <c r="C896">
        <v>2.04</v>
      </c>
      <c r="D896" t="s">
        <v>68</v>
      </c>
      <c r="E896" t="s">
        <v>54</v>
      </c>
      <c r="F896">
        <v>20</v>
      </c>
      <c r="G896">
        <v>3</v>
      </c>
      <c r="H896">
        <v>1.8716216219999999</v>
      </c>
      <c r="I896">
        <v>21.871621619999999</v>
      </c>
      <c r="J896">
        <v>23</v>
      </c>
      <c r="K896">
        <v>17</v>
      </c>
      <c r="L896">
        <v>6</v>
      </c>
      <c r="M896">
        <v>0</v>
      </c>
    </row>
    <row r="897" spans="1:13" x14ac:dyDescent="0.25">
      <c r="A897">
        <v>2012</v>
      </c>
      <c r="B897" t="s">
        <v>23</v>
      </c>
      <c r="C897">
        <v>2.0499999999999998</v>
      </c>
      <c r="D897" t="s">
        <v>69</v>
      </c>
      <c r="E897" t="s">
        <v>54</v>
      </c>
      <c r="F897">
        <v>80</v>
      </c>
      <c r="G897">
        <v>13</v>
      </c>
      <c r="H897">
        <v>8.1135135139999992</v>
      </c>
      <c r="I897">
        <v>88.113513510000004</v>
      </c>
      <c r="J897">
        <v>93</v>
      </c>
      <c r="K897">
        <v>79</v>
      </c>
      <c r="L897">
        <v>14</v>
      </c>
      <c r="M897">
        <v>0</v>
      </c>
    </row>
    <row r="898" spans="1:13" x14ac:dyDescent="0.25">
      <c r="A898">
        <v>2012</v>
      </c>
      <c r="B898" t="s">
        <v>23</v>
      </c>
      <c r="C898">
        <v>2.13</v>
      </c>
      <c r="D898" t="s">
        <v>68</v>
      </c>
      <c r="E898" t="s">
        <v>55</v>
      </c>
      <c r="F898">
        <v>13</v>
      </c>
      <c r="G898">
        <v>1</v>
      </c>
      <c r="H898">
        <v>0.918918919</v>
      </c>
      <c r="I898">
        <v>13.918918919999999</v>
      </c>
      <c r="J898">
        <v>14</v>
      </c>
      <c r="K898">
        <v>10</v>
      </c>
      <c r="L898">
        <v>4</v>
      </c>
      <c r="M898">
        <v>0</v>
      </c>
    </row>
    <row r="899" spans="1:13" x14ac:dyDescent="0.25">
      <c r="A899">
        <v>2012</v>
      </c>
      <c r="B899" t="s">
        <v>23</v>
      </c>
      <c r="C899">
        <v>2.14</v>
      </c>
      <c r="D899" t="s">
        <v>69</v>
      </c>
      <c r="E899" t="s">
        <v>55</v>
      </c>
      <c r="F899">
        <v>24</v>
      </c>
      <c r="G899">
        <v>7</v>
      </c>
      <c r="H899">
        <v>4.2594594600000004</v>
      </c>
      <c r="I899">
        <v>28.259459459999999</v>
      </c>
      <c r="J899">
        <v>31</v>
      </c>
      <c r="K899">
        <v>23</v>
      </c>
      <c r="L899">
        <v>8</v>
      </c>
      <c r="M899">
        <v>0</v>
      </c>
    </row>
    <row r="900" spans="1:13" x14ac:dyDescent="0.25">
      <c r="A900">
        <v>2012</v>
      </c>
      <c r="B900" t="s">
        <v>23</v>
      </c>
      <c r="C900">
        <v>2.2200000000000002</v>
      </c>
      <c r="D900" t="s">
        <v>68</v>
      </c>
      <c r="E900" t="s">
        <v>53</v>
      </c>
      <c r="F900">
        <v>6</v>
      </c>
      <c r="G900">
        <v>0</v>
      </c>
      <c r="H900">
        <v>0</v>
      </c>
      <c r="I900">
        <v>6</v>
      </c>
      <c r="J900">
        <v>6</v>
      </c>
      <c r="K900">
        <v>4</v>
      </c>
      <c r="L900">
        <v>2</v>
      </c>
      <c r="M900">
        <v>0</v>
      </c>
    </row>
    <row r="901" spans="1:13" x14ac:dyDescent="0.25">
      <c r="A901">
        <v>2012</v>
      </c>
      <c r="B901" t="s">
        <v>23</v>
      </c>
      <c r="C901">
        <v>2.23</v>
      </c>
      <c r="D901" t="s">
        <v>69</v>
      </c>
      <c r="E901" t="s">
        <v>53</v>
      </c>
      <c r="F901">
        <v>23</v>
      </c>
      <c r="G901">
        <v>9</v>
      </c>
      <c r="H901">
        <v>6.5513513530000003</v>
      </c>
      <c r="I901">
        <v>29.551351350000001</v>
      </c>
      <c r="J901">
        <v>32</v>
      </c>
      <c r="K901">
        <v>27</v>
      </c>
      <c r="L901">
        <v>5</v>
      </c>
      <c r="M901">
        <v>0</v>
      </c>
    </row>
    <row r="902" spans="1:13" x14ac:dyDescent="0.25">
      <c r="A902">
        <v>2012</v>
      </c>
      <c r="B902" t="s">
        <v>23</v>
      </c>
      <c r="C902">
        <v>2.2999999999999998</v>
      </c>
      <c r="D902" t="s">
        <v>68</v>
      </c>
      <c r="E902" t="s">
        <v>56</v>
      </c>
      <c r="F902">
        <v>1</v>
      </c>
      <c r="G902">
        <v>0</v>
      </c>
      <c r="H902">
        <v>0</v>
      </c>
      <c r="I902">
        <v>1</v>
      </c>
      <c r="J902">
        <v>1</v>
      </c>
      <c r="K902">
        <v>1</v>
      </c>
      <c r="L902">
        <v>0</v>
      </c>
      <c r="M902">
        <v>0</v>
      </c>
    </row>
    <row r="903" spans="1:13" x14ac:dyDescent="0.25">
      <c r="A903">
        <v>2012</v>
      </c>
      <c r="B903" t="s">
        <v>23</v>
      </c>
      <c r="C903">
        <v>2.31</v>
      </c>
      <c r="D903" t="s">
        <v>69</v>
      </c>
      <c r="E903" t="s">
        <v>56</v>
      </c>
      <c r="F903">
        <v>0</v>
      </c>
      <c r="G903">
        <v>4</v>
      </c>
      <c r="H903">
        <v>3.7837837840000001</v>
      </c>
      <c r="I903">
        <v>3.7837837840000001</v>
      </c>
      <c r="J903">
        <v>4</v>
      </c>
      <c r="K903">
        <v>3</v>
      </c>
      <c r="L903">
        <v>1</v>
      </c>
      <c r="M903">
        <v>0</v>
      </c>
    </row>
    <row r="904" spans="1:13" x14ac:dyDescent="0.25">
      <c r="A904">
        <v>2012</v>
      </c>
      <c r="B904" t="s">
        <v>24</v>
      </c>
      <c r="C904">
        <v>2.04</v>
      </c>
      <c r="D904" t="s">
        <v>68</v>
      </c>
      <c r="E904" t="s">
        <v>54</v>
      </c>
      <c r="F904">
        <v>9</v>
      </c>
      <c r="G904">
        <v>3</v>
      </c>
      <c r="H904">
        <v>1.0285714290000001</v>
      </c>
      <c r="I904">
        <v>10.02857143</v>
      </c>
      <c r="J904">
        <v>12</v>
      </c>
      <c r="K904">
        <v>9</v>
      </c>
      <c r="L904">
        <v>3</v>
      </c>
      <c r="M904">
        <v>0</v>
      </c>
    </row>
    <row r="905" spans="1:13" x14ac:dyDescent="0.25">
      <c r="A905">
        <v>2012</v>
      </c>
      <c r="B905" t="s">
        <v>24</v>
      </c>
      <c r="C905">
        <v>2.0499999999999998</v>
      </c>
      <c r="D905" t="s">
        <v>69</v>
      </c>
      <c r="E905" t="s">
        <v>54</v>
      </c>
      <c r="F905">
        <v>52</v>
      </c>
      <c r="G905">
        <v>6</v>
      </c>
      <c r="H905">
        <v>2.847714286</v>
      </c>
      <c r="I905">
        <v>54.847714289999999</v>
      </c>
      <c r="J905">
        <v>58</v>
      </c>
      <c r="K905">
        <v>50</v>
      </c>
      <c r="L905">
        <v>8</v>
      </c>
      <c r="M905">
        <v>0</v>
      </c>
    </row>
    <row r="906" spans="1:13" x14ac:dyDescent="0.25">
      <c r="A906">
        <v>2012</v>
      </c>
      <c r="B906" t="s">
        <v>24</v>
      </c>
      <c r="C906">
        <v>2.13</v>
      </c>
      <c r="D906" t="s">
        <v>68</v>
      </c>
      <c r="E906" t="s">
        <v>55</v>
      </c>
      <c r="F906">
        <v>17</v>
      </c>
      <c r="G906">
        <v>2</v>
      </c>
      <c r="H906">
        <v>1</v>
      </c>
      <c r="I906">
        <v>18</v>
      </c>
      <c r="J906">
        <v>19</v>
      </c>
      <c r="K906">
        <v>15</v>
      </c>
      <c r="L906">
        <v>4</v>
      </c>
      <c r="M906">
        <v>0</v>
      </c>
    </row>
    <row r="907" spans="1:13" x14ac:dyDescent="0.25">
      <c r="A907">
        <v>2012</v>
      </c>
      <c r="B907" t="s">
        <v>24</v>
      </c>
      <c r="C907">
        <v>2.14</v>
      </c>
      <c r="D907" t="s">
        <v>69</v>
      </c>
      <c r="E907" t="s">
        <v>55</v>
      </c>
      <c r="F907">
        <v>49</v>
      </c>
      <c r="G907">
        <v>12</v>
      </c>
      <c r="H907">
        <v>7.6814285709999996</v>
      </c>
      <c r="I907">
        <v>56.681428570000001</v>
      </c>
      <c r="J907">
        <v>61</v>
      </c>
      <c r="K907">
        <v>50</v>
      </c>
      <c r="L907">
        <v>11</v>
      </c>
      <c r="M907">
        <v>0</v>
      </c>
    </row>
    <row r="908" spans="1:13" x14ac:dyDescent="0.25">
      <c r="A908">
        <v>2012</v>
      </c>
      <c r="B908" t="s">
        <v>24</v>
      </c>
      <c r="C908">
        <v>2.2200000000000002</v>
      </c>
      <c r="D908" t="s">
        <v>68</v>
      </c>
      <c r="E908" t="s">
        <v>53</v>
      </c>
      <c r="F908">
        <v>4</v>
      </c>
      <c r="G908">
        <v>0</v>
      </c>
      <c r="H908">
        <v>0</v>
      </c>
      <c r="I908">
        <v>4</v>
      </c>
      <c r="J908">
        <v>4</v>
      </c>
      <c r="K908">
        <v>1</v>
      </c>
      <c r="L908">
        <v>3</v>
      </c>
      <c r="M908">
        <v>0</v>
      </c>
    </row>
    <row r="909" spans="1:13" x14ac:dyDescent="0.25">
      <c r="A909">
        <v>2012</v>
      </c>
      <c r="B909" t="s">
        <v>24</v>
      </c>
      <c r="C909">
        <v>2.23</v>
      </c>
      <c r="D909" t="s">
        <v>69</v>
      </c>
      <c r="E909" t="s">
        <v>53</v>
      </c>
      <c r="F909">
        <v>14</v>
      </c>
      <c r="G909">
        <v>0</v>
      </c>
      <c r="H909">
        <v>0</v>
      </c>
      <c r="I909">
        <v>14</v>
      </c>
      <c r="J909">
        <v>14</v>
      </c>
      <c r="K909">
        <v>6</v>
      </c>
      <c r="L909">
        <v>8</v>
      </c>
      <c r="M909">
        <v>0</v>
      </c>
    </row>
    <row r="910" spans="1:13" x14ac:dyDescent="0.25">
      <c r="A910">
        <v>2012</v>
      </c>
      <c r="B910" t="s">
        <v>24</v>
      </c>
      <c r="C910">
        <v>2.2999999999999998</v>
      </c>
      <c r="D910" t="s">
        <v>68</v>
      </c>
      <c r="E910" t="s">
        <v>56</v>
      </c>
      <c r="F910">
        <v>0</v>
      </c>
      <c r="G910">
        <v>0</v>
      </c>
      <c r="H910">
        <v>0</v>
      </c>
      <c r="I910">
        <v>0</v>
      </c>
      <c r="J910">
        <v>0</v>
      </c>
      <c r="K910">
        <v>0</v>
      </c>
      <c r="L910">
        <v>0</v>
      </c>
      <c r="M910">
        <v>0</v>
      </c>
    </row>
    <row r="911" spans="1:13" x14ac:dyDescent="0.25">
      <c r="A911">
        <v>2012</v>
      </c>
      <c r="B911" t="s">
        <v>24</v>
      </c>
      <c r="C911">
        <v>2.31</v>
      </c>
      <c r="D911" t="s">
        <v>69</v>
      </c>
      <c r="E911" t="s">
        <v>56</v>
      </c>
      <c r="F911">
        <v>0</v>
      </c>
      <c r="G911">
        <v>0</v>
      </c>
      <c r="H911">
        <v>0</v>
      </c>
      <c r="I911">
        <v>0</v>
      </c>
      <c r="J911">
        <v>0</v>
      </c>
      <c r="K911">
        <v>0</v>
      </c>
      <c r="L911">
        <v>0</v>
      </c>
      <c r="M911">
        <v>0</v>
      </c>
    </row>
    <row r="912" spans="1:13" x14ac:dyDescent="0.25">
      <c r="A912">
        <v>2012</v>
      </c>
      <c r="B912" t="s">
        <v>25</v>
      </c>
      <c r="C912">
        <v>2.04</v>
      </c>
      <c r="D912" t="s">
        <v>68</v>
      </c>
      <c r="E912" t="s">
        <v>54</v>
      </c>
      <c r="F912">
        <v>4</v>
      </c>
      <c r="G912">
        <v>1</v>
      </c>
      <c r="H912">
        <v>0.5</v>
      </c>
      <c r="I912">
        <v>4.5</v>
      </c>
      <c r="J912">
        <v>5</v>
      </c>
      <c r="K912">
        <v>5</v>
      </c>
      <c r="L912">
        <v>0</v>
      </c>
      <c r="M912">
        <v>0</v>
      </c>
    </row>
    <row r="913" spans="1:13" x14ac:dyDescent="0.25">
      <c r="A913">
        <v>2012</v>
      </c>
      <c r="B913" t="s">
        <v>25</v>
      </c>
      <c r="C913">
        <v>2.0499999999999998</v>
      </c>
      <c r="D913" t="s">
        <v>69</v>
      </c>
      <c r="E913" t="s">
        <v>54</v>
      </c>
      <c r="F913">
        <v>27</v>
      </c>
      <c r="G913">
        <v>3</v>
      </c>
      <c r="H913">
        <v>1.5</v>
      </c>
      <c r="I913">
        <v>28.5</v>
      </c>
      <c r="J913">
        <v>30</v>
      </c>
      <c r="K913">
        <v>24</v>
      </c>
      <c r="L913">
        <v>6</v>
      </c>
      <c r="M913">
        <v>0</v>
      </c>
    </row>
    <row r="914" spans="1:13" x14ac:dyDescent="0.25">
      <c r="A914">
        <v>2012</v>
      </c>
      <c r="B914" t="s">
        <v>25</v>
      </c>
      <c r="C914">
        <v>2.13</v>
      </c>
      <c r="D914" t="s">
        <v>68</v>
      </c>
      <c r="E914" t="s">
        <v>55</v>
      </c>
      <c r="F914">
        <v>4</v>
      </c>
      <c r="G914">
        <v>0</v>
      </c>
      <c r="H914">
        <v>0</v>
      </c>
      <c r="I914">
        <v>4</v>
      </c>
      <c r="J914">
        <v>4</v>
      </c>
      <c r="K914">
        <v>3</v>
      </c>
      <c r="L914">
        <v>1</v>
      </c>
      <c r="M914">
        <v>0</v>
      </c>
    </row>
    <row r="915" spans="1:13" x14ac:dyDescent="0.25">
      <c r="A915">
        <v>2012</v>
      </c>
      <c r="B915" t="s">
        <v>25</v>
      </c>
      <c r="C915">
        <v>2.14</v>
      </c>
      <c r="D915" t="s">
        <v>69</v>
      </c>
      <c r="E915" t="s">
        <v>55</v>
      </c>
      <c r="F915">
        <v>16</v>
      </c>
      <c r="G915">
        <v>11</v>
      </c>
      <c r="H915">
        <v>6.72</v>
      </c>
      <c r="I915">
        <v>22.72</v>
      </c>
      <c r="J915">
        <v>27</v>
      </c>
      <c r="K915">
        <v>19</v>
      </c>
      <c r="L915">
        <v>8</v>
      </c>
      <c r="M915">
        <v>0</v>
      </c>
    </row>
    <row r="916" spans="1:13" x14ac:dyDescent="0.25">
      <c r="A916">
        <v>2012</v>
      </c>
      <c r="B916" t="s">
        <v>25</v>
      </c>
      <c r="C916">
        <v>2.2200000000000002</v>
      </c>
      <c r="D916" t="s">
        <v>68</v>
      </c>
      <c r="E916" t="s">
        <v>53</v>
      </c>
      <c r="F916">
        <v>1</v>
      </c>
      <c r="G916">
        <v>0</v>
      </c>
      <c r="H916">
        <v>0</v>
      </c>
      <c r="I916">
        <v>1</v>
      </c>
      <c r="J916">
        <v>1</v>
      </c>
      <c r="K916">
        <v>0</v>
      </c>
      <c r="L916">
        <v>1</v>
      </c>
      <c r="M916">
        <v>0</v>
      </c>
    </row>
    <row r="917" spans="1:13" x14ac:dyDescent="0.25">
      <c r="A917">
        <v>2012</v>
      </c>
      <c r="B917" t="s">
        <v>25</v>
      </c>
      <c r="C917">
        <v>2.23</v>
      </c>
      <c r="D917" t="s">
        <v>69</v>
      </c>
      <c r="E917" t="s">
        <v>53</v>
      </c>
      <c r="F917">
        <v>6</v>
      </c>
      <c r="G917">
        <v>1</v>
      </c>
      <c r="H917">
        <v>0.6</v>
      </c>
      <c r="I917">
        <v>6.6</v>
      </c>
      <c r="J917">
        <v>7</v>
      </c>
      <c r="K917">
        <v>5</v>
      </c>
      <c r="L917">
        <v>2</v>
      </c>
      <c r="M917">
        <v>0</v>
      </c>
    </row>
    <row r="918" spans="1:13" x14ac:dyDescent="0.25">
      <c r="A918">
        <v>2012</v>
      </c>
      <c r="B918" t="s">
        <v>25</v>
      </c>
      <c r="C918">
        <v>2.2999999999999998</v>
      </c>
      <c r="D918" t="s">
        <v>68</v>
      </c>
      <c r="E918" t="s">
        <v>56</v>
      </c>
      <c r="F918">
        <v>0</v>
      </c>
      <c r="G918">
        <v>0</v>
      </c>
      <c r="H918">
        <v>0</v>
      </c>
      <c r="I918">
        <v>0</v>
      </c>
      <c r="J918">
        <v>0</v>
      </c>
      <c r="K918">
        <v>0</v>
      </c>
      <c r="L918">
        <v>0</v>
      </c>
      <c r="M918">
        <v>0</v>
      </c>
    </row>
    <row r="919" spans="1:13" x14ac:dyDescent="0.25">
      <c r="A919">
        <v>2012</v>
      </c>
      <c r="B919" t="s">
        <v>25</v>
      </c>
      <c r="C919">
        <v>2.31</v>
      </c>
      <c r="D919" t="s">
        <v>69</v>
      </c>
      <c r="E919" t="s">
        <v>56</v>
      </c>
      <c r="F919">
        <v>0</v>
      </c>
      <c r="G919">
        <v>0</v>
      </c>
      <c r="H919">
        <v>0</v>
      </c>
      <c r="I919">
        <v>0</v>
      </c>
      <c r="J919">
        <v>0</v>
      </c>
      <c r="K919">
        <v>0</v>
      </c>
      <c r="L919">
        <v>0</v>
      </c>
      <c r="M919">
        <v>0</v>
      </c>
    </row>
    <row r="920" spans="1:13" x14ac:dyDescent="0.25">
      <c r="A920">
        <v>2012</v>
      </c>
      <c r="B920" t="s">
        <v>26</v>
      </c>
      <c r="C920">
        <v>2.04</v>
      </c>
      <c r="D920" t="s">
        <v>68</v>
      </c>
      <c r="E920" t="s">
        <v>54</v>
      </c>
      <c r="F920">
        <v>22</v>
      </c>
      <c r="G920">
        <v>8</v>
      </c>
      <c r="H920">
        <v>4.71</v>
      </c>
      <c r="I920">
        <v>26.71</v>
      </c>
      <c r="J920">
        <v>30</v>
      </c>
      <c r="K920">
        <v>23</v>
      </c>
      <c r="L920">
        <v>7</v>
      </c>
      <c r="M920">
        <v>0</v>
      </c>
    </row>
    <row r="921" spans="1:13" x14ac:dyDescent="0.25">
      <c r="A921">
        <v>2012</v>
      </c>
      <c r="B921" t="s">
        <v>26</v>
      </c>
      <c r="C921">
        <v>2.0499999999999998</v>
      </c>
      <c r="D921" t="s">
        <v>69</v>
      </c>
      <c r="E921" t="s">
        <v>54</v>
      </c>
      <c r="F921">
        <v>11</v>
      </c>
      <c r="G921">
        <v>4</v>
      </c>
      <c r="H921">
        <v>1.49</v>
      </c>
      <c r="I921">
        <v>12.49</v>
      </c>
      <c r="J921">
        <v>15</v>
      </c>
      <c r="K921">
        <v>11</v>
      </c>
      <c r="L921">
        <v>4</v>
      </c>
      <c r="M921">
        <v>0</v>
      </c>
    </row>
    <row r="922" spans="1:13" x14ac:dyDescent="0.25">
      <c r="A922">
        <v>2012</v>
      </c>
      <c r="B922" t="s">
        <v>26</v>
      </c>
      <c r="C922">
        <v>2.13</v>
      </c>
      <c r="D922" t="s">
        <v>68</v>
      </c>
      <c r="E922" t="s">
        <v>55</v>
      </c>
      <c r="F922">
        <v>15</v>
      </c>
      <c r="G922">
        <v>4</v>
      </c>
      <c r="H922">
        <v>2.44</v>
      </c>
      <c r="I922">
        <v>17.440000000000001</v>
      </c>
      <c r="J922">
        <v>19</v>
      </c>
      <c r="K922">
        <v>15</v>
      </c>
      <c r="L922">
        <v>4</v>
      </c>
      <c r="M922">
        <v>0</v>
      </c>
    </row>
    <row r="923" spans="1:13" x14ac:dyDescent="0.25">
      <c r="A923">
        <v>2012</v>
      </c>
      <c r="B923" t="s">
        <v>26</v>
      </c>
      <c r="C923">
        <v>2.14</v>
      </c>
      <c r="D923" t="s">
        <v>69</v>
      </c>
      <c r="E923" t="s">
        <v>55</v>
      </c>
      <c r="F923">
        <v>22</v>
      </c>
      <c r="G923">
        <v>6</v>
      </c>
      <c r="H923">
        <v>3.28</v>
      </c>
      <c r="I923">
        <v>25.28</v>
      </c>
      <c r="J923">
        <v>28</v>
      </c>
      <c r="K923">
        <v>26</v>
      </c>
      <c r="L923">
        <v>2</v>
      </c>
      <c r="M923">
        <v>0</v>
      </c>
    </row>
    <row r="924" spans="1:13" x14ac:dyDescent="0.25">
      <c r="A924">
        <v>2012</v>
      </c>
      <c r="B924" t="s">
        <v>26</v>
      </c>
      <c r="C924">
        <v>2.2200000000000002</v>
      </c>
      <c r="D924" t="s">
        <v>68</v>
      </c>
      <c r="E924" t="s">
        <v>53</v>
      </c>
      <c r="F924">
        <v>1</v>
      </c>
      <c r="G924">
        <v>0</v>
      </c>
      <c r="H924">
        <v>0</v>
      </c>
      <c r="I924">
        <v>1</v>
      </c>
      <c r="J924">
        <v>1</v>
      </c>
      <c r="K924">
        <v>0</v>
      </c>
      <c r="L924">
        <v>1</v>
      </c>
      <c r="M924">
        <v>0</v>
      </c>
    </row>
    <row r="925" spans="1:13" x14ac:dyDescent="0.25">
      <c r="A925">
        <v>2012</v>
      </c>
      <c r="B925" t="s">
        <v>26</v>
      </c>
      <c r="C925">
        <v>2.23</v>
      </c>
      <c r="D925" t="s">
        <v>69</v>
      </c>
      <c r="E925" t="s">
        <v>53</v>
      </c>
      <c r="F925">
        <v>7</v>
      </c>
      <c r="G925">
        <v>0</v>
      </c>
      <c r="H925">
        <v>0</v>
      </c>
      <c r="I925">
        <v>7</v>
      </c>
      <c r="J925">
        <v>7</v>
      </c>
      <c r="K925">
        <v>4</v>
      </c>
      <c r="L925">
        <v>3</v>
      </c>
      <c r="M925">
        <v>0</v>
      </c>
    </row>
    <row r="926" spans="1:13" x14ac:dyDescent="0.25">
      <c r="A926">
        <v>2012</v>
      </c>
      <c r="B926" t="s">
        <v>26</v>
      </c>
      <c r="C926">
        <v>2.2999999999999998</v>
      </c>
      <c r="D926" t="s">
        <v>68</v>
      </c>
      <c r="E926" t="s">
        <v>56</v>
      </c>
      <c r="F926">
        <v>0</v>
      </c>
      <c r="G926">
        <v>0</v>
      </c>
      <c r="H926">
        <v>0</v>
      </c>
      <c r="I926">
        <v>0</v>
      </c>
      <c r="J926">
        <v>0</v>
      </c>
      <c r="K926">
        <v>0</v>
      </c>
      <c r="L926">
        <v>0</v>
      </c>
      <c r="M926">
        <v>0</v>
      </c>
    </row>
    <row r="927" spans="1:13" x14ac:dyDescent="0.25">
      <c r="A927">
        <v>2012</v>
      </c>
      <c r="B927" t="s">
        <v>26</v>
      </c>
      <c r="C927">
        <v>2.31</v>
      </c>
      <c r="D927" t="s">
        <v>69</v>
      </c>
      <c r="E927" t="s">
        <v>56</v>
      </c>
      <c r="F927">
        <v>0</v>
      </c>
      <c r="G927">
        <v>0</v>
      </c>
      <c r="H927">
        <v>0</v>
      </c>
      <c r="I927">
        <v>0</v>
      </c>
      <c r="J927">
        <v>0</v>
      </c>
      <c r="K927">
        <v>0</v>
      </c>
      <c r="L927">
        <v>0</v>
      </c>
      <c r="M927">
        <v>0</v>
      </c>
    </row>
    <row r="928" spans="1:13" x14ac:dyDescent="0.25">
      <c r="A928">
        <v>2012</v>
      </c>
      <c r="B928" t="s">
        <v>27</v>
      </c>
      <c r="C928">
        <v>2.04</v>
      </c>
      <c r="D928" t="s">
        <v>68</v>
      </c>
      <c r="E928" t="s">
        <v>54</v>
      </c>
      <c r="F928">
        <v>0</v>
      </c>
      <c r="G928">
        <v>0</v>
      </c>
      <c r="H928">
        <v>0</v>
      </c>
      <c r="I928">
        <v>0</v>
      </c>
      <c r="J928">
        <v>0</v>
      </c>
      <c r="K928">
        <v>0</v>
      </c>
      <c r="L928">
        <v>0</v>
      </c>
      <c r="M928">
        <v>0</v>
      </c>
    </row>
    <row r="929" spans="1:13" x14ac:dyDescent="0.25">
      <c r="A929">
        <v>2012</v>
      </c>
      <c r="B929" t="s">
        <v>27</v>
      </c>
      <c r="C929">
        <v>2.0499999999999998</v>
      </c>
      <c r="D929" t="s">
        <v>69</v>
      </c>
      <c r="E929" t="s">
        <v>54</v>
      </c>
      <c r="F929">
        <v>33</v>
      </c>
      <c r="G929">
        <v>7</v>
      </c>
      <c r="H929">
        <v>4.54</v>
      </c>
      <c r="I929">
        <v>37.54</v>
      </c>
      <c r="J929">
        <v>40</v>
      </c>
      <c r="K929">
        <v>35</v>
      </c>
      <c r="L929">
        <v>5</v>
      </c>
      <c r="M929">
        <v>0</v>
      </c>
    </row>
    <row r="930" spans="1:13" x14ac:dyDescent="0.25">
      <c r="A930">
        <v>2012</v>
      </c>
      <c r="B930" t="s">
        <v>27</v>
      </c>
      <c r="C930">
        <v>2.13</v>
      </c>
      <c r="D930" t="s">
        <v>68</v>
      </c>
      <c r="E930" t="s">
        <v>55</v>
      </c>
      <c r="F930">
        <v>0</v>
      </c>
      <c r="G930">
        <v>0</v>
      </c>
      <c r="H930">
        <v>0</v>
      </c>
      <c r="I930">
        <v>0</v>
      </c>
      <c r="J930">
        <v>0</v>
      </c>
      <c r="K930">
        <v>0</v>
      </c>
      <c r="L930">
        <v>0</v>
      </c>
      <c r="M930">
        <v>0</v>
      </c>
    </row>
    <row r="931" spans="1:13" x14ac:dyDescent="0.25">
      <c r="A931">
        <v>2012</v>
      </c>
      <c r="B931" t="s">
        <v>27</v>
      </c>
      <c r="C931">
        <v>2.14</v>
      </c>
      <c r="D931" t="s">
        <v>69</v>
      </c>
      <c r="E931" t="s">
        <v>55</v>
      </c>
      <c r="F931">
        <v>33</v>
      </c>
      <c r="G931">
        <v>12</v>
      </c>
      <c r="H931">
        <v>8.32</v>
      </c>
      <c r="I931">
        <v>41.32</v>
      </c>
      <c r="J931">
        <v>45</v>
      </c>
      <c r="K931">
        <v>31</v>
      </c>
      <c r="L931">
        <v>14</v>
      </c>
      <c r="M931">
        <v>0</v>
      </c>
    </row>
    <row r="932" spans="1:13" x14ac:dyDescent="0.25">
      <c r="A932">
        <v>2012</v>
      </c>
      <c r="B932" t="s">
        <v>27</v>
      </c>
      <c r="C932">
        <v>2.2200000000000002</v>
      </c>
      <c r="D932" t="s">
        <v>68</v>
      </c>
      <c r="E932" t="s">
        <v>53</v>
      </c>
      <c r="F932">
        <v>0</v>
      </c>
      <c r="G932">
        <v>0</v>
      </c>
      <c r="H932">
        <v>0</v>
      </c>
      <c r="I932">
        <v>0</v>
      </c>
      <c r="J932">
        <v>0</v>
      </c>
      <c r="K932">
        <v>0</v>
      </c>
      <c r="L932">
        <v>0</v>
      </c>
      <c r="M932">
        <v>0</v>
      </c>
    </row>
    <row r="933" spans="1:13" x14ac:dyDescent="0.25">
      <c r="A933">
        <v>2012</v>
      </c>
      <c r="B933" t="s">
        <v>27</v>
      </c>
      <c r="C933">
        <v>2.23</v>
      </c>
      <c r="D933" t="s">
        <v>69</v>
      </c>
      <c r="E933" t="s">
        <v>53</v>
      </c>
      <c r="F933">
        <v>9</v>
      </c>
      <c r="G933">
        <v>1</v>
      </c>
      <c r="H933">
        <v>0.81</v>
      </c>
      <c r="I933">
        <v>9.81</v>
      </c>
      <c r="J933">
        <v>10</v>
      </c>
      <c r="K933">
        <v>6</v>
      </c>
      <c r="L933">
        <v>4</v>
      </c>
      <c r="M933">
        <v>0</v>
      </c>
    </row>
    <row r="934" spans="1:13" x14ac:dyDescent="0.25">
      <c r="A934">
        <v>2012</v>
      </c>
      <c r="B934" t="s">
        <v>27</v>
      </c>
      <c r="C934">
        <v>2.2999999999999998</v>
      </c>
      <c r="D934" t="s">
        <v>68</v>
      </c>
      <c r="E934" t="s">
        <v>56</v>
      </c>
      <c r="F934">
        <v>0</v>
      </c>
      <c r="G934">
        <v>0</v>
      </c>
      <c r="H934">
        <v>0</v>
      </c>
      <c r="I934">
        <v>0</v>
      </c>
      <c r="J934">
        <v>0</v>
      </c>
      <c r="K934">
        <v>0</v>
      </c>
      <c r="L934">
        <v>0</v>
      </c>
      <c r="M934">
        <v>0</v>
      </c>
    </row>
    <row r="935" spans="1:13" x14ac:dyDescent="0.25">
      <c r="A935">
        <v>2012</v>
      </c>
      <c r="B935" t="s">
        <v>27</v>
      </c>
      <c r="C935">
        <v>2.31</v>
      </c>
      <c r="D935" t="s">
        <v>69</v>
      </c>
      <c r="E935" t="s">
        <v>56</v>
      </c>
      <c r="F935">
        <v>0</v>
      </c>
      <c r="G935">
        <v>0</v>
      </c>
      <c r="H935">
        <v>0</v>
      </c>
      <c r="I935">
        <v>0</v>
      </c>
      <c r="J935">
        <v>0</v>
      </c>
      <c r="K935">
        <v>0</v>
      </c>
      <c r="L935">
        <v>0</v>
      </c>
      <c r="M935">
        <v>0</v>
      </c>
    </row>
    <row r="936" spans="1:13" x14ac:dyDescent="0.25">
      <c r="A936">
        <v>2012</v>
      </c>
      <c r="B936" t="s">
        <v>28</v>
      </c>
      <c r="C936">
        <v>2.04</v>
      </c>
      <c r="D936" t="s">
        <v>68</v>
      </c>
      <c r="E936" t="s">
        <v>54</v>
      </c>
      <c r="F936">
        <v>34</v>
      </c>
      <c r="G936">
        <v>15</v>
      </c>
      <c r="H936">
        <v>9.0166666670000009</v>
      </c>
      <c r="I936">
        <v>43.016666669999999</v>
      </c>
      <c r="J936">
        <v>49</v>
      </c>
      <c r="K936">
        <v>43</v>
      </c>
      <c r="L936">
        <v>6</v>
      </c>
      <c r="M936">
        <v>0</v>
      </c>
    </row>
    <row r="937" spans="1:13" x14ac:dyDescent="0.25">
      <c r="A937">
        <v>2012</v>
      </c>
      <c r="B937" t="s">
        <v>28</v>
      </c>
      <c r="C937">
        <v>2.0499999999999998</v>
      </c>
      <c r="D937" t="s">
        <v>69</v>
      </c>
      <c r="E937" t="s">
        <v>54</v>
      </c>
      <c r="F937">
        <v>134</v>
      </c>
      <c r="G937">
        <v>45</v>
      </c>
      <c r="H937">
        <v>28.994166669999998</v>
      </c>
      <c r="I937">
        <v>162.99416669999999</v>
      </c>
      <c r="J937">
        <v>179</v>
      </c>
      <c r="K937">
        <v>145</v>
      </c>
      <c r="L937">
        <v>34</v>
      </c>
      <c r="M937">
        <v>0</v>
      </c>
    </row>
    <row r="938" spans="1:13" x14ac:dyDescent="0.25">
      <c r="A938">
        <v>2012</v>
      </c>
      <c r="B938" t="s">
        <v>28</v>
      </c>
      <c r="C938">
        <v>2.13</v>
      </c>
      <c r="D938" t="s">
        <v>68</v>
      </c>
      <c r="E938" t="s">
        <v>55</v>
      </c>
      <c r="F938">
        <v>35</v>
      </c>
      <c r="G938">
        <v>16</v>
      </c>
      <c r="H938">
        <v>9.2558333340000001</v>
      </c>
      <c r="I938">
        <v>44.255833330000002</v>
      </c>
      <c r="J938">
        <v>51</v>
      </c>
      <c r="K938">
        <v>33</v>
      </c>
      <c r="L938">
        <v>18</v>
      </c>
      <c r="M938">
        <v>0</v>
      </c>
    </row>
    <row r="939" spans="1:13" x14ac:dyDescent="0.25">
      <c r="A939">
        <v>2012</v>
      </c>
      <c r="B939" t="s">
        <v>28</v>
      </c>
      <c r="C939">
        <v>2.14</v>
      </c>
      <c r="D939" t="s">
        <v>69</v>
      </c>
      <c r="E939" t="s">
        <v>55</v>
      </c>
      <c r="F939">
        <v>137</v>
      </c>
      <c r="G939">
        <v>74</v>
      </c>
      <c r="H939">
        <v>28.064444439999999</v>
      </c>
      <c r="I939">
        <v>165.06444440000001</v>
      </c>
      <c r="J939">
        <v>211</v>
      </c>
      <c r="K939">
        <v>151</v>
      </c>
      <c r="L939">
        <v>60</v>
      </c>
      <c r="M939">
        <v>0</v>
      </c>
    </row>
    <row r="940" spans="1:13" x14ac:dyDescent="0.25">
      <c r="A940">
        <v>2012</v>
      </c>
      <c r="B940" t="s">
        <v>28</v>
      </c>
      <c r="C940">
        <v>2.2200000000000002</v>
      </c>
      <c r="D940" t="s">
        <v>68</v>
      </c>
      <c r="E940" t="s">
        <v>53</v>
      </c>
      <c r="F940">
        <v>12</v>
      </c>
      <c r="G940">
        <v>0</v>
      </c>
      <c r="H940">
        <v>0</v>
      </c>
      <c r="I940">
        <v>12</v>
      </c>
      <c r="J940">
        <v>12</v>
      </c>
      <c r="K940">
        <v>8</v>
      </c>
      <c r="L940">
        <v>4</v>
      </c>
      <c r="M940">
        <v>0</v>
      </c>
    </row>
    <row r="941" spans="1:13" x14ac:dyDescent="0.25">
      <c r="A941">
        <v>2012</v>
      </c>
      <c r="B941" t="s">
        <v>28</v>
      </c>
      <c r="C941">
        <v>2.23</v>
      </c>
      <c r="D941" t="s">
        <v>69</v>
      </c>
      <c r="E941" t="s">
        <v>53</v>
      </c>
      <c r="F941">
        <v>66</v>
      </c>
      <c r="G941">
        <v>20</v>
      </c>
      <c r="H941">
        <v>12.403333330000001</v>
      </c>
      <c r="I941">
        <v>78.403333329999995</v>
      </c>
      <c r="J941">
        <v>86</v>
      </c>
      <c r="K941">
        <v>62</v>
      </c>
      <c r="L941">
        <v>24</v>
      </c>
      <c r="M941">
        <v>0</v>
      </c>
    </row>
    <row r="942" spans="1:13" x14ac:dyDescent="0.25">
      <c r="A942">
        <v>2012</v>
      </c>
      <c r="B942" t="s">
        <v>28</v>
      </c>
      <c r="C942">
        <v>2.2999999999999998</v>
      </c>
      <c r="D942" t="s">
        <v>68</v>
      </c>
      <c r="E942" t="s">
        <v>56</v>
      </c>
      <c r="F942">
        <v>1</v>
      </c>
      <c r="G942">
        <v>16</v>
      </c>
      <c r="H942">
        <v>1.6994444449999999</v>
      </c>
      <c r="I942">
        <v>2.6994444450000001</v>
      </c>
      <c r="J942">
        <v>17</v>
      </c>
      <c r="K942">
        <v>10</v>
      </c>
      <c r="L942">
        <v>7</v>
      </c>
      <c r="M942">
        <v>0</v>
      </c>
    </row>
    <row r="943" spans="1:13" x14ac:dyDescent="0.25">
      <c r="A943">
        <v>2012</v>
      </c>
      <c r="B943" t="s">
        <v>28</v>
      </c>
      <c r="C943">
        <v>2.31</v>
      </c>
      <c r="D943" t="s">
        <v>69</v>
      </c>
      <c r="E943" t="s">
        <v>56</v>
      </c>
      <c r="F943">
        <v>0</v>
      </c>
      <c r="G943">
        <v>0</v>
      </c>
      <c r="H943">
        <v>0</v>
      </c>
      <c r="I943">
        <v>0</v>
      </c>
      <c r="J943">
        <v>0</v>
      </c>
      <c r="K943">
        <v>0</v>
      </c>
      <c r="L943">
        <v>0</v>
      </c>
      <c r="M943">
        <v>0</v>
      </c>
    </row>
    <row r="944" spans="1:13" x14ac:dyDescent="0.25">
      <c r="A944">
        <v>2012</v>
      </c>
      <c r="B944" t="s">
        <v>29</v>
      </c>
      <c r="C944">
        <v>2.04</v>
      </c>
      <c r="D944" t="s">
        <v>68</v>
      </c>
      <c r="E944" t="s">
        <v>54</v>
      </c>
      <c r="F944">
        <v>10</v>
      </c>
      <c r="G944">
        <v>0</v>
      </c>
      <c r="H944">
        <v>0</v>
      </c>
      <c r="I944">
        <v>10</v>
      </c>
      <c r="J944">
        <v>10</v>
      </c>
      <c r="K944">
        <v>8</v>
      </c>
      <c r="L944">
        <v>2</v>
      </c>
      <c r="M944">
        <v>0</v>
      </c>
    </row>
    <row r="945" spans="1:13" x14ac:dyDescent="0.25">
      <c r="A945">
        <v>2012</v>
      </c>
      <c r="B945" t="s">
        <v>29</v>
      </c>
      <c r="C945">
        <v>2.0499999999999998</v>
      </c>
      <c r="D945" t="s">
        <v>69</v>
      </c>
      <c r="E945" t="s">
        <v>54</v>
      </c>
      <c r="F945">
        <v>40</v>
      </c>
      <c r="G945">
        <v>18</v>
      </c>
      <c r="H945">
        <v>10.4</v>
      </c>
      <c r="I945">
        <v>50.4</v>
      </c>
      <c r="J945">
        <v>58</v>
      </c>
      <c r="K945">
        <v>52</v>
      </c>
      <c r="L945">
        <v>6</v>
      </c>
      <c r="M945">
        <v>0</v>
      </c>
    </row>
    <row r="946" spans="1:13" x14ac:dyDescent="0.25">
      <c r="A946">
        <v>2012</v>
      </c>
      <c r="B946" t="s">
        <v>29</v>
      </c>
      <c r="C946">
        <v>2.13</v>
      </c>
      <c r="D946" t="s">
        <v>68</v>
      </c>
      <c r="E946" t="s">
        <v>55</v>
      </c>
      <c r="F946">
        <v>9</v>
      </c>
      <c r="G946">
        <v>3</v>
      </c>
      <c r="H946">
        <v>1.6</v>
      </c>
      <c r="I946">
        <v>10.6</v>
      </c>
      <c r="J946">
        <v>12</v>
      </c>
      <c r="K946">
        <v>7</v>
      </c>
      <c r="L946">
        <v>5</v>
      </c>
      <c r="M946">
        <v>0</v>
      </c>
    </row>
    <row r="947" spans="1:13" x14ac:dyDescent="0.25">
      <c r="A947">
        <v>2012</v>
      </c>
      <c r="B947" t="s">
        <v>29</v>
      </c>
      <c r="C947">
        <v>2.14</v>
      </c>
      <c r="D947" t="s">
        <v>69</v>
      </c>
      <c r="E947" t="s">
        <v>55</v>
      </c>
      <c r="F947">
        <v>32</v>
      </c>
      <c r="G947">
        <v>9</v>
      </c>
      <c r="H947">
        <v>5.0034749029999999</v>
      </c>
      <c r="I947">
        <v>37.003474900000001</v>
      </c>
      <c r="J947">
        <v>41</v>
      </c>
      <c r="K947">
        <v>30</v>
      </c>
      <c r="L947">
        <v>11</v>
      </c>
      <c r="M947">
        <v>0</v>
      </c>
    </row>
    <row r="948" spans="1:13" x14ac:dyDescent="0.25">
      <c r="A948">
        <v>2012</v>
      </c>
      <c r="B948" t="s">
        <v>29</v>
      </c>
      <c r="C948">
        <v>2.2200000000000002</v>
      </c>
      <c r="D948" t="s">
        <v>68</v>
      </c>
      <c r="E948" t="s">
        <v>53</v>
      </c>
      <c r="F948">
        <v>3</v>
      </c>
      <c r="G948">
        <v>0</v>
      </c>
      <c r="H948">
        <v>0</v>
      </c>
      <c r="I948">
        <v>3</v>
      </c>
      <c r="J948">
        <v>3</v>
      </c>
      <c r="K948">
        <v>2</v>
      </c>
      <c r="L948">
        <v>1</v>
      </c>
      <c r="M948">
        <v>0</v>
      </c>
    </row>
    <row r="949" spans="1:13" x14ac:dyDescent="0.25">
      <c r="A949">
        <v>2012</v>
      </c>
      <c r="B949" t="s">
        <v>29</v>
      </c>
      <c r="C949">
        <v>2.23</v>
      </c>
      <c r="D949" t="s">
        <v>69</v>
      </c>
      <c r="E949" t="s">
        <v>53</v>
      </c>
      <c r="F949">
        <v>15</v>
      </c>
      <c r="G949">
        <v>11</v>
      </c>
      <c r="H949">
        <v>7.5764478759999996</v>
      </c>
      <c r="I949">
        <v>22.57644788</v>
      </c>
      <c r="J949">
        <v>26</v>
      </c>
      <c r="K949">
        <v>18</v>
      </c>
      <c r="L949">
        <v>8</v>
      </c>
      <c r="M949">
        <v>0</v>
      </c>
    </row>
    <row r="950" spans="1:13" x14ac:dyDescent="0.25">
      <c r="A950">
        <v>2012</v>
      </c>
      <c r="B950" t="s">
        <v>29</v>
      </c>
      <c r="C950">
        <v>2.2999999999999998</v>
      </c>
      <c r="D950" t="s">
        <v>68</v>
      </c>
      <c r="E950" t="s">
        <v>56</v>
      </c>
      <c r="F950">
        <v>0</v>
      </c>
      <c r="G950">
        <v>1</v>
      </c>
      <c r="H950">
        <v>0.5</v>
      </c>
      <c r="I950">
        <v>0.5</v>
      </c>
      <c r="J950">
        <v>1</v>
      </c>
      <c r="K950">
        <v>1</v>
      </c>
      <c r="L950">
        <v>0</v>
      </c>
      <c r="M950">
        <v>0</v>
      </c>
    </row>
    <row r="951" spans="1:13" x14ac:dyDescent="0.25">
      <c r="A951">
        <v>2012</v>
      </c>
      <c r="B951" t="s">
        <v>29</v>
      </c>
      <c r="C951">
        <v>2.31</v>
      </c>
      <c r="D951" t="s">
        <v>69</v>
      </c>
      <c r="E951" t="s">
        <v>56</v>
      </c>
      <c r="F951">
        <v>0</v>
      </c>
      <c r="G951">
        <v>1</v>
      </c>
      <c r="H951">
        <v>0.5</v>
      </c>
      <c r="I951">
        <v>0.5</v>
      </c>
      <c r="J951">
        <v>1</v>
      </c>
      <c r="K951">
        <v>1</v>
      </c>
      <c r="L951">
        <v>0</v>
      </c>
      <c r="M951">
        <v>0</v>
      </c>
    </row>
    <row r="952" spans="1:13" x14ac:dyDescent="0.25">
      <c r="A952">
        <v>2012</v>
      </c>
      <c r="B952" t="s">
        <v>30</v>
      </c>
      <c r="C952">
        <v>2.04</v>
      </c>
      <c r="D952" t="s">
        <v>68</v>
      </c>
      <c r="E952" t="s">
        <v>54</v>
      </c>
      <c r="F952">
        <v>28</v>
      </c>
      <c r="G952">
        <v>3</v>
      </c>
      <c r="H952">
        <v>1.6</v>
      </c>
      <c r="I952">
        <v>29.6</v>
      </c>
      <c r="J952">
        <v>31</v>
      </c>
      <c r="K952">
        <v>23</v>
      </c>
      <c r="L952">
        <v>8</v>
      </c>
      <c r="M952">
        <v>0</v>
      </c>
    </row>
    <row r="953" spans="1:13" x14ac:dyDescent="0.25">
      <c r="A953">
        <v>2012</v>
      </c>
      <c r="B953" t="s">
        <v>30</v>
      </c>
      <c r="C953">
        <v>2.0499999999999998</v>
      </c>
      <c r="D953" t="s">
        <v>69</v>
      </c>
      <c r="E953" t="s">
        <v>54</v>
      </c>
      <c r="F953">
        <v>68</v>
      </c>
      <c r="G953">
        <v>16</v>
      </c>
      <c r="H953">
        <v>9.0355555540000001</v>
      </c>
      <c r="I953">
        <v>77.035555549999998</v>
      </c>
      <c r="J953">
        <v>84</v>
      </c>
      <c r="K953">
        <v>70</v>
      </c>
      <c r="L953">
        <v>14</v>
      </c>
      <c r="M953">
        <v>0</v>
      </c>
    </row>
    <row r="954" spans="1:13" x14ac:dyDescent="0.25">
      <c r="A954">
        <v>2012</v>
      </c>
      <c r="B954" t="s">
        <v>30</v>
      </c>
      <c r="C954">
        <v>2.13</v>
      </c>
      <c r="D954" t="s">
        <v>68</v>
      </c>
      <c r="E954" t="s">
        <v>55</v>
      </c>
      <c r="F954">
        <v>28</v>
      </c>
      <c r="G954">
        <v>7</v>
      </c>
      <c r="H954">
        <v>4.6277777770000004</v>
      </c>
      <c r="I954">
        <v>32.627777780000002</v>
      </c>
      <c r="J954">
        <v>35</v>
      </c>
      <c r="K954">
        <v>24</v>
      </c>
      <c r="L954">
        <v>11</v>
      </c>
      <c r="M954">
        <v>0</v>
      </c>
    </row>
    <row r="955" spans="1:13" x14ac:dyDescent="0.25">
      <c r="A955">
        <v>2012</v>
      </c>
      <c r="B955" t="s">
        <v>30</v>
      </c>
      <c r="C955">
        <v>2.14</v>
      </c>
      <c r="D955" t="s">
        <v>69</v>
      </c>
      <c r="E955" t="s">
        <v>55</v>
      </c>
      <c r="F955">
        <v>72</v>
      </c>
      <c r="G955">
        <v>19</v>
      </c>
      <c r="H955">
        <v>11.768333330000001</v>
      </c>
      <c r="I955">
        <v>83.768333330000004</v>
      </c>
      <c r="J955">
        <v>91</v>
      </c>
      <c r="K955">
        <v>66</v>
      </c>
      <c r="L955">
        <v>25</v>
      </c>
      <c r="M955">
        <v>0</v>
      </c>
    </row>
    <row r="956" spans="1:13" x14ac:dyDescent="0.25">
      <c r="A956">
        <v>2012</v>
      </c>
      <c r="B956" t="s">
        <v>30</v>
      </c>
      <c r="C956">
        <v>2.2200000000000002</v>
      </c>
      <c r="D956" t="s">
        <v>68</v>
      </c>
      <c r="E956" t="s">
        <v>53</v>
      </c>
      <c r="F956">
        <v>6</v>
      </c>
      <c r="G956">
        <v>6</v>
      </c>
      <c r="H956">
        <v>3.2</v>
      </c>
      <c r="I956">
        <v>9.1999999999999993</v>
      </c>
      <c r="J956">
        <v>12</v>
      </c>
      <c r="K956">
        <v>7</v>
      </c>
      <c r="L956">
        <v>5</v>
      </c>
      <c r="M956">
        <v>0</v>
      </c>
    </row>
    <row r="957" spans="1:13" x14ac:dyDescent="0.25">
      <c r="A957">
        <v>2012</v>
      </c>
      <c r="B957" t="s">
        <v>30</v>
      </c>
      <c r="C957">
        <v>2.23</v>
      </c>
      <c r="D957" t="s">
        <v>69</v>
      </c>
      <c r="E957" t="s">
        <v>53</v>
      </c>
      <c r="F957">
        <v>26</v>
      </c>
      <c r="G957">
        <v>20</v>
      </c>
      <c r="H957">
        <v>12.127777780000001</v>
      </c>
      <c r="I957">
        <v>38.127777780000002</v>
      </c>
      <c r="J957">
        <v>46</v>
      </c>
      <c r="K957">
        <v>34</v>
      </c>
      <c r="L957">
        <v>12</v>
      </c>
      <c r="M957">
        <v>0</v>
      </c>
    </row>
    <row r="958" spans="1:13" x14ac:dyDescent="0.25">
      <c r="A958">
        <v>2012</v>
      </c>
      <c r="B958" t="s">
        <v>30</v>
      </c>
      <c r="C958">
        <v>2.2999999999999998</v>
      </c>
      <c r="D958" t="s">
        <v>68</v>
      </c>
      <c r="E958" t="s">
        <v>56</v>
      </c>
      <c r="F958">
        <v>2</v>
      </c>
      <c r="G958">
        <v>1</v>
      </c>
      <c r="H958">
        <v>0.66666666699999999</v>
      </c>
      <c r="I958">
        <v>2.6666666669999999</v>
      </c>
      <c r="J958">
        <v>3</v>
      </c>
      <c r="K958">
        <v>2</v>
      </c>
      <c r="L958">
        <v>1</v>
      </c>
      <c r="M958">
        <v>0</v>
      </c>
    </row>
    <row r="959" spans="1:13" x14ac:dyDescent="0.25">
      <c r="A959">
        <v>2012</v>
      </c>
      <c r="B959" t="s">
        <v>30</v>
      </c>
      <c r="C959">
        <v>2.31</v>
      </c>
      <c r="D959" t="s">
        <v>69</v>
      </c>
      <c r="E959" t="s">
        <v>56</v>
      </c>
      <c r="F959">
        <v>1</v>
      </c>
      <c r="G959">
        <v>1</v>
      </c>
      <c r="H959">
        <v>0.5</v>
      </c>
      <c r="I959">
        <v>1.5</v>
      </c>
      <c r="J959">
        <v>2</v>
      </c>
      <c r="K959">
        <v>1</v>
      </c>
      <c r="L959">
        <v>1</v>
      </c>
      <c r="M959">
        <v>0</v>
      </c>
    </row>
    <row r="960" spans="1:13" x14ac:dyDescent="0.25">
      <c r="A960">
        <v>2012</v>
      </c>
      <c r="B960" t="s">
        <v>31</v>
      </c>
      <c r="C960">
        <v>2.04</v>
      </c>
      <c r="D960" t="s">
        <v>68</v>
      </c>
      <c r="E960" t="s">
        <v>54</v>
      </c>
      <c r="F960">
        <v>65</v>
      </c>
      <c r="G960">
        <v>5</v>
      </c>
      <c r="H960">
        <v>3.271428571</v>
      </c>
      <c r="I960">
        <v>68.271428569999998</v>
      </c>
      <c r="J960">
        <v>70</v>
      </c>
      <c r="K960">
        <v>50</v>
      </c>
      <c r="L960">
        <v>20</v>
      </c>
      <c r="M960">
        <v>0</v>
      </c>
    </row>
    <row r="961" spans="1:13" x14ac:dyDescent="0.25">
      <c r="A961">
        <v>2012</v>
      </c>
      <c r="B961" t="s">
        <v>31</v>
      </c>
      <c r="C961">
        <v>2.0499999999999998</v>
      </c>
      <c r="D961" t="s">
        <v>69</v>
      </c>
      <c r="E961" t="s">
        <v>54</v>
      </c>
      <c r="F961">
        <v>263</v>
      </c>
      <c r="G961">
        <v>48</v>
      </c>
      <c r="H961">
        <v>31.518857140000001</v>
      </c>
      <c r="I961">
        <v>294.51885709999999</v>
      </c>
      <c r="J961">
        <v>311</v>
      </c>
      <c r="K961">
        <v>259</v>
      </c>
      <c r="L961">
        <v>52</v>
      </c>
      <c r="M961">
        <v>0</v>
      </c>
    </row>
    <row r="962" spans="1:13" x14ac:dyDescent="0.25">
      <c r="A962">
        <v>2012</v>
      </c>
      <c r="B962" t="s">
        <v>31</v>
      </c>
      <c r="C962">
        <v>2.13</v>
      </c>
      <c r="D962" t="s">
        <v>68</v>
      </c>
      <c r="E962" t="s">
        <v>55</v>
      </c>
      <c r="F962">
        <v>51</v>
      </c>
      <c r="G962">
        <v>7</v>
      </c>
      <c r="H962">
        <v>5.904857142</v>
      </c>
      <c r="I962">
        <v>56.904857139999997</v>
      </c>
      <c r="J962">
        <v>58</v>
      </c>
      <c r="K962">
        <v>40</v>
      </c>
      <c r="L962">
        <v>18</v>
      </c>
      <c r="M962">
        <v>0</v>
      </c>
    </row>
    <row r="963" spans="1:13" x14ac:dyDescent="0.25">
      <c r="A963">
        <v>2012</v>
      </c>
      <c r="B963" t="s">
        <v>31</v>
      </c>
      <c r="C963">
        <v>2.14</v>
      </c>
      <c r="D963" t="s">
        <v>69</v>
      </c>
      <c r="E963" t="s">
        <v>55</v>
      </c>
      <c r="F963">
        <v>175</v>
      </c>
      <c r="G963">
        <v>34</v>
      </c>
      <c r="H963">
        <v>22.58114286</v>
      </c>
      <c r="I963">
        <v>197.5811429</v>
      </c>
      <c r="J963">
        <v>209</v>
      </c>
      <c r="K963">
        <v>161</v>
      </c>
      <c r="L963">
        <v>48</v>
      </c>
      <c r="M963">
        <v>0</v>
      </c>
    </row>
    <row r="964" spans="1:13" x14ac:dyDescent="0.25">
      <c r="A964">
        <v>2012</v>
      </c>
      <c r="B964" t="s">
        <v>31</v>
      </c>
      <c r="C964">
        <v>2.2200000000000002</v>
      </c>
      <c r="D964" t="s">
        <v>68</v>
      </c>
      <c r="E964" t="s">
        <v>53</v>
      </c>
      <c r="F964">
        <v>24</v>
      </c>
      <c r="G964">
        <v>2</v>
      </c>
      <c r="H964">
        <v>1.25</v>
      </c>
      <c r="I964">
        <v>25.25</v>
      </c>
      <c r="J964">
        <v>26</v>
      </c>
      <c r="K964">
        <v>17</v>
      </c>
      <c r="L964">
        <v>9</v>
      </c>
      <c r="M964">
        <v>0</v>
      </c>
    </row>
    <row r="965" spans="1:13" x14ac:dyDescent="0.25">
      <c r="A965">
        <v>2012</v>
      </c>
      <c r="B965" t="s">
        <v>31</v>
      </c>
      <c r="C965">
        <v>2.23</v>
      </c>
      <c r="D965" t="s">
        <v>69</v>
      </c>
      <c r="E965" t="s">
        <v>53</v>
      </c>
      <c r="F965">
        <v>109</v>
      </c>
      <c r="G965">
        <v>9</v>
      </c>
      <c r="H965">
        <v>5.3571428570000004</v>
      </c>
      <c r="I965">
        <v>114.3571429</v>
      </c>
      <c r="J965">
        <v>118</v>
      </c>
      <c r="K965">
        <v>77</v>
      </c>
      <c r="L965">
        <v>41</v>
      </c>
      <c r="M965">
        <v>0</v>
      </c>
    </row>
    <row r="966" spans="1:13" x14ac:dyDescent="0.25">
      <c r="A966">
        <v>2012</v>
      </c>
      <c r="B966" t="s">
        <v>31</v>
      </c>
      <c r="C966">
        <v>2.2999999999999998</v>
      </c>
      <c r="D966" t="s">
        <v>68</v>
      </c>
      <c r="E966" t="s">
        <v>56</v>
      </c>
      <c r="F966">
        <v>9</v>
      </c>
      <c r="G966">
        <v>0</v>
      </c>
      <c r="H966">
        <v>0</v>
      </c>
      <c r="I966">
        <v>9</v>
      </c>
      <c r="J966">
        <v>9</v>
      </c>
      <c r="K966">
        <v>5</v>
      </c>
      <c r="L966">
        <v>4</v>
      </c>
      <c r="M966">
        <v>0</v>
      </c>
    </row>
    <row r="967" spans="1:13" x14ac:dyDescent="0.25">
      <c r="A967">
        <v>2012</v>
      </c>
      <c r="B967" t="s">
        <v>31</v>
      </c>
      <c r="C967">
        <v>2.31</v>
      </c>
      <c r="D967" t="s">
        <v>69</v>
      </c>
      <c r="E967" t="s">
        <v>56</v>
      </c>
      <c r="F967">
        <v>22</v>
      </c>
      <c r="G967">
        <v>12</v>
      </c>
      <c r="H967">
        <v>7.1522857139999996</v>
      </c>
      <c r="I967">
        <v>29.152285710000001</v>
      </c>
      <c r="J967">
        <v>34</v>
      </c>
      <c r="K967">
        <v>30</v>
      </c>
      <c r="L967">
        <v>4</v>
      </c>
      <c r="M967">
        <v>0</v>
      </c>
    </row>
    <row r="968" spans="1:13" x14ac:dyDescent="0.25">
      <c r="A968">
        <v>2012</v>
      </c>
      <c r="B968" t="s">
        <v>32</v>
      </c>
      <c r="C968">
        <v>2.04</v>
      </c>
      <c r="D968" t="s">
        <v>68</v>
      </c>
      <c r="E968" t="s">
        <v>54</v>
      </c>
      <c r="F968">
        <v>13</v>
      </c>
      <c r="G968">
        <v>1</v>
      </c>
      <c r="H968">
        <v>0.5</v>
      </c>
      <c r="I968">
        <v>13.5</v>
      </c>
      <c r="J968">
        <v>14</v>
      </c>
      <c r="K968">
        <v>12</v>
      </c>
      <c r="L968">
        <v>2</v>
      </c>
      <c r="M968">
        <v>0</v>
      </c>
    </row>
    <row r="969" spans="1:13" x14ac:dyDescent="0.25">
      <c r="A969">
        <v>2012</v>
      </c>
      <c r="B969" t="s">
        <v>32</v>
      </c>
      <c r="C969">
        <v>2.0499999999999998</v>
      </c>
      <c r="D969" t="s">
        <v>69</v>
      </c>
      <c r="E969" t="s">
        <v>54</v>
      </c>
      <c r="F969">
        <v>60</v>
      </c>
      <c r="G969">
        <v>15</v>
      </c>
      <c r="H969">
        <v>7.59</v>
      </c>
      <c r="I969">
        <v>67.59</v>
      </c>
      <c r="J969">
        <v>75</v>
      </c>
      <c r="K969">
        <v>65</v>
      </c>
      <c r="L969">
        <v>10</v>
      </c>
      <c r="M969">
        <v>0</v>
      </c>
    </row>
    <row r="970" spans="1:13" x14ac:dyDescent="0.25">
      <c r="A970">
        <v>2012</v>
      </c>
      <c r="B970" t="s">
        <v>32</v>
      </c>
      <c r="C970">
        <v>2.13</v>
      </c>
      <c r="D970" t="s">
        <v>68</v>
      </c>
      <c r="E970" t="s">
        <v>55</v>
      </c>
      <c r="F970">
        <v>0</v>
      </c>
      <c r="G970">
        <v>0</v>
      </c>
      <c r="H970">
        <v>0</v>
      </c>
      <c r="I970">
        <v>0</v>
      </c>
      <c r="J970">
        <v>0</v>
      </c>
      <c r="K970">
        <v>0</v>
      </c>
      <c r="L970">
        <v>0</v>
      </c>
      <c r="M970">
        <v>0</v>
      </c>
    </row>
    <row r="971" spans="1:13" x14ac:dyDescent="0.25">
      <c r="A971">
        <v>2012</v>
      </c>
      <c r="B971" t="s">
        <v>32</v>
      </c>
      <c r="C971">
        <v>2.14</v>
      </c>
      <c r="D971" t="s">
        <v>69</v>
      </c>
      <c r="E971" t="s">
        <v>55</v>
      </c>
      <c r="F971">
        <v>9</v>
      </c>
      <c r="G971">
        <v>4</v>
      </c>
      <c r="H971">
        <v>2.1139999999999999</v>
      </c>
      <c r="I971">
        <v>11.114000000000001</v>
      </c>
      <c r="J971">
        <v>13</v>
      </c>
      <c r="K971">
        <v>9</v>
      </c>
      <c r="L971">
        <v>4</v>
      </c>
      <c r="M971">
        <v>0</v>
      </c>
    </row>
    <row r="972" spans="1:13" x14ac:dyDescent="0.25">
      <c r="A972">
        <v>2012</v>
      </c>
      <c r="B972" t="s">
        <v>32</v>
      </c>
      <c r="C972">
        <v>2.2200000000000002</v>
      </c>
      <c r="D972" t="s">
        <v>68</v>
      </c>
      <c r="E972" t="s">
        <v>53</v>
      </c>
      <c r="F972">
        <v>0</v>
      </c>
      <c r="G972">
        <v>0</v>
      </c>
      <c r="H972">
        <v>0</v>
      </c>
      <c r="I972">
        <v>0</v>
      </c>
      <c r="J972">
        <v>0</v>
      </c>
      <c r="K972">
        <v>0</v>
      </c>
      <c r="L972">
        <v>0</v>
      </c>
      <c r="M972">
        <v>0</v>
      </c>
    </row>
    <row r="973" spans="1:13" x14ac:dyDescent="0.25">
      <c r="A973">
        <v>2012</v>
      </c>
      <c r="B973" t="s">
        <v>32</v>
      </c>
      <c r="C973">
        <v>2.23</v>
      </c>
      <c r="D973" t="s">
        <v>69</v>
      </c>
      <c r="E973" t="s">
        <v>53</v>
      </c>
      <c r="F973">
        <v>10</v>
      </c>
      <c r="G973">
        <v>18</v>
      </c>
      <c r="H973">
        <v>8.6999999999999993</v>
      </c>
      <c r="I973">
        <v>18.7</v>
      </c>
      <c r="J973">
        <v>28</v>
      </c>
      <c r="K973">
        <v>17</v>
      </c>
      <c r="L973">
        <v>11</v>
      </c>
      <c r="M973">
        <v>0</v>
      </c>
    </row>
    <row r="974" spans="1:13" x14ac:dyDescent="0.25">
      <c r="A974">
        <v>2012</v>
      </c>
      <c r="B974" t="s">
        <v>32</v>
      </c>
      <c r="C974">
        <v>2.2999999999999998</v>
      </c>
      <c r="D974" t="s">
        <v>68</v>
      </c>
      <c r="E974" t="s">
        <v>56</v>
      </c>
      <c r="F974">
        <v>2</v>
      </c>
      <c r="G974">
        <v>3</v>
      </c>
      <c r="H974">
        <v>1.5</v>
      </c>
      <c r="I974">
        <v>3.5</v>
      </c>
      <c r="J974">
        <v>5</v>
      </c>
      <c r="K974">
        <v>5</v>
      </c>
      <c r="L974">
        <v>0</v>
      </c>
      <c r="M974">
        <v>0</v>
      </c>
    </row>
    <row r="975" spans="1:13" x14ac:dyDescent="0.25">
      <c r="A975">
        <v>2012</v>
      </c>
      <c r="B975" t="s">
        <v>32</v>
      </c>
      <c r="C975">
        <v>2.31</v>
      </c>
      <c r="D975" t="s">
        <v>69</v>
      </c>
      <c r="E975" t="s">
        <v>56</v>
      </c>
      <c r="F975">
        <v>1</v>
      </c>
      <c r="G975">
        <v>0</v>
      </c>
      <c r="H975">
        <v>0</v>
      </c>
      <c r="I975">
        <v>1</v>
      </c>
      <c r="J975">
        <v>1</v>
      </c>
      <c r="K975">
        <v>0</v>
      </c>
      <c r="L975">
        <v>1</v>
      </c>
      <c r="M975">
        <v>0</v>
      </c>
    </row>
    <row r="976" spans="1:13" x14ac:dyDescent="0.25">
      <c r="A976">
        <v>2012</v>
      </c>
      <c r="B976" t="s">
        <v>33</v>
      </c>
      <c r="C976">
        <v>2.04</v>
      </c>
      <c r="D976" t="s">
        <v>68</v>
      </c>
      <c r="E976" t="s">
        <v>54</v>
      </c>
      <c r="F976">
        <v>9</v>
      </c>
      <c r="G976">
        <v>0</v>
      </c>
      <c r="H976">
        <v>0</v>
      </c>
      <c r="I976">
        <v>9</v>
      </c>
      <c r="J976">
        <v>9</v>
      </c>
      <c r="K976">
        <v>7</v>
      </c>
      <c r="L976">
        <v>2</v>
      </c>
      <c r="M976">
        <v>0</v>
      </c>
    </row>
    <row r="977" spans="1:13" x14ac:dyDescent="0.25">
      <c r="A977">
        <v>2012</v>
      </c>
      <c r="B977" t="s">
        <v>33</v>
      </c>
      <c r="C977">
        <v>2.0499999999999998</v>
      </c>
      <c r="D977" t="s">
        <v>69</v>
      </c>
      <c r="E977" t="s">
        <v>54</v>
      </c>
      <c r="F977">
        <v>37</v>
      </c>
      <c r="G977">
        <v>9</v>
      </c>
      <c r="H977">
        <v>4.3048648649999999</v>
      </c>
      <c r="I977">
        <v>41.304864870000003</v>
      </c>
      <c r="J977">
        <v>46</v>
      </c>
      <c r="K977">
        <v>37</v>
      </c>
      <c r="L977">
        <v>9</v>
      </c>
      <c r="M977">
        <v>0</v>
      </c>
    </row>
    <row r="978" spans="1:13" x14ac:dyDescent="0.25">
      <c r="A978">
        <v>2012</v>
      </c>
      <c r="B978" t="s">
        <v>33</v>
      </c>
      <c r="C978">
        <v>2.13</v>
      </c>
      <c r="D978" t="s">
        <v>68</v>
      </c>
      <c r="E978" t="s">
        <v>55</v>
      </c>
      <c r="F978">
        <v>3</v>
      </c>
      <c r="G978">
        <v>0</v>
      </c>
      <c r="H978">
        <v>0</v>
      </c>
      <c r="I978">
        <v>3</v>
      </c>
      <c r="J978">
        <v>3</v>
      </c>
      <c r="K978">
        <v>2</v>
      </c>
      <c r="L978">
        <v>1</v>
      </c>
      <c r="M978">
        <v>0</v>
      </c>
    </row>
    <row r="979" spans="1:13" x14ac:dyDescent="0.25">
      <c r="A979">
        <v>2012</v>
      </c>
      <c r="B979" t="s">
        <v>33</v>
      </c>
      <c r="C979">
        <v>2.14</v>
      </c>
      <c r="D979" t="s">
        <v>69</v>
      </c>
      <c r="E979" t="s">
        <v>55</v>
      </c>
      <c r="F979">
        <v>25</v>
      </c>
      <c r="G979">
        <v>12</v>
      </c>
      <c r="H979">
        <v>6.2689189189999999</v>
      </c>
      <c r="I979">
        <v>31.268918920000001</v>
      </c>
      <c r="J979">
        <v>37</v>
      </c>
      <c r="K979">
        <v>33</v>
      </c>
      <c r="L979">
        <v>4</v>
      </c>
      <c r="M979">
        <v>0</v>
      </c>
    </row>
    <row r="980" spans="1:13" x14ac:dyDescent="0.25">
      <c r="A980">
        <v>2012</v>
      </c>
      <c r="B980" t="s">
        <v>33</v>
      </c>
      <c r="C980">
        <v>2.2200000000000002</v>
      </c>
      <c r="D980" t="s">
        <v>68</v>
      </c>
      <c r="E980" t="s">
        <v>53</v>
      </c>
      <c r="F980">
        <v>2</v>
      </c>
      <c r="G980">
        <v>1</v>
      </c>
      <c r="H980">
        <v>0.5</v>
      </c>
      <c r="I980">
        <v>2.5</v>
      </c>
      <c r="J980">
        <v>3</v>
      </c>
      <c r="K980">
        <v>2</v>
      </c>
      <c r="L980">
        <v>1</v>
      </c>
      <c r="M980">
        <v>0</v>
      </c>
    </row>
    <row r="981" spans="1:13" x14ac:dyDescent="0.25">
      <c r="A981">
        <v>2012</v>
      </c>
      <c r="B981" t="s">
        <v>33</v>
      </c>
      <c r="C981">
        <v>2.23</v>
      </c>
      <c r="D981" t="s">
        <v>69</v>
      </c>
      <c r="E981" t="s">
        <v>53</v>
      </c>
      <c r="F981">
        <v>14</v>
      </c>
      <c r="G981">
        <v>8</v>
      </c>
      <c r="H981">
        <v>4</v>
      </c>
      <c r="I981">
        <v>18</v>
      </c>
      <c r="J981">
        <v>22</v>
      </c>
      <c r="K981">
        <v>16</v>
      </c>
      <c r="L981">
        <v>6</v>
      </c>
      <c r="M981">
        <v>0</v>
      </c>
    </row>
    <row r="982" spans="1:13" x14ac:dyDescent="0.25">
      <c r="A982">
        <v>2012</v>
      </c>
      <c r="B982" t="s">
        <v>33</v>
      </c>
      <c r="C982">
        <v>2.2999999999999998</v>
      </c>
      <c r="D982" t="s">
        <v>68</v>
      </c>
      <c r="E982" t="s">
        <v>56</v>
      </c>
      <c r="F982">
        <v>0</v>
      </c>
      <c r="G982">
        <v>0</v>
      </c>
      <c r="H982">
        <v>0</v>
      </c>
      <c r="I982">
        <v>0</v>
      </c>
      <c r="J982">
        <v>0</v>
      </c>
      <c r="K982">
        <v>0</v>
      </c>
      <c r="L982">
        <v>0</v>
      </c>
      <c r="M982">
        <v>0</v>
      </c>
    </row>
    <row r="983" spans="1:13" x14ac:dyDescent="0.25">
      <c r="A983">
        <v>2012</v>
      </c>
      <c r="B983" t="s">
        <v>33</v>
      </c>
      <c r="C983">
        <v>2.31</v>
      </c>
      <c r="D983" t="s">
        <v>69</v>
      </c>
      <c r="E983" t="s">
        <v>56</v>
      </c>
      <c r="F983">
        <v>0</v>
      </c>
      <c r="G983">
        <v>0</v>
      </c>
      <c r="H983">
        <v>0</v>
      </c>
      <c r="I983">
        <v>0</v>
      </c>
      <c r="J983">
        <v>0</v>
      </c>
      <c r="K983">
        <v>0</v>
      </c>
      <c r="L983">
        <v>0</v>
      </c>
      <c r="M983">
        <v>0</v>
      </c>
    </row>
    <row r="984" spans="1:13" x14ac:dyDescent="0.25">
      <c r="A984">
        <v>2012</v>
      </c>
      <c r="B984" t="s">
        <v>34</v>
      </c>
      <c r="C984">
        <v>2.04</v>
      </c>
      <c r="D984" t="s">
        <v>68</v>
      </c>
      <c r="E984" t="s">
        <v>54</v>
      </c>
      <c r="F984">
        <v>9</v>
      </c>
      <c r="G984">
        <v>3</v>
      </c>
      <c r="H984">
        <v>1.1000000000000001</v>
      </c>
      <c r="I984">
        <v>10.1</v>
      </c>
      <c r="J984">
        <v>12</v>
      </c>
      <c r="K984">
        <v>8</v>
      </c>
      <c r="L984">
        <v>4</v>
      </c>
      <c r="M984">
        <v>0</v>
      </c>
    </row>
    <row r="985" spans="1:13" x14ac:dyDescent="0.25">
      <c r="A985">
        <v>2012</v>
      </c>
      <c r="B985" t="s">
        <v>34</v>
      </c>
      <c r="C985">
        <v>2.0499999999999998</v>
      </c>
      <c r="D985" t="s">
        <v>69</v>
      </c>
      <c r="E985" t="s">
        <v>54</v>
      </c>
      <c r="F985">
        <v>0</v>
      </c>
      <c r="G985">
        <v>0</v>
      </c>
      <c r="H985">
        <v>0</v>
      </c>
      <c r="I985">
        <v>0</v>
      </c>
      <c r="J985">
        <v>0</v>
      </c>
      <c r="K985">
        <v>0</v>
      </c>
      <c r="L985">
        <v>0</v>
      </c>
      <c r="M985">
        <v>0</v>
      </c>
    </row>
    <row r="986" spans="1:13" x14ac:dyDescent="0.25">
      <c r="A986">
        <v>2012</v>
      </c>
      <c r="B986" t="s">
        <v>34</v>
      </c>
      <c r="C986">
        <v>2.13</v>
      </c>
      <c r="D986" t="s">
        <v>68</v>
      </c>
      <c r="E986" t="s">
        <v>55</v>
      </c>
      <c r="F986">
        <v>0</v>
      </c>
      <c r="G986">
        <v>0</v>
      </c>
      <c r="H986">
        <v>0</v>
      </c>
      <c r="I986">
        <v>0</v>
      </c>
      <c r="J986">
        <v>0</v>
      </c>
      <c r="K986">
        <v>0</v>
      </c>
      <c r="L986">
        <v>0</v>
      </c>
      <c r="M986">
        <v>0</v>
      </c>
    </row>
    <row r="987" spans="1:13" x14ac:dyDescent="0.25">
      <c r="A987">
        <v>2012</v>
      </c>
      <c r="B987" t="s">
        <v>34</v>
      </c>
      <c r="C987">
        <v>2.14</v>
      </c>
      <c r="D987" t="s">
        <v>69</v>
      </c>
      <c r="E987" t="s">
        <v>55</v>
      </c>
      <c r="F987">
        <v>65</v>
      </c>
      <c r="G987">
        <v>24</v>
      </c>
      <c r="H987">
        <v>14.78333333</v>
      </c>
      <c r="I987">
        <v>79.783333330000005</v>
      </c>
      <c r="J987">
        <v>89</v>
      </c>
      <c r="K987">
        <v>73</v>
      </c>
      <c r="L987">
        <v>16</v>
      </c>
      <c r="M987">
        <v>0</v>
      </c>
    </row>
    <row r="988" spans="1:13" x14ac:dyDescent="0.25">
      <c r="A988">
        <v>2012</v>
      </c>
      <c r="B988" t="s">
        <v>34</v>
      </c>
      <c r="C988">
        <v>2.2200000000000002</v>
      </c>
      <c r="D988" t="s">
        <v>68</v>
      </c>
      <c r="E988" t="s">
        <v>53</v>
      </c>
      <c r="F988">
        <v>2</v>
      </c>
      <c r="G988">
        <v>0</v>
      </c>
      <c r="H988">
        <v>0</v>
      </c>
      <c r="I988">
        <v>2</v>
      </c>
      <c r="J988">
        <v>2</v>
      </c>
      <c r="K988">
        <v>1</v>
      </c>
      <c r="L988">
        <v>1</v>
      </c>
      <c r="M988">
        <v>0</v>
      </c>
    </row>
    <row r="989" spans="1:13" x14ac:dyDescent="0.25">
      <c r="A989">
        <v>2012</v>
      </c>
      <c r="B989" t="s">
        <v>34</v>
      </c>
      <c r="C989">
        <v>2.23</v>
      </c>
      <c r="D989" t="s">
        <v>69</v>
      </c>
      <c r="E989" t="s">
        <v>53</v>
      </c>
      <c r="F989">
        <v>0</v>
      </c>
      <c r="G989">
        <v>0</v>
      </c>
      <c r="H989">
        <v>0</v>
      </c>
      <c r="I989">
        <v>0</v>
      </c>
      <c r="J989">
        <v>0</v>
      </c>
      <c r="K989">
        <v>0</v>
      </c>
      <c r="L989">
        <v>0</v>
      </c>
      <c r="M989">
        <v>0</v>
      </c>
    </row>
    <row r="990" spans="1:13" x14ac:dyDescent="0.25">
      <c r="A990">
        <v>2012</v>
      </c>
      <c r="B990" t="s">
        <v>34</v>
      </c>
      <c r="C990">
        <v>2.2999999999999998</v>
      </c>
      <c r="D990" t="s">
        <v>68</v>
      </c>
      <c r="E990" t="s">
        <v>56</v>
      </c>
      <c r="F990">
        <v>0</v>
      </c>
      <c r="G990">
        <v>0</v>
      </c>
      <c r="H990">
        <v>0</v>
      </c>
      <c r="I990">
        <v>0</v>
      </c>
      <c r="J990">
        <v>0</v>
      </c>
      <c r="K990">
        <v>0</v>
      </c>
      <c r="L990">
        <v>0</v>
      </c>
      <c r="M990">
        <v>0</v>
      </c>
    </row>
    <row r="991" spans="1:13" x14ac:dyDescent="0.25">
      <c r="A991">
        <v>2012</v>
      </c>
      <c r="B991" t="s">
        <v>34</v>
      </c>
      <c r="C991">
        <v>2.31</v>
      </c>
      <c r="D991" t="s">
        <v>69</v>
      </c>
      <c r="E991" t="s">
        <v>56</v>
      </c>
      <c r="F991">
        <v>0</v>
      </c>
      <c r="G991">
        <v>0</v>
      </c>
      <c r="H991">
        <v>0</v>
      </c>
      <c r="I991">
        <v>0</v>
      </c>
      <c r="J991">
        <v>0</v>
      </c>
      <c r="K991">
        <v>0</v>
      </c>
      <c r="L991">
        <v>0</v>
      </c>
      <c r="M991">
        <v>0</v>
      </c>
    </row>
    <row r="992" spans="1:13" x14ac:dyDescent="0.25">
      <c r="A992">
        <v>2012</v>
      </c>
      <c r="B992" t="s">
        <v>35</v>
      </c>
      <c r="C992">
        <v>2.04</v>
      </c>
      <c r="D992" t="s">
        <v>68</v>
      </c>
      <c r="E992" t="s">
        <v>54</v>
      </c>
      <c r="F992">
        <v>9</v>
      </c>
      <c r="G992">
        <v>0</v>
      </c>
      <c r="H992">
        <v>0</v>
      </c>
      <c r="I992">
        <v>9</v>
      </c>
      <c r="J992">
        <v>9</v>
      </c>
      <c r="K992">
        <v>8</v>
      </c>
      <c r="L992">
        <v>1</v>
      </c>
      <c r="M992">
        <v>0</v>
      </c>
    </row>
    <row r="993" spans="1:13" x14ac:dyDescent="0.25">
      <c r="A993">
        <v>2012</v>
      </c>
      <c r="B993" t="s">
        <v>35</v>
      </c>
      <c r="C993">
        <v>2.0499999999999998</v>
      </c>
      <c r="D993" t="s">
        <v>69</v>
      </c>
      <c r="E993" t="s">
        <v>54</v>
      </c>
      <c r="F993">
        <v>42</v>
      </c>
      <c r="G993">
        <v>14</v>
      </c>
      <c r="H993">
        <v>6.7613000000000003</v>
      </c>
      <c r="I993">
        <v>48.761299999999999</v>
      </c>
      <c r="J993">
        <v>56</v>
      </c>
      <c r="K993">
        <v>45</v>
      </c>
      <c r="L993">
        <v>11</v>
      </c>
      <c r="M993">
        <v>0</v>
      </c>
    </row>
    <row r="994" spans="1:13" x14ac:dyDescent="0.25">
      <c r="A994">
        <v>2012</v>
      </c>
      <c r="B994" t="s">
        <v>35</v>
      </c>
      <c r="C994">
        <v>2.13</v>
      </c>
      <c r="D994" t="s">
        <v>68</v>
      </c>
      <c r="E994" t="s">
        <v>55</v>
      </c>
      <c r="F994">
        <v>10</v>
      </c>
      <c r="G994">
        <v>0</v>
      </c>
      <c r="H994">
        <v>0</v>
      </c>
      <c r="I994">
        <v>10</v>
      </c>
      <c r="J994">
        <v>10</v>
      </c>
      <c r="K994">
        <v>6</v>
      </c>
      <c r="L994">
        <v>4</v>
      </c>
      <c r="M994">
        <v>0</v>
      </c>
    </row>
    <row r="995" spans="1:13" x14ac:dyDescent="0.25">
      <c r="A995">
        <v>2012</v>
      </c>
      <c r="B995" t="s">
        <v>35</v>
      </c>
      <c r="C995">
        <v>2.14</v>
      </c>
      <c r="D995" t="s">
        <v>69</v>
      </c>
      <c r="E995" t="s">
        <v>55</v>
      </c>
      <c r="F995">
        <v>31</v>
      </c>
      <c r="G995">
        <v>6</v>
      </c>
      <c r="H995">
        <v>3.4344999999999999</v>
      </c>
      <c r="I995">
        <v>34.4345</v>
      </c>
      <c r="J995">
        <v>37</v>
      </c>
      <c r="K995">
        <v>27</v>
      </c>
      <c r="L995">
        <v>10</v>
      </c>
      <c r="M995">
        <v>0</v>
      </c>
    </row>
    <row r="996" spans="1:13" x14ac:dyDescent="0.25">
      <c r="A996">
        <v>2012</v>
      </c>
      <c r="B996" t="s">
        <v>35</v>
      </c>
      <c r="C996">
        <v>2.2200000000000002</v>
      </c>
      <c r="D996" t="s">
        <v>68</v>
      </c>
      <c r="E996" t="s">
        <v>53</v>
      </c>
      <c r="F996">
        <v>1</v>
      </c>
      <c r="G996">
        <v>0</v>
      </c>
      <c r="H996">
        <v>0</v>
      </c>
      <c r="I996">
        <v>1</v>
      </c>
      <c r="J996">
        <v>1</v>
      </c>
      <c r="K996">
        <v>1</v>
      </c>
      <c r="L996">
        <v>0</v>
      </c>
      <c r="M996">
        <v>0</v>
      </c>
    </row>
    <row r="997" spans="1:13" x14ac:dyDescent="0.25">
      <c r="A997">
        <v>2012</v>
      </c>
      <c r="B997" t="s">
        <v>35</v>
      </c>
      <c r="C997">
        <v>2.23</v>
      </c>
      <c r="D997" t="s">
        <v>69</v>
      </c>
      <c r="E997" t="s">
        <v>53</v>
      </c>
      <c r="F997">
        <v>8</v>
      </c>
      <c r="G997">
        <v>1</v>
      </c>
      <c r="H997">
        <v>0.49659999999999999</v>
      </c>
      <c r="I997">
        <v>8.4966000000000008</v>
      </c>
      <c r="J997">
        <v>9</v>
      </c>
      <c r="K997">
        <v>5</v>
      </c>
      <c r="L997">
        <v>4</v>
      </c>
      <c r="M997">
        <v>0</v>
      </c>
    </row>
    <row r="998" spans="1:13" x14ac:dyDescent="0.25">
      <c r="A998">
        <v>2012</v>
      </c>
      <c r="B998" t="s">
        <v>35</v>
      </c>
      <c r="C998">
        <v>2.2999999999999998</v>
      </c>
      <c r="D998" t="s">
        <v>68</v>
      </c>
      <c r="E998" t="s">
        <v>56</v>
      </c>
      <c r="F998">
        <v>1</v>
      </c>
      <c r="G998">
        <v>0</v>
      </c>
      <c r="H998">
        <v>0</v>
      </c>
      <c r="I998">
        <v>1</v>
      </c>
      <c r="J998">
        <v>1</v>
      </c>
      <c r="K998">
        <v>1</v>
      </c>
      <c r="L998">
        <v>0</v>
      </c>
      <c r="M998">
        <v>0</v>
      </c>
    </row>
    <row r="999" spans="1:13" x14ac:dyDescent="0.25">
      <c r="A999">
        <v>2012</v>
      </c>
      <c r="B999" t="s">
        <v>35</v>
      </c>
      <c r="C999">
        <v>2.31</v>
      </c>
      <c r="D999" t="s">
        <v>69</v>
      </c>
      <c r="E999" t="s">
        <v>56</v>
      </c>
      <c r="F999">
        <v>6</v>
      </c>
      <c r="G999">
        <v>2</v>
      </c>
      <c r="H999">
        <v>1.2689999999999999</v>
      </c>
      <c r="I999">
        <v>7.2690000000000001</v>
      </c>
      <c r="J999">
        <v>8</v>
      </c>
      <c r="K999">
        <v>6</v>
      </c>
      <c r="L999">
        <v>2</v>
      </c>
      <c r="M999">
        <v>0</v>
      </c>
    </row>
    <row r="1000" spans="1:13" x14ac:dyDescent="0.25">
      <c r="A1000">
        <v>2012</v>
      </c>
      <c r="B1000" t="s">
        <v>49</v>
      </c>
      <c r="C1000">
        <v>2.04</v>
      </c>
      <c r="D1000" t="s">
        <v>68</v>
      </c>
      <c r="E1000" t="s">
        <v>54</v>
      </c>
      <c r="F1000">
        <v>1</v>
      </c>
      <c r="G1000">
        <v>0</v>
      </c>
      <c r="H1000">
        <v>0</v>
      </c>
      <c r="I1000">
        <v>1</v>
      </c>
      <c r="J1000">
        <v>1</v>
      </c>
      <c r="K1000">
        <v>1</v>
      </c>
      <c r="L1000">
        <v>0</v>
      </c>
      <c r="M1000">
        <v>0</v>
      </c>
    </row>
    <row r="1001" spans="1:13" x14ac:dyDescent="0.25">
      <c r="A1001">
        <v>2012</v>
      </c>
      <c r="B1001" t="s">
        <v>49</v>
      </c>
      <c r="C1001">
        <v>2.0499999999999998</v>
      </c>
      <c r="D1001" t="s">
        <v>69</v>
      </c>
      <c r="E1001" t="s">
        <v>54</v>
      </c>
      <c r="F1001">
        <v>6</v>
      </c>
      <c r="G1001">
        <v>3</v>
      </c>
      <c r="H1001">
        <v>2.7027027029999999</v>
      </c>
      <c r="I1001">
        <v>8.7027027029999999</v>
      </c>
      <c r="J1001">
        <v>9</v>
      </c>
      <c r="K1001">
        <v>8</v>
      </c>
      <c r="L1001">
        <v>1</v>
      </c>
      <c r="M1001">
        <v>0</v>
      </c>
    </row>
    <row r="1002" spans="1:13" x14ac:dyDescent="0.25">
      <c r="A1002">
        <v>2012</v>
      </c>
      <c r="B1002" t="s">
        <v>49</v>
      </c>
      <c r="C1002">
        <v>2.13</v>
      </c>
      <c r="D1002" t="s">
        <v>68</v>
      </c>
      <c r="E1002" t="s">
        <v>55</v>
      </c>
      <c r="F1002">
        <v>2</v>
      </c>
      <c r="G1002">
        <v>0</v>
      </c>
      <c r="H1002">
        <v>0</v>
      </c>
      <c r="I1002">
        <v>2</v>
      </c>
      <c r="J1002">
        <v>2</v>
      </c>
      <c r="K1002">
        <v>1</v>
      </c>
      <c r="L1002">
        <v>1</v>
      </c>
      <c r="M1002">
        <v>0</v>
      </c>
    </row>
    <row r="1003" spans="1:13" x14ac:dyDescent="0.25">
      <c r="A1003">
        <v>2012</v>
      </c>
      <c r="B1003" t="s">
        <v>49</v>
      </c>
      <c r="C1003">
        <v>2.14</v>
      </c>
      <c r="D1003" t="s">
        <v>69</v>
      </c>
      <c r="E1003" t="s">
        <v>55</v>
      </c>
      <c r="F1003">
        <v>5</v>
      </c>
      <c r="G1003">
        <v>0</v>
      </c>
      <c r="H1003">
        <v>0</v>
      </c>
      <c r="I1003">
        <v>5</v>
      </c>
      <c r="J1003">
        <v>5</v>
      </c>
      <c r="K1003">
        <v>4</v>
      </c>
      <c r="L1003">
        <v>1</v>
      </c>
      <c r="M1003">
        <v>0</v>
      </c>
    </row>
    <row r="1004" spans="1:13" x14ac:dyDescent="0.25">
      <c r="A1004">
        <v>2012</v>
      </c>
      <c r="B1004" t="s">
        <v>49</v>
      </c>
      <c r="C1004">
        <v>2.2200000000000002</v>
      </c>
      <c r="D1004" t="s">
        <v>68</v>
      </c>
      <c r="E1004" t="s">
        <v>53</v>
      </c>
      <c r="F1004">
        <v>1</v>
      </c>
      <c r="G1004">
        <v>0</v>
      </c>
      <c r="H1004">
        <v>0</v>
      </c>
      <c r="I1004">
        <v>1</v>
      </c>
      <c r="J1004">
        <v>1</v>
      </c>
      <c r="K1004">
        <v>1</v>
      </c>
      <c r="L1004">
        <v>0</v>
      </c>
      <c r="M1004">
        <v>0</v>
      </c>
    </row>
    <row r="1005" spans="1:13" x14ac:dyDescent="0.25">
      <c r="A1005">
        <v>2012</v>
      </c>
      <c r="B1005" t="s">
        <v>49</v>
      </c>
      <c r="C1005">
        <v>2.23</v>
      </c>
      <c r="D1005" t="s">
        <v>69</v>
      </c>
      <c r="E1005" t="s">
        <v>53</v>
      </c>
      <c r="F1005">
        <v>2</v>
      </c>
      <c r="G1005">
        <v>0</v>
      </c>
      <c r="H1005">
        <v>0</v>
      </c>
      <c r="I1005">
        <v>2</v>
      </c>
      <c r="J1005">
        <v>2</v>
      </c>
      <c r="K1005">
        <v>1</v>
      </c>
      <c r="L1005">
        <v>1</v>
      </c>
      <c r="M1005">
        <v>0</v>
      </c>
    </row>
    <row r="1006" spans="1:13" x14ac:dyDescent="0.25">
      <c r="A1006">
        <v>2012</v>
      </c>
      <c r="B1006" t="s">
        <v>49</v>
      </c>
      <c r="C1006">
        <v>2.2999999999999998</v>
      </c>
      <c r="D1006" t="s">
        <v>68</v>
      </c>
      <c r="E1006" t="s">
        <v>56</v>
      </c>
      <c r="F1006">
        <v>0</v>
      </c>
      <c r="G1006">
        <v>0</v>
      </c>
      <c r="H1006">
        <v>0</v>
      </c>
      <c r="I1006">
        <v>0</v>
      </c>
      <c r="J1006">
        <v>0</v>
      </c>
      <c r="K1006">
        <v>0</v>
      </c>
      <c r="L1006">
        <v>0</v>
      </c>
      <c r="M1006">
        <v>0</v>
      </c>
    </row>
    <row r="1007" spans="1:13" x14ac:dyDescent="0.25">
      <c r="A1007">
        <v>2012</v>
      </c>
      <c r="B1007" t="s">
        <v>49</v>
      </c>
      <c r="C1007">
        <v>2.31</v>
      </c>
      <c r="D1007" t="s">
        <v>69</v>
      </c>
      <c r="E1007" t="s">
        <v>56</v>
      </c>
      <c r="F1007">
        <v>0</v>
      </c>
      <c r="G1007">
        <v>0</v>
      </c>
      <c r="H1007">
        <v>0</v>
      </c>
      <c r="I1007">
        <v>0</v>
      </c>
      <c r="J1007">
        <v>0</v>
      </c>
      <c r="K1007">
        <v>0</v>
      </c>
      <c r="L1007">
        <v>0</v>
      </c>
      <c r="M1007">
        <v>0</v>
      </c>
    </row>
    <row r="1008" spans="1:13" x14ac:dyDescent="0.25">
      <c r="A1008">
        <v>2012</v>
      </c>
      <c r="B1008" t="s">
        <v>36</v>
      </c>
      <c r="C1008">
        <v>2.04</v>
      </c>
      <c r="D1008" t="s">
        <v>68</v>
      </c>
      <c r="E1008" t="s">
        <v>54</v>
      </c>
      <c r="F1008">
        <v>9</v>
      </c>
      <c r="G1008">
        <v>2</v>
      </c>
      <c r="H1008">
        <v>1</v>
      </c>
      <c r="I1008">
        <v>10</v>
      </c>
      <c r="J1008">
        <v>11</v>
      </c>
      <c r="K1008">
        <v>7</v>
      </c>
      <c r="L1008">
        <v>4</v>
      </c>
      <c r="M1008">
        <v>0</v>
      </c>
    </row>
    <row r="1009" spans="1:13" x14ac:dyDescent="0.25">
      <c r="A1009">
        <v>2012</v>
      </c>
      <c r="B1009" t="s">
        <v>36</v>
      </c>
      <c r="C1009">
        <v>2.0499999999999998</v>
      </c>
      <c r="D1009" t="s">
        <v>69</v>
      </c>
      <c r="E1009" t="s">
        <v>54</v>
      </c>
      <c r="F1009">
        <v>50</v>
      </c>
      <c r="G1009">
        <v>4</v>
      </c>
      <c r="H1009">
        <v>2.4</v>
      </c>
      <c r="I1009">
        <v>52.4</v>
      </c>
      <c r="J1009">
        <v>54</v>
      </c>
      <c r="K1009">
        <v>44</v>
      </c>
      <c r="L1009">
        <v>10</v>
      </c>
      <c r="M1009">
        <v>0</v>
      </c>
    </row>
    <row r="1010" spans="1:13" x14ac:dyDescent="0.25">
      <c r="A1010">
        <v>2012</v>
      </c>
      <c r="B1010" t="s">
        <v>36</v>
      </c>
      <c r="C1010">
        <v>2.13</v>
      </c>
      <c r="D1010" t="s">
        <v>68</v>
      </c>
      <c r="E1010" t="s">
        <v>55</v>
      </c>
      <c r="F1010">
        <v>15</v>
      </c>
      <c r="G1010">
        <v>0</v>
      </c>
      <c r="H1010">
        <v>0</v>
      </c>
      <c r="I1010">
        <v>15</v>
      </c>
      <c r="J1010">
        <v>15</v>
      </c>
      <c r="K1010">
        <v>12</v>
      </c>
      <c r="L1010">
        <v>3</v>
      </c>
      <c r="M1010">
        <v>0</v>
      </c>
    </row>
    <row r="1011" spans="1:13" x14ac:dyDescent="0.25">
      <c r="A1011">
        <v>2012</v>
      </c>
      <c r="B1011" t="s">
        <v>36</v>
      </c>
      <c r="C1011">
        <v>2.14</v>
      </c>
      <c r="D1011" t="s">
        <v>69</v>
      </c>
      <c r="E1011" t="s">
        <v>55</v>
      </c>
      <c r="F1011">
        <v>37</v>
      </c>
      <c r="G1011">
        <v>8</v>
      </c>
      <c r="H1011">
        <v>4.7</v>
      </c>
      <c r="I1011">
        <v>41.7</v>
      </c>
      <c r="J1011">
        <v>45</v>
      </c>
      <c r="K1011">
        <v>38</v>
      </c>
      <c r="L1011">
        <v>7</v>
      </c>
      <c r="M1011">
        <v>0</v>
      </c>
    </row>
    <row r="1012" spans="1:13" x14ac:dyDescent="0.25">
      <c r="A1012">
        <v>2012</v>
      </c>
      <c r="B1012" t="s">
        <v>36</v>
      </c>
      <c r="C1012">
        <v>2.2200000000000002</v>
      </c>
      <c r="D1012" t="s">
        <v>68</v>
      </c>
      <c r="E1012" t="s">
        <v>53</v>
      </c>
      <c r="F1012">
        <v>5</v>
      </c>
      <c r="G1012">
        <v>0</v>
      </c>
      <c r="H1012">
        <v>0</v>
      </c>
      <c r="I1012">
        <v>5</v>
      </c>
      <c r="J1012">
        <v>5</v>
      </c>
      <c r="K1012">
        <v>3</v>
      </c>
      <c r="L1012">
        <v>2</v>
      </c>
      <c r="M1012">
        <v>0</v>
      </c>
    </row>
    <row r="1013" spans="1:13" x14ac:dyDescent="0.25">
      <c r="A1013">
        <v>2012</v>
      </c>
      <c r="B1013" t="s">
        <v>36</v>
      </c>
      <c r="C1013">
        <v>2.23</v>
      </c>
      <c r="D1013" t="s">
        <v>69</v>
      </c>
      <c r="E1013" t="s">
        <v>53</v>
      </c>
      <c r="F1013">
        <v>17</v>
      </c>
      <c r="G1013">
        <v>3</v>
      </c>
      <c r="H1013">
        <v>1.5</v>
      </c>
      <c r="I1013">
        <v>18.5</v>
      </c>
      <c r="J1013">
        <v>20</v>
      </c>
      <c r="K1013">
        <v>13</v>
      </c>
      <c r="L1013">
        <v>7</v>
      </c>
      <c r="M1013">
        <v>0</v>
      </c>
    </row>
    <row r="1014" spans="1:13" x14ac:dyDescent="0.25">
      <c r="A1014">
        <v>2012</v>
      </c>
      <c r="B1014" t="s">
        <v>36</v>
      </c>
      <c r="C1014">
        <v>2.2999999999999998</v>
      </c>
      <c r="D1014" t="s">
        <v>68</v>
      </c>
      <c r="E1014" t="s">
        <v>56</v>
      </c>
      <c r="F1014">
        <v>2</v>
      </c>
      <c r="G1014">
        <v>0</v>
      </c>
      <c r="H1014">
        <v>0</v>
      </c>
      <c r="I1014">
        <v>2</v>
      </c>
      <c r="J1014">
        <v>2</v>
      </c>
      <c r="K1014">
        <v>2</v>
      </c>
      <c r="L1014">
        <v>0</v>
      </c>
      <c r="M1014">
        <v>0</v>
      </c>
    </row>
    <row r="1015" spans="1:13" x14ac:dyDescent="0.25">
      <c r="A1015">
        <v>2012</v>
      </c>
      <c r="B1015" t="s">
        <v>36</v>
      </c>
      <c r="C1015">
        <v>2.31</v>
      </c>
      <c r="D1015" t="s">
        <v>69</v>
      </c>
      <c r="E1015" t="s">
        <v>56</v>
      </c>
      <c r="F1015">
        <v>4</v>
      </c>
      <c r="G1015">
        <v>2</v>
      </c>
      <c r="H1015">
        <v>1.5</v>
      </c>
      <c r="I1015">
        <v>5.5</v>
      </c>
      <c r="J1015">
        <v>6</v>
      </c>
      <c r="K1015">
        <v>6</v>
      </c>
      <c r="L1015">
        <v>0</v>
      </c>
      <c r="M1015">
        <v>0</v>
      </c>
    </row>
    <row r="1016" spans="1:13" x14ac:dyDescent="0.25">
      <c r="A1016">
        <v>2012</v>
      </c>
      <c r="B1016" t="s">
        <v>37</v>
      </c>
      <c r="C1016">
        <v>2.04</v>
      </c>
      <c r="D1016" t="s">
        <v>68</v>
      </c>
      <c r="E1016" t="s">
        <v>54</v>
      </c>
      <c r="F1016">
        <v>29</v>
      </c>
      <c r="G1016">
        <v>4</v>
      </c>
      <c r="H1016">
        <v>3.1508108109999999</v>
      </c>
      <c r="I1016">
        <v>32.150810810000003</v>
      </c>
      <c r="J1016">
        <v>33</v>
      </c>
      <c r="K1016">
        <v>25</v>
      </c>
      <c r="L1016">
        <v>8</v>
      </c>
      <c r="M1016">
        <v>0</v>
      </c>
    </row>
    <row r="1017" spans="1:13" x14ac:dyDescent="0.25">
      <c r="A1017">
        <v>2012</v>
      </c>
      <c r="B1017" t="s">
        <v>37</v>
      </c>
      <c r="C1017">
        <v>2.0499999999999998</v>
      </c>
      <c r="D1017" t="s">
        <v>69</v>
      </c>
      <c r="E1017" t="s">
        <v>54</v>
      </c>
      <c r="F1017">
        <v>89</v>
      </c>
      <c r="G1017">
        <v>11</v>
      </c>
      <c r="H1017">
        <v>6.7027027029999999</v>
      </c>
      <c r="I1017">
        <v>95.702702700000003</v>
      </c>
      <c r="J1017">
        <v>100</v>
      </c>
      <c r="K1017">
        <v>82</v>
      </c>
      <c r="L1017">
        <v>18</v>
      </c>
      <c r="M1017">
        <v>0</v>
      </c>
    </row>
    <row r="1018" spans="1:13" x14ac:dyDescent="0.25">
      <c r="A1018">
        <v>2012</v>
      </c>
      <c r="B1018" t="s">
        <v>37</v>
      </c>
      <c r="C1018">
        <v>2.13</v>
      </c>
      <c r="D1018" t="s">
        <v>68</v>
      </c>
      <c r="E1018" t="s">
        <v>55</v>
      </c>
      <c r="F1018">
        <v>17</v>
      </c>
      <c r="G1018">
        <v>0</v>
      </c>
      <c r="H1018">
        <v>0</v>
      </c>
      <c r="I1018">
        <v>17</v>
      </c>
      <c r="J1018">
        <v>17</v>
      </c>
      <c r="K1018">
        <v>13</v>
      </c>
      <c r="L1018">
        <v>4</v>
      </c>
      <c r="M1018">
        <v>0</v>
      </c>
    </row>
    <row r="1019" spans="1:13" x14ac:dyDescent="0.25">
      <c r="A1019">
        <v>2012</v>
      </c>
      <c r="B1019" t="s">
        <v>37</v>
      </c>
      <c r="C1019">
        <v>2.14</v>
      </c>
      <c r="D1019" t="s">
        <v>69</v>
      </c>
      <c r="E1019" t="s">
        <v>55</v>
      </c>
      <c r="F1019">
        <v>62</v>
      </c>
      <c r="G1019">
        <v>7</v>
      </c>
      <c r="H1019">
        <v>4.01</v>
      </c>
      <c r="I1019">
        <v>66.010000000000005</v>
      </c>
      <c r="J1019">
        <v>69</v>
      </c>
      <c r="K1019">
        <v>52</v>
      </c>
      <c r="L1019">
        <v>17</v>
      </c>
      <c r="M1019">
        <v>0</v>
      </c>
    </row>
    <row r="1020" spans="1:13" x14ac:dyDescent="0.25">
      <c r="A1020">
        <v>2012</v>
      </c>
      <c r="B1020" t="s">
        <v>37</v>
      </c>
      <c r="C1020">
        <v>2.2200000000000002</v>
      </c>
      <c r="D1020" t="s">
        <v>68</v>
      </c>
      <c r="E1020" t="s">
        <v>53</v>
      </c>
      <c r="F1020">
        <v>8</v>
      </c>
      <c r="G1020">
        <v>0</v>
      </c>
      <c r="H1020">
        <v>0</v>
      </c>
      <c r="I1020">
        <v>8</v>
      </c>
      <c r="J1020">
        <v>8</v>
      </c>
      <c r="K1020">
        <v>7</v>
      </c>
      <c r="L1020">
        <v>1</v>
      </c>
      <c r="M1020">
        <v>0</v>
      </c>
    </row>
    <row r="1021" spans="1:13" x14ac:dyDescent="0.25">
      <c r="A1021">
        <v>2012</v>
      </c>
      <c r="B1021" t="s">
        <v>37</v>
      </c>
      <c r="C1021">
        <v>2.23</v>
      </c>
      <c r="D1021" t="s">
        <v>69</v>
      </c>
      <c r="E1021" t="s">
        <v>53</v>
      </c>
      <c r="F1021">
        <v>41</v>
      </c>
      <c r="G1021">
        <v>10</v>
      </c>
      <c r="H1021">
        <v>6.3814285709999998</v>
      </c>
      <c r="I1021">
        <v>47.381428569999997</v>
      </c>
      <c r="J1021">
        <v>51</v>
      </c>
      <c r="K1021">
        <v>42</v>
      </c>
      <c r="L1021">
        <v>9</v>
      </c>
      <c r="M1021">
        <v>0</v>
      </c>
    </row>
    <row r="1022" spans="1:13" x14ac:dyDescent="0.25">
      <c r="A1022">
        <v>2012</v>
      </c>
      <c r="B1022" t="s">
        <v>37</v>
      </c>
      <c r="C1022">
        <v>2.2999999999999998</v>
      </c>
      <c r="D1022" t="s">
        <v>68</v>
      </c>
      <c r="E1022" t="s">
        <v>56</v>
      </c>
      <c r="F1022">
        <v>9</v>
      </c>
      <c r="G1022">
        <v>0</v>
      </c>
      <c r="H1022">
        <v>0</v>
      </c>
      <c r="I1022">
        <v>9</v>
      </c>
      <c r="J1022">
        <v>9</v>
      </c>
      <c r="K1022">
        <v>8</v>
      </c>
      <c r="L1022">
        <v>1</v>
      </c>
      <c r="M1022">
        <v>0</v>
      </c>
    </row>
    <row r="1023" spans="1:13" x14ac:dyDescent="0.25">
      <c r="A1023">
        <v>2012</v>
      </c>
      <c r="B1023" t="s">
        <v>37</v>
      </c>
      <c r="C1023">
        <v>2.31</v>
      </c>
      <c r="D1023" t="s">
        <v>69</v>
      </c>
      <c r="E1023" t="s">
        <v>56</v>
      </c>
      <c r="F1023">
        <v>15</v>
      </c>
      <c r="G1023">
        <v>2</v>
      </c>
      <c r="H1023">
        <v>1.54</v>
      </c>
      <c r="I1023">
        <v>16.54</v>
      </c>
      <c r="J1023">
        <v>17</v>
      </c>
      <c r="K1023">
        <v>11</v>
      </c>
      <c r="L1023">
        <v>6</v>
      </c>
      <c r="M1023">
        <v>0</v>
      </c>
    </row>
    <row r="1024" spans="1:13" x14ac:dyDescent="0.25">
      <c r="A1024">
        <v>2012</v>
      </c>
      <c r="B1024" t="s">
        <v>38</v>
      </c>
      <c r="C1024">
        <v>2.04</v>
      </c>
      <c r="D1024" t="s">
        <v>68</v>
      </c>
      <c r="E1024" t="s">
        <v>54</v>
      </c>
      <c r="F1024">
        <v>1</v>
      </c>
      <c r="G1024">
        <v>0</v>
      </c>
      <c r="H1024">
        <v>0</v>
      </c>
      <c r="I1024">
        <v>1</v>
      </c>
      <c r="J1024">
        <v>1</v>
      </c>
      <c r="K1024">
        <v>0</v>
      </c>
      <c r="L1024">
        <v>1</v>
      </c>
      <c r="M1024">
        <v>0</v>
      </c>
    </row>
    <row r="1025" spans="1:13" x14ac:dyDescent="0.25">
      <c r="A1025">
        <v>2012</v>
      </c>
      <c r="B1025" t="s">
        <v>38</v>
      </c>
      <c r="C1025">
        <v>2.0499999999999998</v>
      </c>
      <c r="D1025" t="s">
        <v>69</v>
      </c>
      <c r="E1025" t="s">
        <v>54</v>
      </c>
      <c r="F1025">
        <v>10</v>
      </c>
      <c r="G1025">
        <v>0</v>
      </c>
      <c r="H1025">
        <v>0</v>
      </c>
      <c r="I1025">
        <v>10</v>
      </c>
      <c r="J1025">
        <v>10</v>
      </c>
      <c r="K1025">
        <v>8</v>
      </c>
      <c r="L1025">
        <v>2</v>
      </c>
      <c r="M1025">
        <v>0</v>
      </c>
    </row>
    <row r="1026" spans="1:13" x14ac:dyDescent="0.25">
      <c r="A1026">
        <v>2012</v>
      </c>
      <c r="B1026" t="s">
        <v>38</v>
      </c>
      <c r="C1026">
        <v>2.13</v>
      </c>
      <c r="D1026" t="s">
        <v>68</v>
      </c>
      <c r="E1026" t="s">
        <v>55</v>
      </c>
      <c r="F1026">
        <v>1</v>
      </c>
      <c r="G1026">
        <v>0</v>
      </c>
      <c r="H1026">
        <v>0</v>
      </c>
      <c r="I1026">
        <v>1</v>
      </c>
      <c r="J1026">
        <v>1</v>
      </c>
      <c r="K1026">
        <v>1</v>
      </c>
      <c r="L1026">
        <v>0</v>
      </c>
      <c r="M1026">
        <v>0</v>
      </c>
    </row>
    <row r="1027" spans="1:13" x14ac:dyDescent="0.25">
      <c r="A1027">
        <v>2012</v>
      </c>
      <c r="B1027" t="s">
        <v>38</v>
      </c>
      <c r="C1027">
        <v>2.14</v>
      </c>
      <c r="D1027" t="s">
        <v>69</v>
      </c>
      <c r="E1027" t="s">
        <v>55</v>
      </c>
      <c r="F1027">
        <v>4</v>
      </c>
      <c r="G1027">
        <v>2</v>
      </c>
      <c r="H1027">
        <v>1.4</v>
      </c>
      <c r="I1027">
        <v>5.4</v>
      </c>
      <c r="J1027">
        <v>6</v>
      </c>
      <c r="K1027">
        <v>5</v>
      </c>
      <c r="L1027">
        <v>1</v>
      </c>
      <c r="M1027">
        <v>0</v>
      </c>
    </row>
    <row r="1028" spans="1:13" x14ac:dyDescent="0.25">
      <c r="A1028">
        <v>2012</v>
      </c>
      <c r="B1028" t="s">
        <v>38</v>
      </c>
      <c r="C1028">
        <v>2.2200000000000002</v>
      </c>
      <c r="D1028" t="s">
        <v>68</v>
      </c>
      <c r="E1028" t="s">
        <v>53</v>
      </c>
      <c r="F1028">
        <v>0</v>
      </c>
      <c r="G1028">
        <v>0</v>
      </c>
      <c r="H1028">
        <v>0</v>
      </c>
      <c r="I1028">
        <v>0</v>
      </c>
      <c r="J1028">
        <v>0</v>
      </c>
      <c r="K1028">
        <v>0</v>
      </c>
      <c r="L1028">
        <v>0</v>
      </c>
      <c r="M1028">
        <v>0</v>
      </c>
    </row>
    <row r="1029" spans="1:13" x14ac:dyDescent="0.25">
      <c r="A1029">
        <v>2012</v>
      </c>
      <c r="B1029" t="s">
        <v>38</v>
      </c>
      <c r="C1029">
        <v>2.23</v>
      </c>
      <c r="D1029" t="s">
        <v>69</v>
      </c>
      <c r="E1029" t="s">
        <v>53</v>
      </c>
      <c r="F1029">
        <v>2</v>
      </c>
      <c r="G1029">
        <v>0</v>
      </c>
      <c r="H1029">
        <v>0</v>
      </c>
      <c r="I1029">
        <v>2</v>
      </c>
      <c r="J1029">
        <v>2</v>
      </c>
      <c r="K1029">
        <v>2</v>
      </c>
      <c r="L1029">
        <v>0</v>
      </c>
      <c r="M1029">
        <v>0</v>
      </c>
    </row>
    <row r="1030" spans="1:13" x14ac:dyDescent="0.25">
      <c r="A1030">
        <v>2012</v>
      </c>
      <c r="B1030" t="s">
        <v>38</v>
      </c>
      <c r="C1030">
        <v>2.2999999999999998</v>
      </c>
      <c r="D1030" t="s">
        <v>68</v>
      </c>
      <c r="E1030" t="s">
        <v>56</v>
      </c>
      <c r="F1030">
        <v>1</v>
      </c>
      <c r="G1030">
        <v>0</v>
      </c>
      <c r="H1030">
        <v>0</v>
      </c>
      <c r="I1030">
        <v>1</v>
      </c>
      <c r="J1030">
        <v>1</v>
      </c>
      <c r="K1030">
        <v>0</v>
      </c>
      <c r="L1030">
        <v>1</v>
      </c>
      <c r="M1030">
        <v>0</v>
      </c>
    </row>
    <row r="1031" spans="1:13" x14ac:dyDescent="0.25">
      <c r="A1031">
        <v>2012</v>
      </c>
      <c r="B1031" t="s">
        <v>38</v>
      </c>
      <c r="C1031">
        <v>2.31</v>
      </c>
      <c r="D1031" t="s">
        <v>69</v>
      </c>
      <c r="E1031" t="s">
        <v>56</v>
      </c>
      <c r="F1031">
        <v>3</v>
      </c>
      <c r="G1031">
        <v>0</v>
      </c>
      <c r="H1031">
        <v>0</v>
      </c>
      <c r="I1031">
        <v>3</v>
      </c>
      <c r="J1031">
        <v>3</v>
      </c>
      <c r="K1031">
        <v>3</v>
      </c>
      <c r="L1031">
        <v>0</v>
      </c>
      <c r="M1031">
        <v>0</v>
      </c>
    </row>
    <row r="1032" spans="1:13" x14ac:dyDescent="0.25">
      <c r="A1032">
        <v>2012</v>
      </c>
      <c r="B1032" t="s">
        <v>39</v>
      </c>
      <c r="C1032">
        <v>2.04</v>
      </c>
      <c r="D1032" t="s">
        <v>68</v>
      </c>
      <c r="E1032" t="s">
        <v>54</v>
      </c>
      <c r="F1032">
        <v>10</v>
      </c>
      <c r="G1032">
        <v>2</v>
      </c>
      <c r="H1032">
        <v>1.11388888</v>
      </c>
      <c r="I1032">
        <v>11.134722200000001</v>
      </c>
      <c r="J1032">
        <v>12</v>
      </c>
      <c r="K1032">
        <v>10</v>
      </c>
      <c r="L1032">
        <v>2</v>
      </c>
      <c r="M1032">
        <v>0</v>
      </c>
    </row>
    <row r="1033" spans="1:13" x14ac:dyDescent="0.25">
      <c r="A1033">
        <v>2012</v>
      </c>
      <c r="B1033" t="s">
        <v>39</v>
      </c>
      <c r="C1033">
        <v>2.0499999999999998</v>
      </c>
      <c r="D1033" t="s">
        <v>69</v>
      </c>
      <c r="E1033" t="s">
        <v>54</v>
      </c>
      <c r="F1033">
        <v>28</v>
      </c>
      <c r="G1033">
        <v>21</v>
      </c>
      <c r="H1033">
        <v>13.530885530000001</v>
      </c>
      <c r="I1033">
        <v>41.530885529999999</v>
      </c>
      <c r="J1033">
        <v>49</v>
      </c>
      <c r="K1033">
        <v>45</v>
      </c>
      <c r="L1033">
        <v>4</v>
      </c>
      <c r="M1033">
        <v>0</v>
      </c>
    </row>
    <row r="1034" spans="1:13" x14ac:dyDescent="0.25">
      <c r="A1034">
        <v>2012</v>
      </c>
      <c r="B1034" t="s">
        <v>39</v>
      </c>
      <c r="C1034">
        <v>2.13</v>
      </c>
      <c r="D1034" t="s">
        <v>68</v>
      </c>
      <c r="E1034" t="s">
        <v>55</v>
      </c>
      <c r="F1034">
        <v>10</v>
      </c>
      <c r="G1034">
        <v>0</v>
      </c>
      <c r="H1034">
        <v>0</v>
      </c>
      <c r="I1034">
        <v>10</v>
      </c>
      <c r="J1034">
        <v>10</v>
      </c>
      <c r="K1034">
        <v>2</v>
      </c>
      <c r="L1034">
        <v>8</v>
      </c>
      <c r="M1034">
        <v>0</v>
      </c>
    </row>
    <row r="1035" spans="1:13" x14ac:dyDescent="0.25">
      <c r="A1035">
        <v>2012</v>
      </c>
      <c r="B1035" t="s">
        <v>39</v>
      </c>
      <c r="C1035">
        <v>2.14</v>
      </c>
      <c r="D1035" t="s">
        <v>69</v>
      </c>
      <c r="E1035" t="s">
        <v>55</v>
      </c>
      <c r="F1035">
        <v>24</v>
      </c>
      <c r="G1035">
        <v>2</v>
      </c>
      <c r="H1035">
        <v>0.89</v>
      </c>
      <c r="I1035">
        <v>24.89</v>
      </c>
      <c r="J1035">
        <v>26</v>
      </c>
      <c r="K1035">
        <v>0</v>
      </c>
      <c r="L1035">
        <v>26</v>
      </c>
      <c r="M1035">
        <v>0</v>
      </c>
    </row>
    <row r="1036" spans="1:13" x14ac:dyDescent="0.25">
      <c r="A1036">
        <v>2012</v>
      </c>
      <c r="B1036" t="s">
        <v>39</v>
      </c>
      <c r="C1036">
        <v>2.2200000000000002</v>
      </c>
      <c r="D1036" t="s">
        <v>68</v>
      </c>
      <c r="E1036" t="s">
        <v>53</v>
      </c>
      <c r="F1036">
        <v>0</v>
      </c>
      <c r="G1036">
        <v>0</v>
      </c>
      <c r="H1036">
        <v>0</v>
      </c>
      <c r="I1036">
        <v>0</v>
      </c>
      <c r="J1036">
        <v>0</v>
      </c>
      <c r="K1036">
        <v>0</v>
      </c>
      <c r="L1036">
        <v>0</v>
      </c>
      <c r="M1036">
        <v>0</v>
      </c>
    </row>
    <row r="1037" spans="1:13" x14ac:dyDescent="0.25">
      <c r="A1037">
        <v>2012</v>
      </c>
      <c r="B1037" t="s">
        <v>39</v>
      </c>
      <c r="C1037">
        <v>2.23</v>
      </c>
      <c r="D1037" t="s">
        <v>69</v>
      </c>
      <c r="E1037" t="s">
        <v>53</v>
      </c>
      <c r="F1037">
        <v>14</v>
      </c>
      <c r="G1037">
        <v>3</v>
      </c>
      <c r="H1037">
        <v>1.29</v>
      </c>
      <c r="I1037">
        <v>15.29</v>
      </c>
      <c r="J1037">
        <v>17</v>
      </c>
      <c r="K1037">
        <v>0</v>
      </c>
      <c r="L1037">
        <v>17</v>
      </c>
      <c r="M1037">
        <v>0</v>
      </c>
    </row>
    <row r="1038" spans="1:13" x14ac:dyDescent="0.25">
      <c r="A1038">
        <v>2012</v>
      </c>
      <c r="B1038" t="s">
        <v>39</v>
      </c>
      <c r="C1038">
        <v>2.2999999999999998</v>
      </c>
      <c r="D1038" t="s">
        <v>68</v>
      </c>
      <c r="E1038" t="s">
        <v>56</v>
      </c>
      <c r="F1038">
        <v>1</v>
      </c>
      <c r="G1038">
        <v>2</v>
      </c>
      <c r="H1038">
        <v>1.30555555</v>
      </c>
      <c r="I1038">
        <v>2.3055555499999998</v>
      </c>
      <c r="J1038">
        <v>3</v>
      </c>
      <c r="K1038">
        <v>2</v>
      </c>
      <c r="L1038">
        <v>1</v>
      </c>
      <c r="M1038">
        <v>0</v>
      </c>
    </row>
    <row r="1039" spans="1:13" x14ac:dyDescent="0.25">
      <c r="A1039">
        <v>2012</v>
      </c>
      <c r="B1039" t="s">
        <v>39</v>
      </c>
      <c r="C1039">
        <v>2.31</v>
      </c>
      <c r="D1039" t="s">
        <v>69</v>
      </c>
      <c r="E1039" t="s">
        <v>56</v>
      </c>
      <c r="F1039">
        <v>0</v>
      </c>
      <c r="G1039">
        <v>0</v>
      </c>
      <c r="H1039">
        <v>0</v>
      </c>
      <c r="I1039">
        <v>0</v>
      </c>
      <c r="J1039">
        <v>0</v>
      </c>
      <c r="K1039">
        <v>0</v>
      </c>
      <c r="L1039">
        <v>0</v>
      </c>
      <c r="M1039">
        <v>0</v>
      </c>
    </row>
    <row r="1040" spans="1:13" x14ac:dyDescent="0.25">
      <c r="A1040">
        <v>2012</v>
      </c>
      <c r="B1040" t="s">
        <v>40</v>
      </c>
      <c r="C1040">
        <v>2.04</v>
      </c>
      <c r="D1040" t="s">
        <v>68</v>
      </c>
      <c r="E1040" t="s">
        <v>54</v>
      </c>
      <c r="F1040">
        <v>13</v>
      </c>
      <c r="G1040">
        <v>4</v>
      </c>
      <c r="H1040">
        <v>2.23</v>
      </c>
      <c r="I1040">
        <v>15.23</v>
      </c>
      <c r="J1040">
        <v>17</v>
      </c>
      <c r="K1040">
        <v>13</v>
      </c>
      <c r="L1040">
        <v>4</v>
      </c>
      <c r="M1040">
        <v>0</v>
      </c>
    </row>
    <row r="1041" spans="1:13" x14ac:dyDescent="0.25">
      <c r="A1041">
        <v>2012</v>
      </c>
      <c r="B1041" t="s">
        <v>40</v>
      </c>
      <c r="C1041">
        <v>2.0499999999999998</v>
      </c>
      <c r="D1041" t="s">
        <v>69</v>
      </c>
      <c r="E1041" t="s">
        <v>54</v>
      </c>
      <c r="F1041">
        <v>48</v>
      </c>
      <c r="G1041">
        <v>7</v>
      </c>
      <c r="H1041">
        <v>3.88</v>
      </c>
      <c r="I1041">
        <v>51.88</v>
      </c>
      <c r="J1041">
        <v>55</v>
      </c>
      <c r="K1041">
        <v>46</v>
      </c>
      <c r="L1041">
        <v>9</v>
      </c>
      <c r="M1041">
        <v>0</v>
      </c>
    </row>
    <row r="1042" spans="1:13" x14ac:dyDescent="0.25">
      <c r="A1042">
        <v>2012</v>
      </c>
      <c r="B1042" t="s">
        <v>40</v>
      </c>
      <c r="C1042">
        <v>2.13</v>
      </c>
      <c r="D1042" t="s">
        <v>68</v>
      </c>
      <c r="E1042" t="s">
        <v>55</v>
      </c>
      <c r="F1042">
        <v>5</v>
      </c>
      <c r="G1042">
        <v>1</v>
      </c>
      <c r="H1042">
        <v>0.8</v>
      </c>
      <c r="I1042">
        <v>5.8</v>
      </c>
      <c r="J1042">
        <v>6</v>
      </c>
      <c r="K1042">
        <v>5</v>
      </c>
      <c r="L1042">
        <v>1</v>
      </c>
      <c r="M1042">
        <v>0</v>
      </c>
    </row>
    <row r="1043" spans="1:13" x14ac:dyDescent="0.25">
      <c r="A1043">
        <v>2012</v>
      </c>
      <c r="B1043" t="s">
        <v>40</v>
      </c>
      <c r="C1043">
        <v>2.14</v>
      </c>
      <c r="D1043" t="s">
        <v>69</v>
      </c>
      <c r="E1043" t="s">
        <v>55</v>
      </c>
      <c r="F1043">
        <v>35</v>
      </c>
      <c r="G1043">
        <v>7</v>
      </c>
      <c r="H1043">
        <v>4.68</v>
      </c>
      <c r="I1043">
        <v>39.68</v>
      </c>
      <c r="J1043">
        <v>42</v>
      </c>
      <c r="K1043">
        <v>32</v>
      </c>
      <c r="L1043">
        <v>10</v>
      </c>
      <c r="M1043">
        <v>0</v>
      </c>
    </row>
    <row r="1044" spans="1:13" x14ac:dyDescent="0.25">
      <c r="A1044">
        <v>2012</v>
      </c>
      <c r="B1044" t="s">
        <v>40</v>
      </c>
      <c r="C1044">
        <v>2.2200000000000002</v>
      </c>
      <c r="D1044" t="s">
        <v>68</v>
      </c>
      <c r="E1044" t="s">
        <v>53</v>
      </c>
      <c r="F1044">
        <v>4</v>
      </c>
      <c r="G1044">
        <v>0</v>
      </c>
      <c r="H1044">
        <v>0</v>
      </c>
      <c r="I1044">
        <v>4</v>
      </c>
      <c r="J1044">
        <v>4</v>
      </c>
      <c r="K1044">
        <v>3</v>
      </c>
      <c r="L1044">
        <v>1</v>
      </c>
      <c r="M1044">
        <v>0</v>
      </c>
    </row>
    <row r="1045" spans="1:13" x14ac:dyDescent="0.25">
      <c r="A1045">
        <v>2012</v>
      </c>
      <c r="B1045" t="s">
        <v>40</v>
      </c>
      <c r="C1045">
        <v>2.23</v>
      </c>
      <c r="D1045" t="s">
        <v>69</v>
      </c>
      <c r="E1045" t="s">
        <v>53</v>
      </c>
      <c r="F1045">
        <v>19</v>
      </c>
      <c r="G1045">
        <v>3</v>
      </c>
      <c r="H1045">
        <v>1.61</v>
      </c>
      <c r="I1045">
        <v>20.61</v>
      </c>
      <c r="J1045">
        <v>22</v>
      </c>
      <c r="K1045">
        <v>12</v>
      </c>
      <c r="L1045">
        <v>10</v>
      </c>
      <c r="M1045">
        <v>0</v>
      </c>
    </row>
    <row r="1046" spans="1:13" x14ac:dyDescent="0.25">
      <c r="A1046">
        <v>2012</v>
      </c>
      <c r="B1046" t="s">
        <v>40</v>
      </c>
      <c r="C1046">
        <v>2.2999999999999998</v>
      </c>
      <c r="D1046" t="s">
        <v>68</v>
      </c>
      <c r="E1046" t="s">
        <v>56</v>
      </c>
      <c r="F1046">
        <v>3</v>
      </c>
      <c r="G1046">
        <v>0</v>
      </c>
      <c r="H1046">
        <v>0</v>
      </c>
      <c r="I1046">
        <v>3</v>
      </c>
      <c r="J1046">
        <v>3</v>
      </c>
      <c r="K1046">
        <v>3</v>
      </c>
      <c r="L1046">
        <v>0</v>
      </c>
      <c r="M1046">
        <v>0</v>
      </c>
    </row>
    <row r="1047" spans="1:13" x14ac:dyDescent="0.25">
      <c r="A1047">
        <v>2012</v>
      </c>
      <c r="B1047" t="s">
        <v>40</v>
      </c>
      <c r="C1047">
        <v>2.31</v>
      </c>
      <c r="D1047" t="s">
        <v>69</v>
      </c>
      <c r="E1047" t="s">
        <v>56</v>
      </c>
      <c r="F1047">
        <v>12</v>
      </c>
      <c r="G1047">
        <v>0</v>
      </c>
      <c r="H1047">
        <v>0</v>
      </c>
      <c r="I1047">
        <v>12</v>
      </c>
      <c r="J1047">
        <v>12</v>
      </c>
      <c r="K1047">
        <v>8</v>
      </c>
      <c r="L1047">
        <v>4</v>
      </c>
      <c r="M1047">
        <v>0</v>
      </c>
    </row>
    <row r="1048" spans="1:13" x14ac:dyDescent="0.25">
      <c r="A1048">
        <v>2012</v>
      </c>
      <c r="B1048" t="s">
        <v>41</v>
      </c>
      <c r="C1048">
        <v>2.04</v>
      </c>
      <c r="D1048" t="s">
        <v>68</v>
      </c>
      <c r="E1048" t="s">
        <v>54</v>
      </c>
      <c r="F1048">
        <v>1</v>
      </c>
      <c r="G1048">
        <v>15</v>
      </c>
      <c r="H1048">
        <v>11.816216219999999</v>
      </c>
      <c r="I1048">
        <v>12.816216219999999</v>
      </c>
      <c r="J1048">
        <v>16</v>
      </c>
      <c r="K1048">
        <v>14</v>
      </c>
      <c r="L1048">
        <v>2</v>
      </c>
      <c r="M1048">
        <v>0</v>
      </c>
    </row>
    <row r="1049" spans="1:13" x14ac:dyDescent="0.25">
      <c r="A1049">
        <v>2012</v>
      </c>
      <c r="B1049" t="s">
        <v>41</v>
      </c>
      <c r="C1049">
        <v>2.0499999999999998</v>
      </c>
      <c r="D1049" t="s">
        <v>69</v>
      </c>
      <c r="E1049" t="s">
        <v>54</v>
      </c>
      <c r="F1049">
        <v>0</v>
      </c>
      <c r="G1049">
        <v>37</v>
      </c>
      <c r="H1049">
        <v>31.638108110000001</v>
      </c>
      <c r="I1049">
        <v>31.638108110000001</v>
      </c>
      <c r="J1049">
        <v>37</v>
      </c>
      <c r="K1049">
        <v>33</v>
      </c>
      <c r="L1049">
        <v>4</v>
      </c>
      <c r="M1049">
        <v>0</v>
      </c>
    </row>
    <row r="1050" spans="1:13" x14ac:dyDescent="0.25">
      <c r="A1050">
        <v>2012</v>
      </c>
      <c r="B1050" t="s">
        <v>41</v>
      </c>
      <c r="C1050">
        <v>2.13</v>
      </c>
      <c r="D1050" t="s">
        <v>68</v>
      </c>
      <c r="E1050" t="s">
        <v>55</v>
      </c>
      <c r="F1050">
        <v>0</v>
      </c>
      <c r="G1050">
        <v>7</v>
      </c>
      <c r="H1050">
        <v>6.0540540539999999</v>
      </c>
      <c r="I1050">
        <v>6.0540540539999999</v>
      </c>
      <c r="J1050">
        <v>7</v>
      </c>
      <c r="K1050">
        <v>6</v>
      </c>
      <c r="L1050">
        <v>1</v>
      </c>
      <c r="M1050">
        <v>0</v>
      </c>
    </row>
    <row r="1051" spans="1:13" x14ac:dyDescent="0.25">
      <c r="A1051">
        <v>2012</v>
      </c>
      <c r="B1051" t="s">
        <v>41</v>
      </c>
      <c r="C1051">
        <v>2.14</v>
      </c>
      <c r="D1051" t="s">
        <v>69</v>
      </c>
      <c r="E1051" t="s">
        <v>55</v>
      </c>
      <c r="F1051">
        <v>0</v>
      </c>
      <c r="G1051">
        <v>56</v>
      </c>
      <c r="H1051">
        <v>47.105675679999997</v>
      </c>
      <c r="I1051">
        <v>47.105675679999997</v>
      </c>
      <c r="J1051">
        <v>56</v>
      </c>
      <c r="K1051">
        <v>39</v>
      </c>
      <c r="L1051">
        <v>17</v>
      </c>
      <c r="M1051">
        <v>0</v>
      </c>
    </row>
    <row r="1052" spans="1:13" x14ac:dyDescent="0.25">
      <c r="A1052">
        <v>2012</v>
      </c>
      <c r="B1052" t="s">
        <v>41</v>
      </c>
      <c r="C1052">
        <v>2.2200000000000002</v>
      </c>
      <c r="D1052" t="s">
        <v>68</v>
      </c>
      <c r="E1052" t="s">
        <v>53</v>
      </c>
      <c r="F1052">
        <v>0</v>
      </c>
      <c r="G1052">
        <v>0</v>
      </c>
      <c r="H1052">
        <v>0</v>
      </c>
      <c r="I1052">
        <v>0</v>
      </c>
      <c r="J1052">
        <v>0</v>
      </c>
      <c r="K1052">
        <v>0</v>
      </c>
      <c r="L1052">
        <v>0</v>
      </c>
      <c r="M1052">
        <v>0</v>
      </c>
    </row>
    <row r="1053" spans="1:13" x14ac:dyDescent="0.25">
      <c r="A1053">
        <v>2012</v>
      </c>
      <c r="B1053" t="s">
        <v>41</v>
      </c>
      <c r="C1053">
        <v>2.23</v>
      </c>
      <c r="D1053" t="s">
        <v>69</v>
      </c>
      <c r="E1053" t="s">
        <v>53</v>
      </c>
      <c r="F1053">
        <v>0</v>
      </c>
      <c r="G1053">
        <v>13</v>
      </c>
      <c r="H1053">
        <v>11.17945946</v>
      </c>
      <c r="I1053">
        <v>11.17945946</v>
      </c>
      <c r="J1053">
        <v>13</v>
      </c>
      <c r="K1053">
        <v>9</v>
      </c>
      <c r="L1053">
        <v>4</v>
      </c>
      <c r="M1053">
        <v>0</v>
      </c>
    </row>
    <row r="1054" spans="1:13" x14ac:dyDescent="0.25">
      <c r="A1054">
        <v>2012</v>
      </c>
      <c r="B1054" t="s">
        <v>41</v>
      </c>
      <c r="C1054">
        <v>2.2999999999999998</v>
      </c>
      <c r="D1054" t="s">
        <v>68</v>
      </c>
      <c r="E1054" t="s">
        <v>56</v>
      </c>
      <c r="F1054">
        <v>0</v>
      </c>
      <c r="G1054">
        <v>5</v>
      </c>
      <c r="H1054">
        <v>3.5543243250000001</v>
      </c>
      <c r="I1054">
        <v>3.5543243250000001</v>
      </c>
      <c r="J1054">
        <v>5</v>
      </c>
      <c r="K1054">
        <v>4</v>
      </c>
      <c r="L1054">
        <v>1</v>
      </c>
      <c r="M1054">
        <v>0</v>
      </c>
    </row>
    <row r="1055" spans="1:13" x14ac:dyDescent="0.25">
      <c r="A1055">
        <v>2012</v>
      </c>
      <c r="B1055" t="s">
        <v>41</v>
      </c>
      <c r="C1055">
        <v>2.31</v>
      </c>
      <c r="D1055" t="s">
        <v>69</v>
      </c>
      <c r="E1055" t="s">
        <v>56</v>
      </c>
      <c r="F1055">
        <v>0</v>
      </c>
      <c r="G1055">
        <v>5</v>
      </c>
      <c r="H1055">
        <v>3.9770270280000002</v>
      </c>
      <c r="I1055">
        <v>3.9770270280000002</v>
      </c>
      <c r="J1055">
        <v>5</v>
      </c>
      <c r="K1055">
        <v>4</v>
      </c>
      <c r="L1055">
        <v>1</v>
      </c>
      <c r="M1055">
        <v>0</v>
      </c>
    </row>
    <row r="1056" spans="1:13" x14ac:dyDescent="0.25">
      <c r="A1056">
        <v>2012</v>
      </c>
      <c r="B1056" t="s">
        <v>42</v>
      </c>
      <c r="C1056">
        <v>2.04</v>
      </c>
      <c r="D1056" t="s">
        <v>68</v>
      </c>
      <c r="E1056" t="s">
        <v>54</v>
      </c>
      <c r="F1056">
        <v>0</v>
      </c>
      <c r="G1056">
        <v>0</v>
      </c>
      <c r="H1056">
        <v>0</v>
      </c>
      <c r="I1056">
        <v>0</v>
      </c>
      <c r="J1056">
        <v>0</v>
      </c>
      <c r="K1056">
        <v>0</v>
      </c>
      <c r="L1056">
        <v>0</v>
      </c>
      <c r="M1056">
        <v>0</v>
      </c>
    </row>
    <row r="1057" spans="1:13" x14ac:dyDescent="0.25">
      <c r="A1057">
        <v>2012</v>
      </c>
      <c r="B1057" t="s">
        <v>42</v>
      </c>
      <c r="C1057">
        <v>2.0499999999999998</v>
      </c>
      <c r="D1057" t="s">
        <v>69</v>
      </c>
      <c r="E1057" t="s">
        <v>54</v>
      </c>
      <c r="F1057">
        <v>8</v>
      </c>
      <c r="G1057">
        <v>0</v>
      </c>
      <c r="H1057">
        <v>0</v>
      </c>
      <c r="I1057">
        <v>8</v>
      </c>
      <c r="J1057">
        <v>8</v>
      </c>
      <c r="K1057">
        <v>7</v>
      </c>
      <c r="L1057">
        <v>1</v>
      </c>
      <c r="M1057">
        <v>0</v>
      </c>
    </row>
    <row r="1058" spans="1:13" x14ac:dyDescent="0.25">
      <c r="A1058">
        <v>2012</v>
      </c>
      <c r="B1058" t="s">
        <v>42</v>
      </c>
      <c r="C1058">
        <v>2.13</v>
      </c>
      <c r="D1058" t="s">
        <v>68</v>
      </c>
      <c r="E1058" t="s">
        <v>55</v>
      </c>
      <c r="F1058">
        <v>0</v>
      </c>
      <c r="G1058">
        <v>0</v>
      </c>
      <c r="H1058">
        <v>0</v>
      </c>
      <c r="I1058">
        <v>0</v>
      </c>
      <c r="J1058">
        <v>0</v>
      </c>
      <c r="K1058">
        <v>0</v>
      </c>
      <c r="L1058">
        <v>0</v>
      </c>
      <c r="M1058">
        <v>0</v>
      </c>
    </row>
    <row r="1059" spans="1:13" x14ac:dyDescent="0.25">
      <c r="A1059">
        <v>2012</v>
      </c>
      <c r="B1059" t="s">
        <v>42</v>
      </c>
      <c r="C1059">
        <v>2.14</v>
      </c>
      <c r="D1059" t="s">
        <v>69</v>
      </c>
      <c r="E1059" t="s">
        <v>55</v>
      </c>
      <c r="F1059">
        <v>3</v>
      </c>
      <c r="G1059">
        <v>1</v>
      </c>
      <c r="H1059">
        <v>0.5</v>
      </c>
      <c r="I1059">
        <v>3.5</v>
      </c>
      <c r="J1059">
        <v>4</v>
      </c>
      <c r="K1059">
        <v>3</v>
      </c>
      <c r="L1059">
        <v>1</v>
      </c>
      <c r="M1059">
        <v>0</v>
      </c>
    </row>
    <row r="1060" spans="1:13" x14ac:dyDescent="0.25">
      <c r="A1060">
        <v>2012</v>
      </c>
      <c r="B1060" t="s">
        <v>42</v>
      </c>
      <c r="C1060">
        <v>2.2200000000000002</v>
      </c>
      <c r="D1060" t="s">
        <v>68</v>
      </c>
      <c r="E1060" t="s">
        <v>53</v>
      </c>
      <c r="F1060">
        <v>0</v>
      </c>
      <c r="G1060">
        <v>0</v>
      </c>
      <c r="H1060">
        <v>0</v>
      </c>
      <c r="I1060">
        <v>0</v>
      </c>
      <c r="J1060">
        <v>0</v>
      </c>
      <c r="K1060">
        <v>0</v>
      </c>
      <c r="L1060">
        <v>0</v>
      </c>
      <c r="M1060">
        <v>0</v>
      </c>
    </row>
    <row r="1061" spans="1:13" x14ac:dyDescent="0.25">
      <c r="A1061">
        <v>2012</v>
      </c>
      <c r="B1061" t="s">
        <v>42</v>
      </c>
      <c r="C1061">
        <v>2.23</v>
      </c>
      <c r="D1061" t="s">
        <v>69</v>
      </c>
      <c r="E1061" t="s">
        <v>53</v>
      </c>
      <c r="F1061">
        <v>0</v>
      </c>
      <c r="G1061">
        <v>1</v>
      </c>
      <c r="H1061">
        <v>0.5</v>
      </c>
      <c r="I1061">
        <v>0.5</v>
      </c>
      <c r="J1061">
        <v>1</v>
      </c>
      <c r="K1061">
        <v>0</v>
      </c>
      <c r="L1061">
        <v>1</v>
      </c>
      <c r="M1061">
        <v>0</v>
      </c>
    </row>
    <row r="1062" spans="1:13" x14ac:dyDescent="0.25">
      <c r="A1062">
        <v>2012</v>
      </c>
      <c r="B1062" t="s">
        <v>42</v>
      </c>
      <c r="C1062">
        <v>2.2999999999999998</v>
      </c>
      <c r="D1062" t="s">
        <v>68</v>
      </c>
      <c r="E1062" t="s">
        <v>56</v>
      </c>
      <c r="F1062">
        <v>3</v>
      </c>
      <c r="G1062">
        <v>2</v>
      </c>
      <c r="H1062">
        <v>1.4108000000000001</v>
      </c>
      <c r="I1062">
        <v>4.4108000000000001</v>
      </c>
      <c r="J1062">
        <v>5</v>
      </c>
      <c r="K1062">
        <v>3</v>
      </c>
      <c r="L1062">
        <v>2</v>
      </c>
      <c r="M1062">
        <v>0</v>
      </c>
    </row>
    <row r="1063" spans="1:13" x14ac:dyDescent="0.25">
      <c r="A1063">
        <v>2012</v>
      </c>
      <c r="B1063" t="s">
        <v>42</v>
      </c>
      <c r="C1063">
        <v>2.31</v>
      </c>
      <c r="D1063" t="s">
        <v>69</v>
      </c>
      <c r="E1063" t="s">
        <v>56</v>
      </c>
      <c r="F1063">
        <v>5</v>
      </c>
      <c r="G1063">
        <v>4</v>
      </c>
      <c r="H1063">
        <v>2.1945999999999999</v>
      </c>
      <c r="I1063">
        <v>7.1946000000000003</v>
      </c>
      <c r="J1063">
        <v>9</v>
      </c>
      <c r="K1063">
        <v>8</v>
      </c>
      <c r="L1063">
        <v>1</v>
      </c>
      <c r="M1063">
        <v>0</v>
      </c>
    </row>
    <row r="1064" spans="1:13" x14ac:dyDescent="0.25">
      <c r="A1064">
        <v>2012</v>
      </c>
      <c r="B1064" t="s">
        <v>43</v>
      </c>
      <c r="C1064">
        <v>2.04</v>
      </c>
      <c r="D1064" t="s">
        <v>68</v>
      </c>
      <c r="E1064" t="s">
        <v>54</v>
      </c>
      <c r="F1064">
        <v>6</v>
      </c>
      <c r="G1064">
        <v>1</v>
      </c>
      <c r="H1064">
        <v>0.39</v>
      </c>
      <c r="I1064">
        <v>6.39</v>
      </c>
      <c r="J1064">
        <v>7</v>
      </c>
      <c r="K1064">
        <v>6</v>
      </c>
      <c r="L1064">
        <v>1</v>
      </c>
      <c r="M1064">
        <v>0</v>
      </c>
    </row>
    <row r="1065" spans="1:13" x14ac:dyDescent="0.25">
      <c r="A1065">
        <v>2012</v>
      </c>
      <c r="B1065" t="s">
        <v>43</v>
      </c>
      <c r="C1065">
        <v>2.0499999999999998</v>
      </c>
      <c r="D1065" t="s">
        <v>69</v>
      </c>
      <c r="E1065" t="s">
        <v>54</v>
      </c>
      <c r="F1065">
        <v>41</v>
      </c>
      <c r="G1065">
        <v>6</v>
      </c>
      <c r="H1065">
        <v>4.1500000000000004</v>
      </c>
      <c r="I1065">
        <v>45.15</v>
      </c>
      <c r="J1065">
        <v>47</v>
      </c>
      <c r="K1065">
        <v>40</v>
      </c>
      <c r="L1065">
        <v>7</v>
      </c>
      <c r="M1065">
        <v>0</v>
      </c>
    </row>
    <row r="1066" spans="1:13" x14ac:dyDescent="0.25">
      <c r="A1066">
        <v>2012</v>
      </c>
      <c r="B1066" t="s">
        <v>43</v>
      </c>
      <c r="C1066">
        <v>2.13</v>
      </c>
      <c r="D1066" t="s">
        <v>68</v>
      </c>
      <c r="E1066" t="s">
        <v>55</v>
      </c>
      <c r="F1066">
        <v>3</v>
      </c>
      <c r="G1066">
        <v>0</v>
      </c>
      <c r="H1066">
        <v>0</v>
      </c>
      <c r="I1066">
        <v>3</v>
      </c>
      <c r="J1066">
        <v>3</v>
      </c>
      <c r="K1066">
        <v>2</v>
      </c>
      <c r="L1066">
        <v>1</v>
      </c>
      <c r="M1066">
        <v>0</v>
      </c>
    </row>
    <row r="1067" spans="1:13" x14ac:dyDescent="0.25">
      <c r="A1067">
        <v>2012</v>
      </c>
      <c r="B1067" t="s">
        <v>43</v>
      </c>
      <c r="C1067">
        <v>2.14</v>
      </c>
      <c r="D1067" t="s">
        <v>69</v>
      </c>
      <c r="E1067" t="s">
        <v>55</v>
      </c>
      <c r="F1067">
        <v>18</v>
      </c>
      <c r="G1067">
        <v>2</v>
      </c>
      <c r="H1067">
        <v>0.99</v>
      </c>
      <c r="I1067">
        <v>18.989999999999998</v>
      </c>
      <c r="J1067">
        <v>20</v>
      </c>
      <c r="K1067">
        <v>12</v>
      </c>
      <c r="L1067">
        <v>8</v>
      </c>
      <c r="M1067">
        <v>0</v>
      </c>
    </row>
    <row r="1068" spans="1:13" x14ac:dyDescent="0.25">
      <c r="A1068">
        <v>2012</v>
      </c>
      <c r="B1068" t="s">
        <v>43</v>
      </c>
      <c r="C1068">
        <v>2.2200000000000002</v>
      </c>
      <c r="D1068" t="s">
        <v>68</v>
      </c>
      <c r="E1068" t="s">
        <v>53</v>
      </c>
      <c r="F1068">
        <v>2</v>
      </c>
      <c r="G1068">
        <v>1</v>
      </c>
      <c r="H1068">
        <v>0.61</v>
      </c>
      <c r="I1068">
        <v>2.61</v>
      </c>
      <c r="J1068">
        <v>3</v>
      </c>
      <c r="K1068">
        <v>1</v>
      </c>
      <c r="L1068">
        <v>2</v>
      </c>
      <c r="M1068">
        <v>0</v>
      </c>
    </row>
    <row r="1069" spans="1:13" x14ac:dyDescent="0.25">
      <c r="A1069">
        <v>2012</v>
      </c>
      <c r="B1069" t="s">
        <v>43</v>
      </c>
      <c r="C1069">
        <v>2.23</v>
      </c>
      <c r="D1069" t="s">
        <v>69</v>
      </c>
      <c r="E1069" t="s">
        <v>53</v>
      </c>
      <c r="F1069">
        <v>10</v>
      </c>
      <c r="G1069">
        <v>2</v>
      </c>
      <c r="H1069">
        <v>1.1000000000000001</v>
      </c>
      <c r="I1069">
        <v>11.1</v>
      </c>
      <c r="J1069">
        <v>12</v>
      </c>
      <c r="K1069">
        <v>7</v>
      </c>
      <c r="L1069">
        <v>5</v>
      </c>
      <c r="M1069">
        <v>0</v>
      </c>
    </row>
    <row r="1070" spans="1:13" x14ac:dyDescent="0.25">
      <c r="A1070">
        <v>2012</v>
      </c>
      <c r="B1070" t="s">
        <v>43</v>
      </c>
      <c r="C1070">
        <v>2.2999999999999998</v>
      </c>
      <c r="D1070" t="s">
        <v>68</v>
      </c>
      <c r="E1070" t="s">
        <v>56</v>
      </c>
      <c r="F1070">
        <v>3</v>
      </c>
      <c r="G1070">
        <v>0</v>
      </c>
      <c r="H1070">
        <v>0</v>
      </c>
      <c r="I1070">
        <v>3</v>
      </c>
      <c r="J1070">
        <v>3</v>
      </c>
      <c r="K1070">
        <v>3</v>
      </c>
      <c r="L1070">
        <v>0</v>
      </c>
      <c r="M1070">
        <v>0</v>
      </c>
    </row>
    <row r="1071" spans="1:13" x14ac:dyDescent="0.25">
      <c r="A1071">
        <v>2012</v>
      </c>
      <c r="B1071" t="s">
        <v>43</v>
      </c>
      <c r="C1071">
        <v>2.31</v>
      </c>
      <c r="D1071" t="s">
        <v>69</v>
      </c>
      <c r="E1071" t="s">
        <v>56</v>
      </c>
      <c r="F1071">
        <v>21</v>
      </c>
      <c r="G1071">
        <v>4</v>
      </c>
      <c r="H1071">
        <v>2.52</v>
      </c>
      <c r="I1071">
        <v>23.52</v>
      </c>
      <c r="J1071">
        <v>25</v>
      </c>
      <c r="K1071">
        <v>21</v>
      </c>
      <c r="L1071">
        <v>4</v>
      </c>
      <c r="M1071">
        <v>0</v>
      </c>
    </row>
    <row r="1072" spans="1:13" x14ac:dyDescent="0.25">
      <c r="A1072">
        <v>2012</v>
      </c>
      <c r="B1072" t="s">
        <v>44</v>
      </c>
      <c r="C1072">
        <v>2.04</v>
      </c>
      <c r="D1072" t="s">
        <v>68</v>
      </c>
      <c r="E1072" t="s">
        <v>54</v>
      </c>
      <c r="F1072">
        <v>0</v>
      </c>
      <c r="G1072">
        <v>0</v>
      </c>
      <c r="H1072">
        <v>0</v>
      </c>
      <c r="I1072">
        <v>0</v>
      </c>
      <c r="J1072">
        <v>0</v>
      </c>
      <c r="K1072">
        <v>0</v>
      </c>
      <c r="L1072">
        <v>0</v>
      </c>
      <c r="M1072">
        <v>0</v>
      </c>
    </row>
    <row r="1073" spans="1:13" x14ac:dyDescent="0.25">
      <c r="A1073">
        <v>2012</v>
      </c>
      <c r="B1073" t="s">
        <v>44</v>
      </c>
      <c r="C1073">
        <v>2.0499999999999998</v>
      </c>
      <c r="D1073" t="s">
        <v>69</v>
      </c>
      <c r="E1073" t="s">
        <v>54</v>
      </c>
      <c r="F1073">
        <v>98</v>
      </c>
      <c r="G1073">
        <v>19</v>
      </c>
      <c r="H1073">
        <v>10.243088800000001</v>
      </c>
      <c r="I1073">
        <v>108.2430888</v>
      </c>
      <c r="J1073">
        <v>117</v>
      </c>
      <c r="K1073">
        <v>99</v>
      </c>
      <c r="L1073">
        <v>18</v>
      </c>
      <c r="M1073">
        <v>0</v>
      </c>
    </row>
    <row r="1074" spans="1:13" x14ac:dyDescent="0.25">
      <c r="A1074">
        <v>2012</v>
      </c>
      <c r="B1074" t="s">
        <v>44</v>
      </c>
      <c r="C1074">
        <v>2.13</v>
      </c>
      <c r="D1074" t="s">
        <v>68</v>
      </c>
      <c r="E1074" t="s">
        <v>55</v>
      </c>
      <c r="F1074">
        <v>0</v>
      </c>
      <c r="G1074">
        <v>0</v>
      </c>
      <c r="H1074">
        <v>0</v>
      </c>
      <c r="I1074">
        <v>0</v>
      </c>
      <c r="J1074">
        <v>0</v>
      </c>
      <c r="K1074">
        <v>0</v>
      </c>
      <c r="L1074">
        <v>0</v>
      </c>
      <c r="M1074">
        <v>0</v>
      </c>
    </row>
    <row r="1075" spans="1:13" x14ac:dyDescent="0.25">
      <c r="A1075">
        <v>2012</v>
      </c>
      <c r="B1075" t="s">
        <v>44</v>
      </c>
      <c r="C1075">
        <v>2.14</v>
      </c>
      <c r="D1075" t="s">
        <v>69</v>
      </c>
      <c r="E1075" t="s">
        <v>55</v>
      </c>
      <c r="F1075">
        <v>109</v>
      </c>
      <c r="G1075">
        <v>15</v>
      </c>
      <c r="H1075">
        <v>9.3499613900000007</v>
      </c>
      <c r="I1075">
        <v>118.3499614</v>
      </c>
      <c r="J1075">
        <v>124</v>
      </c>
      <c r="K1075">
        <v>96</v>
      </c>
      <c r="L1075">
        <v>28</v>
      </c>
      <c r="M1075">
        <v>0</v>
      </c>
    </row>
    <row r="1076" spans="1:13" x14ac:dyDescent="0.25">
      <c r="A1076">
        <v>2012</v>
      </c>
      <c r="B1076" t="s">
        <v>44</v>
      </c>
      <c r="C1076">
        <v>2.2200000000000002</v>
      </c>
      <c r="D1076" t="s">
        <v>68</v>
      </c>
      <c r="E1076" t="s">
        <v>53</v>
      </c>
      <c r="F1076">
        <v>0</v>
      </c>
      <c r="G1076">
        <v>0</v>
      </c>
      <c r="H1076">
        <v>0</v>
      </c>
      <c r="I1076">
        <v>0</v>
      </c>
      <c r="J1076">
        <v>0</v>
      </c>
      <c r="K1076">
        <v>0</v>
      </c>
      <c r="L1076">
        <v>0</v>
      </c>
      <c r="M1076">
        <v>0</v>
      </c>
    </row>
    <row r="1077" spans="1:13" x14ac:dyDescent="0.25">
      <c r="A1077">
        <v>2012</v>
      </c>
      <c r="B1077" t="s">
        <v>44</v>
      </c>
      <c r="C1077">
        <v>2.23</v>
      </c>
      <c r="D1077" t="s">
        <v>69</v>
      </c>
      <c r="E1077" t="s">
        <v>53</v>
      </c>
      <c r="F1077">
        <v>46</v>
      </c>
      <c r="G1077">
        <v>10</v>
      </c>
      <c r="H1077">
        <v>3</v>
      </c>
      <c r="I1077">
        <v>49</v>
      </c>
      <c r="J1077">
        <v>56</v>
      </c>
      <c r="K1077">
        <v>38</v>
      </c>
      <c r="L1077">
        <v>18</v>
      </c>
      <c r="M1077">
        <v>0</v>
      </c>
    </row>
    <row r="1078" spans="1:13" x14ac:dyDescent="0.25">
      <c r="A1078">
        <v>2012</v>
      </c>
      <c r="B1078" t="s">
        <v>44</v>
      </c>
      <c r="C1078">
        <v>2.2999999999999998</v>
      </c>
      <c r="D1078" t="s">
        <v>68</v>
      </c>
      <c r="E1078" t="s">
        <v>56</v>
      </c>
      <c r="F1078">
        <v>0</v>
      </c>
      <c r="G1078">
        <v>0</v>
      </c>
      <c r="H1078">
        <v>0</v>
      </c>
      <c r="I1078">
        <v>0</v>
      </c>
      <c r="J1078">
        <v>0</v>
      </c>
      <c r="K1078">
        <v>0</v>
      </c>
      <c r="L1078">
        <v>0</v>
      </c>
      <c r="M1078">
        <v>0</v>
      </c>
    </row>
    <row r="1079" spans="1:13" x14ac:dyDescent="0.25">
      <c r="A1079">
        <v>2012</v>
      </c>
      <c r="B1079" t="s">
        <v>44</v>
      </c>
      <c r="C1079">
        <v>2.31</v>
      </c>
      <c r="D1079" t="s">
        <v>69</v>
      </c>
      <c r="E1079" t="s">
        <v>56</v>
      </c>
      <c r="F1079">
        <v>0</v>
      </c>
      <c r="G1079">
        <v>0</v>
      </c>
      <c r="H1079">
        <v>0</v>
      </c>
      <c r="I1079">
        <v>0</v>
      </c>
      <c r="J1079">
        <v>0</v>
      </c>
      <c r="K1079">
        <v>0</v>
      </c>
      <c r="L1079">
        <v>0</v>
      </c>
      <c r="M1079">
        <v>0</v>
      </c>
    </row>
    <row r="1080" spans="1:13" x14ac:dyDescent="0.25">
      <c r="A1080">
        <v>2012</v>
      </c>
      <c r="B1080" t="s">
        <v>45</v>
      </c>
      <c r="C1080">
        <v>2.04</v>
      </c>
      <c r="D1080" t="s">
        <v>68</v>
      </c>
      <c r="E1080" t="s">
        <v>54</v>
      </c>
      <c r="F1080">
        <v>10</v>
      </c>
      <c r="G1080">
        <v>5</v>
      </c>
      <c r="H1080">
        <v>1.2761111110000001</v>
      </c>
      <c r="I1080">
        <v>11.27611111</v>
      </c>
      <c r="J1080">
        <v>15</v>
      </c>
      <c r="K1080">
        <v>11</v>
      </c>
      <c r="L1080">
        <v>4</v>
      </c>
      <c r="M1080">
        <v>0</v>
      </c>
    </row>
    <row r="1081" spans="1:13" x14ac:dyDescent="0.25">
      <c r="A1081">
        <v>2012</v>
      </c>
      <c r="B1081" t="s">
        <v>45</v>
      </c>
      <c r="C1081">
        <v>2.0499999999999998</v>
      </c>
      <c r="D1081" t="s">
        <v>69</v>
      </c>
      <c r="E1081" t="s">
        <v>54</v>
      </c>
      <c r="F1081">
        <v>20</v>
      </c>
      <c r="G1081">
        <v>7</v>
      </c>
      <c r="H1081">
        <v>4.4400000000000004</v>
      </c>
      <c r="I1081">
        <v>24.44</v>
      </c>
      <c r="J1081">
        <v>27</v>
      </c>
      <c r="K1081">
        <v>21</v>
      </c>
      <c r="L1081">
        <v>6</v>
      </c>
      <c r="M1081">
        <v>0</v>
      </c>
    </row>
    <row r="1082" spans="1:13" x14ac:dyDescent="0.25">
      <c r="A1082">
        <v>2012</v>
      </c>
      <c r="B1082" t="s">
        <v>45</v>
      </c>
      <c r="C1082">
        <v>2.13</v>
      </c>
      <c r="D1082" t="s">
        <v>68</v>
      </c>
      <c r="E1082" t="s">
        <v>55</v>
      </c>
      <c r="F1082">
        <v>8</v>
      </c>
      <c r="G1082">
        <v>6</v>
      </c>
      <c r="H1082">
        <v>4.5571000000000002</v>
      </c>
      <c r="I1082">
        <v>12.5571</v>
      </c>
      <c r="J1082">
        <v>14</v>
      </c>
      <c r="K1082">
        <v>12</v>
      </c>
      <c r="L1082">
        <v>2</v>
      </c>
      <c r="M1082">
        <v>0</v>
      </c>
    </row>
    <row r="1083" spans="1:13" x14ac:dyDescent="0.25">
      <c r="A1083">
        <v>2012</v>
      </c>
      <c r="B1083" t="s">
        <v>45</v>
      </c>
      <c r="C1083">
        <v>2.14</v>
      </c>
      <c r="D1083" t="s">
        <v>69</v>
      </c>
      <c r="E1083" t="s">
        <v>55</v>
      </c>
      <c r="F1083">
        <v>7</v>
      </c>
      <c r="G1083">
        <v>4</v>
      </c>
      <c r="H1083">
        <v>3.1309999999999998</v>
      </c>
      <c r="I1083">
        <v>10.131</v>
      </c>
      <c r="J1083">
        <v>11</v>
      </c>
      <c r="K1083">
        <v>10</v>
      </c>
      <c r="L1083">
        <v>1</v>
      </c>
      <c r="M1083">
        <v>0</v>
      </c>
    </row>
    <row r="1084" spans="1:13" x14ac:dyDescent="0.25">
      <c r="A1084">
        <v>2012</v>
      </c>
      <c r="B1084" t="s">
        <v>45</v>
      </c>
      <c r="C1084">
        <v>2.2200000000000002</v>
      </c>
      <c r="D1084" t="s">
        <v>68</v>
      </c>
      <c r="E1084" t="s">
        <v>53</v>
      </c>
      <c r="F1084">
        <v>4</v>
      </c>
      <c r="G1084">
        <v>0</v>
      </c>
      <c r="H1084">
        <v>0</v>
      </c>
      <c r="I1084">
        <v>4</v>
      </c>
      <c r="J1084">
        <v>4</v>
      </c>
      <c r="K1084">
        <v>1</v>
      </c>
      <c r="L1084">
        <v>3</v>
      </c>
      <c r="M1084">
        <v>0</v>
      </c>
    </row>
    <row r="1085" spans="1:13" x14ac:dyDescent="0.25">
      <c r="A1085">
        <v>2012</v>
      </c>
      <c r="B1085" t="s">
        <v>45</v>
      </c>
      <c r="C1085">
        <v>2.23</v>
      </c>
      <c r="D1085" t="s">
        <v>69</v>
      </c>
      <c r="E1085" t="s">
        <v>53</v>
      </c>
      <c r="F1085">
        <v>8</v>
      </c>
      <c r="G1085">
        <v>3</v>
      </c>
      <c r="H1085">
        <v>1.8571</v>
      </c>
      <c r="I1085">
        <v>9.8571000000000009</v>
      </c>
      <c r="J1085">
        <v>11</v>
      </c>
      <c r="K1085">
        <v>11</v>
      </c>
      <c r="L1085">
        <v>0</v>
      </c>
      <c r="M1085">
        <v>0</v>
      </c>
    </row>
    <row r="1086" spans="1:13" x14ac:dyDescent="0.25">
      <c r="A1086">
        <v>2012</v>
      </c>
      <c r="B1086" t="s">
        <v>45</v>
      </c>
      <c r="C1086">
        <v>2.2999999999999998</v>
      </c>
      <c r="D1086" t="s">
        <v>68</v>
      </c>
      <c r="E1086" t="s">
        <v>56</v>
      </c>
      <c r="F1086">
        <v>0</v>
      </c>
      <c r="G1086">
        <v>0</v>
      </c>
      <c r="H1086">
        <v>0</v>
      </c>
      <c r="I1086">
        <v>0</v>
      </c>
      <c r="J1086">
        <v>0</v>
      </c>
      <c r="K1086">
        <v>0</v>
      </c>
      <c r="L1086">
        <v>0</v>
      </c>
      <c r="M1086">
        <v>0</v>
      </c>
    </row>
    <row r="1087" spans="1:13" x14ac:dyDescent="0.25">
      <c r="A1087">
        <v>2012</v>
      </c>
      <c r="B1087" t="s">
        <v>45</v>
      </c>
      <c r="C1087">
        <v>2.31</v>
      </c>
      <c r="D1087" t="s">
        <v>69</v>
      </c>
      <c r="E1087" t="s">
        <v>56</v>
      </c>
      <c r="F1087">
        <v>0</v>
      </c>
      <c r="G1087">
        <v>0</v>
      </c>
      <c r="H1087">
        <v>0</v>
      </c>
      <c r="I1087">
        <v>0</v>
      </c>
      <c r="J1087">
        <v>0</v>
      </c>
      <c r="K1087">
        <v>0</v>
      </c>
      <c r="L1087">
        <v>0</v>
      </c>
      <c r="M1087">
        <v>0</v>
      </c>
    </row>
    <row r="1088" spans="1:13" x14ac:dyDescent="0.25">
      <c r="A1088">
        <v>2012</v>
      </c>
      <c r="B1088" t="s">
        <v>46</v>
      </c>
      <c r="C1088">
        <v>2.04</v>
      </c>
      <c r="D1088" t="s">
        <v>68</v>
      </c>
      <c r="E1088" t="s">
        <v>54</v>
      </c>
      <c r="F1088">
        <v>9</v>
      </c>
      <c r="G1088">
        <v>3</v>
      </c>
      <c r="H1088">
        <v>1.614285714</v>
      </c>
      <c r="I1088">
        <v>10.614285710000001</v>
      </c>
      <c r="J1088">
        <v>12</v>
      </c>
      <c r="K1088">
        <v>9</v>
      </c>
      <c r="L1088">
        <v>3</v>
      </c>
      <c r="M1088">
        <v>0</v>
      </c>
    </row>
    <row r="1089" spans="1:13" x14ac:dyDescent="0.25">
      <c r="A1089">
        <v>2012</v>
      </c>
      <c r="B1089" t="s">
        <v>46</v>
      </c>
      <c r="C1089">
        <v>2.0499999999999998</v>
      </c>
      <c r="D1089" t="s">
        <v>69</v>
      </c>
      <c r="E1089" t="s">
        <v>54</v>
      </c>
      <c r="F1089">
        <v>33</v>
      </c>
      <c r="G1089">
        <v>10</v>
      </c>
      <c r="H1089">
        <v>6.8188571429999998</v>
      </c>
      <c r="I1089">
        <v>39.818857139999999</v>
      </c>
      <c r="J1089">
        <v>43</v>
      </c>
      <c r="K1089">
        <v>32</v>
      </c>
      <c r="L1089">
        <v>11</v>
      </c>
      <c r="M1089">
        <v>0</v>
      </c>
    </row>
    <row r="1090" spans="1:13" x14ac:dyDescent="0.25">
      <c r="A1090">
        <v>2012</v>
      </c>
      <c r="B1090" t="s">
        <v>46</v>
      </c>
      <c r="C1090">
        <v>2.13</v>
      </c>
      <c r="D1090" t="s">
        <v>68</v>
      </c>
      <c r="E1090" t="s">
        <v>55</v>
      </c>
      <c r="F1090">
        <v>5</v>
      </c>
      <c r="G1090">
        <v>0</v>
      </c>
      <c r="H1090">
        <v>0</v>
      </c>
      <c r="I1090">
        <v>5</v>
      </c>
      <c r="J1090">
        <v>5</v>
      </c>
      <c r="K1090">
        <v>2</v>
      </c>
      <c r="L1090">
        <v>3</v>
      </c>
      <c r="M1090">
        <v>0</v>
      </c>
    </row>
    <row r="1091" spans="1:13" x14ac:dyDescent="0.25">
      <c r="A1091">
        <v>2012</v>
      </c>
      <c r="B1091" t="s">
        <v>46</v>
      </c>
      <c r="C1091">
        <v>2.14</v>
      </c>
      <c r="D1091" t="s">
        <v>69</v>
      </c>
      <c r="E1091" t="s">
        <v>55</v>
      </c>
      <c r="F1091">
        <v>29</v>
      </c>
      <c r="G1091">
        <v>13</v>
      </c>
      <c r="H1091">
        <v>8.7425714289999998</v>
      </c>
      <c r="I1091">
        <v>37.742571429999998</v>
      </c>
      <c r="J1091">
        <v>42</v>
      </c>
      <c r="K1091">
        <v>34</v>
      </c>
      <c r="L1091">
        <v>8</v>
      </c>
      <c r="M1091">
        <v>0</v>
      </c>
    </row>
    <row r="1092" spans="1:13" x14ac:dyDescent="0.25">
      <c r="A1092">
        <v>2012</v>
      </c>
      <c r="B1092" t="s">
        <v>46</v>
      </c>
      <c r="C1092">
        <v>2.2200000000000002</v>
      </c>
      <c r="D1092" t="s">
        <v>68</v>
      </c>
      <c r="E1092" t="s">
        <v>53</v>
      </c>
      <c r="F1092">
        <v>3</v>
      </c>
      <c r="G1092">
        <v>0</v>
      </c>
      <c r="H1092">
        <v>0</v>
      </c>
      <c r="I1092">
        <v>3</v>
      </c>
      <c r="J1092">
        <v>3</v>
      </c>
      <c r="K1092">
        <v>1</v>
      </c>
      <c r="L1092">
        <v>2</v>
      </c>
      <c r="M1092">
        <v>0</v>
      </c>
    </row>
    <row r="1093" spans="1:13" x14ac:dyDescent="0.25">
      <c r="A1093">
        <v>2012</v>
      </c>
      <c r="B1093" t="s">
        <v>46</v>
      </c>
      <c r="C1093">
        <v>2.23</v>
      </c>
      <c r="D1093" t="s">
        <v>69</v>
      </c>
      <c r="E1093" t="s">
        <v>53</v>
      </c>
      <c r="F1093">
        <v>14</v>
      </c>
      <c r="G1093">
        <v>0</v>
      </c>
      <c r="H1093">
        <v>0</v>
      </c>
      <c r="I1093">
        <v>14</v>
      </c>
      <c r="J1093">
        <v>14</v>
      </c>
      <c r="K1093">
        <v>12</v>
      </c>
      <c r="L1093">
        <v>2</v>
      </c>
      <c r="M1093">
        <v>0</v>
      </c>
    </row>
    <row r="1094" spans="1:13" x14ac:dyDescent="0.25">
      <c r="A1094">
        <v>2012</v>
      </c>
      <c r="B1094" t="s">
        <v>46</v>
      </c>
      <c r="C1094">
        <v>2.2999999999999998</v>
      </c>
      <c r="D1094" t="s">
        <v>68</v>
      </c>
      <c r="E1094" t="s">
        <v>56</v>
      </c>
      <c r="F1094">
        <v>3</v>
      </c>
      <c r="G1094">
        <v>0</v>
      </c>
      <c r="H1094">
        <v>0</v>
      </c>
      <c r="I1094">
        <v>3</v>
      </c>
      <c r="J1094">
        <v>3</v>
      </c>
      <c r="K1094">
        <v>2</v>
      </c>
      <c r="L1094">
        <v>1</v>
      </c>
      <c r="M1094">
        <v>0</v>
      </c>
    </row>
    <row r="1095" spans="1:13" x14ac:dyDescent="0.25">
      <c r="A1095">
        <v>2012</v>
      </c>
      <c r="B1095" t="s">
        <v>46</v>
      </c>
      <c r="C1095">
        <v>2.31</v>
      </c>
      <c r="D1095" t="s">
        <v>69</v>
      </c>
      <c r="E1095" t="s">
        <v>56</v>
      </c>
      <c r="F1095">
        <v>0</v>
      </c>
      <c r="G1095">
        <v>0</v>
      </c>
      <c r="H1095">
        <v>0</v>
      </c>
      <c r="I1095">
        <v>0</v>
      </c>
      <c r="J1095">
        <v>0</v>
      </c>
      <c r="K1095">
        <v>0</v>
      </c>
      <c r="L1095">
        <v>0</v>
      </c>
      <c r="M1095">
        <v>0</v>
      </c>
    </row>
    <row r="1096" spans="1:13" x14ac:dyDescent="0.25">
      <c r="A1096">
        <v>2012</v>
      </c>
      <c r="B1096" t="s">
        <v>47</v>
      </c>
      <c r="C1096">
        <v>2.04</v>
      </c>
      <c r="D1096" t="s">
        <v>68</v>
      </c>
      <c r="E1096" t="s">
        <v>54</v>
      </c>
      <c r="F1096">
        <v>14</v>
      </c>
      <c r="G1096">
        <v>0</v>
      </c>
      <c r="H1096">
        <v>0</v>
      </c>
      <c r="I1096">
        <v>14</v>
      </c>
      <c r="J1096">
        <v>14</v>
      </c>
      <c r="K1096">
        <v>12</v>
      </c>
      <c r="L1096">
        <v>2</v>
      </c>
      <c r="M1096">
        <v>0</v>
      </c>
    </row>
    <row r="1097" spans="1:13" x14ac:dyDescent="0.25">
      <c r="A1097">
        <v>2012</v>
      </c>
      <c r="B1097" t="s">
        <v>47</v>
      </c>
      <c r="C1097">
        <v>2.0499999999999998</v>
      </c>
      <c r="D1097" t="s">
        <v>69</v>
      </c>
      <c r="E1097" t="s">
        <v>54</v>
      </c>
      <c r="F1097">
        <v>43</v>
      </c>
      <c r="G1097">
        <v>13</v>
      </c>
      <c r="H1097">
        <v>9.3194444460000003</v>
      </c>
      <c r="I1097">
        <v>52.319444449999999</v>
      </c>
      <c r="J1097">
        <v>56</v>
      </c>
      <c r="K1097">
        <v>52</v>
      </c>
      <c r="L1097">
        <v>4</v>
      </c>
      <c r="M1097">
        <v>0</v>
      </c>
    </row>
    <row r="1098" spans="1:13" x14ac:dyDescent="0.25">
      <c r="A1098">
        <v>2012</v>
      </c>
      <c r="B1098" t="s">
        <v>47</v>
      </c>
      <c r="C1098">
        <v>2.13</v>
      </c>
      <c r="D1098" t="s">
        <v>68</v>
      </c>
      <c r="E1098" t="s">
        <v>55</v>
      </c>
      <c r="F1098">
        <v>13</v>
      </c>
      <c r="G1098">
        <v>2</v>
      </c>
      <c r="H1098">
        <v>1.4930555560000001</v>
      </c>
      <c r="I1098">
        <v>14.49305556</v>
      </c>
      <c r="J1098">
        <v>15</v>
      </c>
      <c r="K1098">
        <v>9</v>
      </c>
      <c r="L1098">
        <v>6</v>
      </c>
      <c r="M1098">
        <v>0</v>
      </c>
    </row>
    <row r="1099" spans="1:13" x14ac:dyDescent="0.25">
      <c r="A1099">
        <v>2012</v>
      </c>
      <c r="B1099" t="s">
        <v>47</v>
      </c>
      <c r="C1099">
        <v>2.14</v>
      </c>
      <c r="D1099" t="s">
        <v>69</v>
      </c>
      <c r="E1099" t="s">
        <v>55</v>
      </c>
      <c r="F1099">
        <v>34</v>
      </c>
      <c r="G1099">
        <v>14</v>
      </c>
      <c r="H1099">
        <v>10.029999999999999</v>
      </c>
      <c r="I1099">
        <v>44.03</v>
      </c>
      <c r="J1099">
        <v>48</v>
      </c>
      <c r="K1099">
        <v>40</v>
      </c>
      <c r="L1099">
        <v>8</v>
      </c>
      <c r="M1099">
        <v>0</v>
      </c>
    </row>
    <row r="1100" spans="1:13" x14ac:dyDescent="0.25">
      <c r="A1100">
        <v>2012</v>
      </c>
      <c r="B1100" t="s">
        <v>47</v>
      </c>
      <c r="C1100">
        <v>2.2200000000000002</v>
      </c>
      <c r="D1100" t="s">
        <v>68</v>
      </c>
      <c r="E1100" t="s">
        <v>53</v>
      </c>
      <c r="F1100">
        <v>4</v>
      </c>
      <c r="G1100">
        <v>0</v>
      </c>
      <c r="H1100">
        <v>0</v>
      </c>
      <c r="I1100">
        <v>4</v>
      </c>
      <c r="J1100">
        <v>4</v>
      </c>
      <c r="K1100">
        <v>2</v>
      </c>
      <c r="L1100">
        <v>2</v>
      </c>
      <c r="M1100">
        <v>0</v>
      </c>
    </row>
    <row r="1101" spans="1:13" x14ac:dyDescent="0.25">
      <c r="A1101">
        <v>2012</v>
      </c>
      <c r="B1101" t="s">
        <v>47</v>
      </c>
      <c r="C1101">
        <v>2.23</v>
      </c>
      <c r="D1101" t="s">
        <v>69</v>
      </c>
      <c r="E1101" t="s">
        <v>53</v>
      </c>
      <c r="F1101">
        <v>23</v>
      </c>
      <c r="G1101">
        <v>0</v>
      </c>
      <c r="H1101">
        <v>0</v>
      </c>
      <c r="I1101">
        <v>23</v>
      </c>
      <c r="J1101">
        <v>23</v>
      </c>
      <c r="K1101">
        <v>13</v>
      </c>
      <c r="L1101">
        <v>10</v>
      </c>
      <c r="M1101">
        <v>0</v>
      </c>
    </row>
    <row r="1102" spans="1:13" x14ac:dyDescent="0.25">
      <c r="A1102">
        <v>2012</v>
      </c>
      <c r="B1102" t="s">
        <v>47</v>
      </c>
      <c r="C1102">
        <v>2.2999999999999998</v>
      </c>
      <c r="D1102" t="s">
        <v>68</v>
      </c>
      <c r="E1102" t="s">
        <v>56</v>
      </c>
      <c r="F1102">
        <v>2</v>
      </c>
      <c r="G1102">
        <v>0</v>
      </c>
      <c r="H1102">
        <v>0</v>
      </c>
      <c r="I1102">
        <v>2</v>
      </c>
      <c r="J1102">
        <v>2</v>
      </c>
      <c r="K1102">
        <v>1</v>
      </c>
      <c r="L1102">
        <v>1</v>
      </c>
      <c r="M1102">
        <v>0</v>
      </c>
    </row>
    <row r="1103" spans="1:13" x14ac:dyDescent="0.25">
      <c r="A1103">
        <v>2012</v>
      </c>
      <c r="B1103" t="s">
        <v>47</v>
      </c>
      <c r="C1103">
        <v>2.31</v>
      </c>
      <c r="D1103" t="s">
        <v>69</v>
      </c>
      <c r="E1103" t="s">
        <v>56</v>
      </c>
      <c r="F1103">
        <v>0</v>
      </c>
      <c r="G1103">
        <v>0</v>
      </c>
      <c r="H1103">
        <v>0</v>
      </c>
      <c r="I1103">
        <v>0</v>
      </c>
      <c r="J1103">
        <v>0</v>
      </c>
      <c r="K1103">
        <v>0</v>
      </c>
      <c r="L1103">
        <v>0</v>
      </c>
      <c r="M1103">
        <v>0</v>
      </c>
    </row>
    <row r="1104" spans="1:13" x14ac:dyDescent="0.25">
      <c r="A1104">
        <v>2013</v>
      </c>
      <c r="B1104" t="s">
        <v>17</v>
      </c>
      <c r="C1104">
        <v>2.04</v>
      </c>
      <c r="D1104" t="s">
        <v>68</v>
      </c>
      <c r="E1104" t="s">
        <v>54</v>
      </c>
      <c r="F1104">
        <v>12</v>
      </c>
      <c r="G1104">
        <v>5</v>
      </c>
      <c r="H1104">
        <v>3.17972973</v>
      </c>
      <c r="I1104">
        <v>15.17972973</v>
      </c>
      <c r="J1104">
        <v>17</v>
      </c>
      <c r="K1104">
        <v>11</v>
      </c>
      <c r="L1104">
        <v>6</v>
      </c>
      <c r="M1104">
        <v>0</v>
      </c>
    </row>
    <row r="1105" spans="1:13" x14ac:dyDescent="0.25">
      <c r="A1105">
        <v>2013</v>
      </c>
      <c r="B1105" t="s">
        <v>17</v>
      </c>
      <c r="C1105">
        <v>2.0499999999999998</v>
      </c>
      <c r="D1105" t="s">
        <v>69</v>
      </c>
      <c r="E1105" t="s">
        <v>54</v>
      </c>
      <c r="F1105">
        <v>95</v>
      </c>
      <c r="G1105">
        <v>27</v>
      </c>
      <c r="H1105">
        <v>14.22702703</v>
      </c>
      <c r="I1105">
        <v>109.22702700000001</v>
      </c>
      <c r="J1105">
        <v>122</v>
      </c>
      <c r="K1105">
        <v>108</v>
      </c>
      <c r="L1105">
        <v>14</v>
      </c>
      <c r="M1105">
        <v>0</v>
      </c>
    </row>
    <row r="1106" spans="1:13" x14ac:dyDescent="0.25">
      <c r="A1106">
        <v>2013</v>
      </c>
      <c r="B1106" t="s">
        <v>17</v>
      </c>
      <c r="C1106">
        <v>2.13</v>
      </c>
      <c r="D1106" t="s">
        <v>68</v>
      </c>
      <c r="E1106" t="s">
        <v>55</v>
      </c>
      <c r="F1106">
        <v>21</v>
      </c>
      <c r="G1106">
        <v>2</v>
      </c>
      <c r="H1106">
        <v>1.4</v>
      </c>
      <c r="I1106">
        <v>22.4</v>
      </c>
      <c r="J1106">
        <v>23</v>
      </c>
      <c r="K1106">
        <v>17</v>
      </c>
      <c r="L1106">
        <v>6</v>
      </c>
      <c r="M1106">
        <v>0</v>
      </c>
    </row>
    <row r="1107" spans="1:13" x14ac:dyDescent="0.25">
      <c r="A1107">
        <v>2013</v>
      </c>
      <c r="B1107" t="s">
        <v>17</v>
      </c>
      <c r="C1107">
        <v>2.14</v>
      </c>
      <c r="D1107" t="s">
        <v>69</v>
      </c>
      <c r="E1107" t="s">
        <v>55</v>
      </c>
      <c r="F1107">
        <v>38</v>
      </c>
      <c r="G1107">
        <v>6</v>
      </c>
      <c r="H1107">
        <v>3.8108108110000001</v>
      </c>
      <c r="I1107">
        <v>41.81081081</v>
      </c>
      <c r="J1107">
        <v>44</v>
      </c>
      <c r="K1107">
        <v>31</v>
      </c>
      <c r="L1107">
        <v>13</v>
      </c>
      <c r="M1107">
        <v>0</v>
      </c>
    </row>
    <row r="1108" spans="1:13" x14ac:dyDescent="0.25">
      <c r="A1108">
        <v>2013</v>
      </c>
      <c r="B1108" t="s">
        <v>17</v>
      </c>
      <c r="C1108">
        <v>2.2200000000000002</v>
      </c>
      <c r="D1108" t="s">
        <v>68</v>
      </c>
      <c r="E1108" t="s">
        <v>53</v>
      </c>
      <c r="F1108">
        <v>7</v>
      </c>
      <c r="G1108">
        <v>2</v>
      </c>
      <c r="H1108">
        <v>1</v>
      </c>
      <c r="I1108">
        <v>8</v>
      </c>
      <c r="J1108">
        <v>9</v>
      </c>
      <c r="K1108">
        <v>7</v>
      </c>
      <c r="L1108">
        <v>2</v>
      </c>
      <c r="M1108">
        <v>0</v>
      </c>
    </row>
    <row r="1109" spans="1:13" x14ac:dyDescent="0.25">
      <c r="A1109">
        <v>2013</v>
      </c>
      <c r="B1109" t="s">
        <v>17</v>
      </c>
      <c r="C1109">
        <v>2.23</v>
      </c>
      <c r="D1109" t="s">
        <v>69</v>
      </c>
      <c r="E1109" t="s">
        <v>53</v>
      </c>
      <c r="F1109">
        <v>29</v>
      </c>
      <c r="G1109">
        <v>4</v>
      </c>
      <c r="H1109">
        <v>2.5810810819999999</v>
      </c>
      <c r="I1109">
        <v>31.581081080000001</v>
      </c>
      <c r="J1109">
        <v>33</v>
      </c>
      <c r="K1109">
        <v>29</v>
      </c>
      <c r="L1109">
        <v>4</v>
      </c>
      <c r="M1109">
        <v>0</v>
      </c>
    </row>
    <row r="1110" spans="1:13" x14ac:dyDescent="0.25">
      <c r="A1110">
        <v>2013</v>
      </c>
      <c r="B1110" t="s">
        <v>17</v>
      </c>
      <c r="C1110">
        <v>2.2999999999999998</v>
      </c>
      <c r="D1110" t="s">
        <v>68</v>
      </c>
      <c r="E1110" t="s">
        <v>56</v>
      </c>
      <c r="F1110">
        <v>2</v>
      </c>
      <c r="G1110">
        <v>1</v>
      </c>
      <c r="H1110">
        <v>0.81081081099999996</v>
      </c>
      <c r="I1110">
        <v>2.8108108110000001</v>
      </c>
      <c r="J1110">
        <v>3</v>
      </c>
      <c r="K1110">
        <v>2</v>
      </c>
      <c r="L1110">
        <v>1</v>
      </c>
      <c r="M1110">
        <v>0</v>
      </c>
    </row>
    <row r="1111" spans="1:13" x14ac:dyDescent="0.25">
      <c r="A1111">
        <v>2013</v>
      </c>
      <c r="B1111" t="s">
        <v>17</v>
      </c>
      <c r="C1111">
        <v>2.31</v>
      </c>
      <c r="D1111" t="s">
        <v>69</v>
      </c>
      <c r="E1111" t="s">
        <v>56</v>
      </c>
      <c r="F1111">
        <v>0</v>
      </c>
      <c r="G1111">
        <v>9</v>
      </c>
      <c r="H1111">
        <v>4.5405405410000004</v>
      </c>
      <c r="I1111">
        <v>4.5405405410000004</v>
      </c>
      <c r="J1111">
        <v>9</v>
      </c>
      <c r="K1111">
        <v>9</v>
      </c>
      <c r="L1111">
        <v>0</v>
      </c>
      <c r="M1111">
        <v>0</v>
      </c>
    </row>
    <row r="1112" spans="1:13" x14ac:dyDescent="0.25">
      <c r="A1112">
        <v>2013</v>
      </c>
      <c r="B1112" t="s">
        <v>18</v>
      </c>
      <c r="C1112">
        <v>2.04</v>
      </c>
      <c r="D1112" t="s">
        <v>68</v>
      </c>
      <c r="E1112" t="s">
        <v>54</v>
      </c>
      <c r="F1112">
        <v>15</v>
      </c>
      <c r="G1112">
        <v>2</v>
      </c>
      <c r="H1112">
        <v>1.6</v>
      </c>
      <c r="I1112">
        <v>16.600000000000001</v>
      </c>
      <c r="J1112">
        <v>17</v>
      </c>
      <c r="K1112">
        <v>13</v>
      </c>
      <c r="L1112">
        <v>4</v>
      </c>
      <c r="M1112">
        <v>0</v>
      </c>
    </row>
    <row r="1113" spans="1:13" x14ac:dyDescent="0.25">
      <c r="A1113">
        <v>2013</v>
      </c>
      <c r="B1113" t="s">
        <v>18</v>
      </c>
      <c r="C1113">
        <v>2.0499999999999998</v>
      </c>
      <c r="D1113" t="s">
        <v>69</v>
      </c>
      <c r="E1113" t="s">
        <v>54</v>
      </c>
      <c r="F1113">
        <v>87</v>
      </c>
      <c r="G1113">
        <v>55</v>
      </c>
      <c r="H1113">
        <v>29.88827586</v>
      </c>
      <c r="I1113">
        <v>116.8882759</v>
      </c>
      <c r="J1113">
        <v>142</v>
      </c>
      <c r="K1113">
        <v>124</v>
      </c>
      <c r="L1113">
        <v>18</v>
      </c>
      <c r="M1113">
        <v>0</v>
      </c>
    </row>
    <row r="1114" spans="1:13" x14ac:dyDescent="0.25">
      <c r="A1114">
        <v>2013</v>
      </c>
      <c r="B1114" t="s">
        <v>18</v>
      </c>
      <c r="C1114">
        <v>2.13</v>
      </c>
      <c r="D1114" t="s">
        <v>68</v>
      </c>
      <c r="E1114" t="s">
        <v>55</v>
      </c>
      <c r="F1114">
        <v>2</v>
      </c>
      <c r="G1114">
        <v>1</v>
      </c>
      <c r="H1114">
        <v>0.8</v>
      </c>
      <c r="I1114">
        <v>2.8</v>
      </c>
      <c r="J1114">
        <v>3</v>
      </c>
      <c r="K1114">
        <v>1</v>
      </c>
      <c r="L1114">
        <v>2</v>
      </c>
      <c r="M1114">
        <v>0</v>
      </c>
    </row>
    <row r="1115" spans="1:13" x14ac:dyDescent="0.25">
      <c r="A1115">
        <v>2013</v>
      </c>
      <c r="B1115" t="s">
        <v>18</v>
      </c>
      <c r="C1115">
        <v>2.14</v>
      </c>
      <c r="D1115" t="s">
        <v>69</v>
      </c>
      <c r="E1115" t="s">
        <v>55</v>
      </c>
      <c r="F1115">
        <v>48</v>
      </c>
      <c r="G1115">
        <v>37</v>
      </c>
      <c r="H1115">
        <v>22.596689659999999</v>
      </c>
      <c r="I1115">
        <v>70.596689659999996</v>
      </c>
      <c r="J1115">
        <v>85</v>
      </c>
      <c r="K1115">
        <v>74</v>
      </c>
      <c r="L1115">
        <v>11</v>
      </c>
      <c r="M1115">
        <v>0</v>
      </c>
    </row>
    <row r="1116" spans="1:13" x14ac:dyDescent="0.25">
      <c r="A1116">
        <v>2013</v>
      </c>
      <c r="B1116" t="s">
        <v>18</v>
      </c>
      <c r="C1116">
        <v>2.2200000000000002</v>
      </c>
      <c r="D1116" t="s">
        <v>68</v>
      </c>
      <c r="E1116" t="s">
        <v>53</v>
      </c>
      <c r="F1116">
        <v>5</v>
      </c>
      <c r="G1116">
        <v>0</v>
      </c>
      <c r="H1116">
        <v>0</v>
      </c>
      <c r="I1116">
        <v>5</v>
      </c>
      <c r="J1116">
        <v>5</v>
      </c>
      <c r="K1116">
        <v>4</v>
      </c>
      <c r="L1116">
        <v>1</v>
      </c>
      <c r="M1116">
        <v>0</v>
      </c>
    </row>
    <row r="1117" spans="1:13" x14ac:dyDescent="0.25">
      <c r="A1117">
        <v>2013</v>
      </c>
      <c r="B1117" t="s">
        <v>18</v>
      </c>
      <c r="C1117">
        <v>2.23</v>
      </c>
      <c r="D1117" t="s">
        <v>69</v>
      </c>
      <c r="E1117" t="s">
        <v>53</v>
      </c>
      <c r="F1117">
        <v>24</v>
      </c>
      <c r="G1117">
        <v>7</v>
      </c>
      <c r="H1117">
        <v>4.1966896550000001</v>
      </c>
      <c r="I1117">
        <v>28.196689660000001</v>
      </c>
      <c r="J1117">
        <v>31</v>
      </c>
      <c r="K1117">
        <v>26</v>
      </c>
      <c r="L1117">
        <v>5</v>
      </c>
      <c r="M1117">
        <v>0</v>
      </c>
    </row>
    <row r="1118" spans="1:13" x14ac:dyDescent="0.25">
      <c r="A1118">
        <v>2013</v>
      </c>
      <c r="B1118" t="s">
        <v>18</v>
      </c>
      <c r="C1118">
        <v>2.2999999999999998</v>
      </c>
      <c r="D1118" t="s">
        <v>68</v>
      </c>
      <c r="E1118" t="s">
        <v>56</v>
      </c>
      <c r="F1118">
        <v>0</v>
      </c>
      <c r="G1118">
        <v>0</v>
      </c>
      <c r="H1118">
        <v>0</v>
      </c>
      <c r="I1118">
        <v>0</v>
      </c>
      <c r="J1118">
        <v>0</v>
      </c>
      <c r="K1118">
        <v>0</v>
      </c>
      <c r="L1118">
        <v>0</v>
      </c>
      <c r="M1118">
        <v>0</v>
      </c>
    </row>
    <row r="1119" spans="1:13" x14ac:dyDescent="0.25">
      <c r="A1119">
        <v>2013</v>
      </c>
      <c r="B1119" t="s">
        <v>18</v>
      </c>
      <c r="C1119">
        <v>2.31</v>
      </c>
      <c r="D1119" t="s">
        <v>69</v>
      </c>
      <c r="E1119" t="s">
        <v>56</v>
      </c>
      <c r="F1119">
        <v>0</v>
      </c>
      <c r="G1119">
        <v>0</v>
      </c>
      <c r="H1119">
        <v>0</v>
      </c>
      <c r="I1119">
        <v>0</v>
      </c>
      <c r="J1119">
        <v>0</v>
      </c>
      <c r="K1119">
        <v>0</v>
      </c>
      <c r="L1119">
        <v>0</v>
      </c>
      <c r="M1119">
        <v>0</v>
      </c>
    </row>
    <row r="1120" spans="1:13" x14ac:dyDescent="0.25">
      <c r="A1120">
        <v>2013</v>
      </c>
      <c r="B1120" t="s">
        <v>19</v>
      </c>
      <c r="C1120">
        <v>2.04</v>
      </c>
      <c r="D1120" t="s">
        <v>68</v>
      </c>
      <c r="E1120" t="s">
        <v>54</v>
      </c>
      <c r="F1120">
        <v>9</v>
      </c>
      <c r="G1120">
        <v>1</v>
      </c>
      <c r="H1120">
        <v>0.6</v>
      </c>
      <c r="I1120">
        <v>9.6</v>
      </c>
      <c r="J1120">
        <v>10</v>
      </c>
      <c r="K1120">
        <v>9</v>
      </c>
      <c r="L1120">
        <v>1</v>
      </c>
      <c r="M1120">
        <v>0</v>
      </c>
    </row>
    <row r="1121" spans="1:13" x14ac:dyDescent="0.25">
      <c r="A1121">
        <v>2013</v>
      </c>
      <c r="B1121" t="s">
        <v>19</v>
      </c>
      <c r="C1121">
        <v>2.0499999999999998</v>
      </c>
      <c r="D1121" t="s">
        <v>69</v>
      </c>
      <c r="E1121" t="s">
        <v>54</v>
      </c>
      <c r="F1121">
        <v>27</v>
      </c>
      <c r="G1121">
        <v>5</v>
      </c>
      <c r="H1121">
        <v>2.7</v>
      </c>
      <c r="I1121">
        <v>29.7</v>
      </c>
      <c r="J1121">
        <v>32</v>
      </c>
      <c r="K1121">
        <v>30</v>
      </c>
      <c r="L1121">
        <v>2</v>
      </c>
      <c r="M1121">
        <v>0</v>
      </c>
    </row>
    <row r="1122" spans="1:13" x14ac:dyDescent="0.25">
      <c r="A1122">
        <v>2013</v>
      </c>
      <c r="B1122" t="s">
        <v>19</v>
      </c>
      <c r="C1122">
        <v>2.13</v>
      </c>
      <c r="D1122" t="s">
        <v>68</v>
      </c>
      <c r="E1122" t="s">
        <v>55</v>
      </c>
      <c r="F1122">
        <v>0</v>
      </c>
      <c r="G1122">
        <v>0</v>
      </c>
      <c r="H1122">
        <v>0</v>
      </c>
      <c r="I1122">
        <v>0</v>
      </c>
      <c r="J1122">
        <v>0</v>
      </c>
      <c r="K1122">
        <v>0</v>
      </c>
      <c r="L1122">
        <v>0</v>
      </c>
      <c r="M1122">
        <v>0</v>
      </c>
    </row>
    <row r="1123" spans="1:13" x14ac:dyDescent="0.25">
      <c r="A1123">
        <v>2013</v>
      </c>
      <c r="B1123" t="s">
        <v>19</v>
      </c>
      <c r="C1123">
        <v>2.14</v>
      </c>
      <c r="D1123" t="s">
        <v>69</v>
      </c>
      <c r="E1123" t="s">
        <v>55</v>
      </c>
      <c r="F1123">
        <v>4</v>
      </c>
      <c r="G1123">
        <v>0</v>
      </c>
      <c r="H1123">
        <v>0</v>
      </c>
      <c r="I1123">
        <v>4</v>
      </c>
      <c r="J1123">
        <v>4</v>
      </c>
      <c r="K1123">
        <v>3</v>
      </c>
      <c r="L1123">
        <v>1</v>
      </c>
      <c r="M1123">
        <v>0</v>
      </c>
    </row>
    <row r="1124" spans="1:13" x14ac:dyDescent="0.25">
      <c r="A1124">
        <v>2013</v>
      </c>
      <c r="B1124" t="s">
        <v>19</v>
      </c>
      <c r="C1124">
        <v>2.2200000000000002</v>
      </c>
      <c r="D1124" t="s">
        <v>68</v>
      </c>
      <c r="E1124" t="s">
        <v>53</v>
      </c>
      <c r="F1124">
        <v>2</v>
      </c>
      <c r="G1124">
        <v>0</v>
      </c>
      <c r="H1124">
        <v>0</v>
      </c>
      <c r="I1124">
        <v>2</v>
      </c>
      <c r="J1124">
        <v>2</v>
      </c>
      <c r="K1124">
        <v>1</v>
      </c>
      <c r="L1124">
        <v>1</v>
      </c>
      <c r="M1124">
        <v>0</v>
      </c>
    </row>
    <row r="1125" spans="1:13" x14ac:dyDescent="0.25">
      <c r="A1125">
        <v>2013</v>
      </c>
      <c r="B1125" t="s">
        <v>19</v>
      </c>
      <c r="C1125">
        <v>2.23</v>
      </c>
      <c r="D1125" t="s">
        <v>69</v>
      </c>
      <c r="E1125" t="s">
        <v>53</v>
      </c>
      <c r="F1125">
        <v>12</v>
      </c>
      <c r="G1125">
        <v>2</v>
      </c>
      <c r="H1125">
        <v>1</v>
      </c>
      <c r="I1125">
        <v>13</v>
      </c>
      <c r="J1125">
        <v>14</v>
      </c>
      <c r="K1125">
        <v>11</v>
      </c>
      <c r="L1125">
        <v>3</v>
      </c>
      <c r="M1125">
        <v>0</v>
      </c>
    </row>
    <row r="1126" spans="1:13" x14ac:dyDescent="0.25">
      <c r="A1126">
        <v>2013</v>
      </c>
      <c r="B1126" t="s">
        <v>19</v>
      </c>
      <c r="C1126">
        <v>2.2999999999999998</v>
      </c>
      <c r="D1126" t="s">
        <v>68</v>
      </c>
      <c r="E1126" t="s">
        <v>56</v>
      </c>
      <c r="F1126">
        <v>0</v>
      </c>
      <c r="G1126">
        <v>0</v>
      </c>
      <c r="H1126">
        <v>0</v>
      </c>
      <c r="I1126">
        <v>0</v>
      </c>
      <c r="J1126">
        <v>0</v>
      </c>
      <c r="K1126">
        <v>0</v>
      </c>
      <c r="L1126">
        <v>0</v>
      </c>
      <c r="M1126">
        <v>0</v>
      </c>
    </row>
    <row r="1127" spans="1:13" x14ac:dyDescent="0.25">
      <c r="A1127">
        <v>2013</v>
      </c>
      <c r="B1127" t="s">
        <v>19</v>
      </c>
      <c r="C1127">
        <v>2.31</v>
      </c>
      <c r="D1127" t="s">
        <v>69</v>
      </c>
      <c r="E1127" t="s">
        <v>56</v>
      </c>
      <c r="F1127">
        <v>7</v>
      </c>
      <c r="G1127">
        <v>0</v>
      </c>
      <c r="H1127">
        <v>0</v>
      </c>
      <c r="I1127">
        <v>7</v>
      </c>
      <c r="J1127">
        <v>7</v>
      </c>
      <c r="K1127">
        <v>6</v>
      </c>
      <c r="L1127">
        <v>1</v>
      </c>
      <c r="M1127">
        <v>0</v>
      </c>
    </row>
    <row r="1128" spans="1:13" x14ac:dyDescent="0.25">
      <c r="A1128">
        <v>2013</v>
      </c>
      <c r="B1128" t="s">
        <v>20</v>
      </c>
      <c r="C1128">
        <v>2.04</v>
      </c>
      <c r="D1128" t="s">
        <v>68</v>
      </c>
      <c r="E1128" t="s">
        <v>54</v>
      </c>
      <c r="F1128">
        <v>0</v>
      </c>
      <c r="G1128">
        <v>0</v>
      </c>
      <c r="H1128">
        <v>0</v>
      </c>
      <c r="I1128">
        <v>0</v>
      </c>
      <c r="J1128">
        <v>0</v>
      </c>
      <c r="K1128">
        <v>0</v>
      </c>
      <c r="L1128">
        <v>0</v>
      </c>
      <c r="M1128">
        <v>0</v>
      </c>
    </row>
    <row r="1129" spans="1:13" x14ac:dyDescent="0.25">
      <c r="A1129">
        <v>2013</v>
      </c>
      <c r="B1129" t="s">
        <v>20</v>
      </c>
      <c r="C1129">
        <v>2.0499999999999998</v>
      </c>
      <c r="D1129" t="s">
        <v>69</v>
      </c>
      <c r="E1129" t="s">
        <v>54</v>
      </c>
      <c r="F1129">
        <v>31</v>
      </c>
      <c r="G1129">
        <v>5</v>
      </c>
      <c r="H1129">
        <v>2.5</v>
      </c>
      <c r="I1129">
        <v>33.5</v>
      </c>
      <c r="J1129">
        <v>36</v>
      </c>
      <c r="K1129">
        <v>28</v>
      </c>
      <c r="L1129">
        <v>8</v>
      </c>
      <c r="M1129">
        <v>0</v>
      </c>
    </row>
    <row r="1130" spans="1:13" x14ac:dyDescent="0.25">
      <c r="A1130">
        <v>2013</v>
      </c>
      <c r="B1130" t="s">
        <v>20</v>
      </c>
      <c r="C1130">
        <v>2.13</v>
      </c>
      <c r="D1130" t="s">
        <v>68</v>
      </c>
      <c r="E1130" t="s">
        <v>55</v>
      </c>
      <c r="F1130">
        <v>0</v>
      </c>
      <c r="G1130">
        <v>0</v>
      </c>
      <c r="H1130">
        <v>0</v>
      </c>
      <c r="I1130">
        <v>0</v>
      </c>
      <c r="J1130">
        <v>0</v>
      </c>
      <c r="K1130">
        <v>0</v>
      </c>
      <c r="L1130">
        <v>0</v>
      </c>
      <c r="M1130">
        <v>0</v>
      </c>
    </row>
    <row r="1131" spans="1:13" x14ac:dyDescent="0.25">
      <c r="A1131">
        <v>2013</v>
      </c>
      <c r="B1131" t="s">
        <v>20</v>
      </c>
      <c r="C1131">
        <v>2.14</v>
      </c>
      <c r="D1131" t="s">
        <v>69</v>
      </c>
      <c r="E1131" t="s">
        <v>55</v>
      </c>
      <c r="F1131">
        <v>32</v>
      </c>
      <c r="G1131">
        <v>7</v>
      </c>
      <c r="H1131">
        <v>3.7</v>
      </c>
      <c r="I1131">
        <v>35.700000000000003</v>
      </c>
      <c r="J1131">
        <v>39</v>
      </c>
      <c r="K1131">
        <v>32</v>
      </c>
      <c r="L1131">
        <v>7</v>
      </c>
      <c r="M1131">
        <v>0</v>
      </c>
    </row>
    <row r="1132" spans="1:13" x14ac:dyDescent="0.25">
      <c r="A1132">
        <v>2013</v>
      </c>
      <c r="B1132" t="s">
        <v>20</v>
      </c>
      <c r="C1132">
        <v>2.2200000000000002</v>
      </c>
      <c r="D1132" t="s">
        <v>68</v>
      </c>
      <c r="E1132" t="s">
        <v>53</v>
      </c>
      <c r="F1132">
        <v>0</v>
      </c>
      <c r="G1132">
        <v>0</v>
      </c>
      <c r="H1132">
        <v>0</v>
      </c>
      <c r="I1132">
        <v>0</v>
      </c>
      <c r="J1132">
        <v>0</v>
      </c>
      <c r="K1132">
        <v>0</v>
      </c>
      <c r="L1132">
        <v>0</v>
      </c>
      <c r="M1132">
        <v>0</v>
      </c>
    </row>
    <row r="1133" spans="1:13" x14ac:dyDescent="0.25">
      <c r="A1133">
        <v>2013</v>
      </c>
      <c r="B1133" t="s">
        <v>20</v>
      </c>
      <c r="C1133">
        <v>2.23</v>
      </c>
      <c r="D1133" t="s">
        <v>69</v>
      </c>
      <c r="E1133" t="s">
        <v>53</v>
      </c>
      <c r="F1133">
        <v>6</v>
      </c>
      <c r="G1133">
        <v>0</v>
      </c>
      <c r="H1133">
        <v>0</v>
      </c>
      <c r="I1133">
        <v>6</v>
      </c>
      <c r="J1133">
        <v>6</v>
      </c>
      <c r="K1133">
        <v>5</v>
      </c>
      <c r="L1133">
        <v>1</v>
      </c>
      <c r="M1133">
        <v>0</v>
      </c>
    </row>
    <row r="1134" spans="1:13" x14ac:dyDescent="0.25">
      <c r="A1134">
        <v>2013</v>
      </c>
      <c r="B1134" t="s">
        <v>20</v>
      </c>
      <c r="C1134">
        <v>2.2999999999999998</v>
      </c>
      <c r="D1134" t="s">
        <v>68</v>
      </c>
      <c r="E1134" t="s">
        <v>56</v>
      </c>
      <c r="F1134">
        <v>0</v>
      </c>
      <c r="G1134">
        <v>0</v>
      </c>
      <c r="H1134">
        <v>0</v>
      </c>
      <c r="I1134">
        <v>0</v>
      </c>
      <c r="J1134">
        <v>0</v>
      </c>
      <c r="K1134">
        <v>0</v>
      </c>
      <c r="L1134">
        <v>0</v>
      </c>
      <c r="M1134">
        <v>0</v>
      </c>
    </row>
    <row r="1135" spans="1:13" x14ac:dyDescent="0.25">
      <c r="A1135">
        <v>2013</v>
      </c>
      <c r="B1135" t="s">
        <v>20</v>
      </c>
      <c r="C1135">
        <v>2.31</v>
      </c>
      <c r="D1135" t="s">
        <v>69</v>
      </c>
      <c r="E1135" t="s">
        <v>56</v>
      </c>
      <c r="F1135">
        <v>0</v>
      </c>
      <c r="G1135">
        <v>0</v>
      </c>
      <c r="H1135">
        <v>0</v>
      </c>
      <c r="I1135">
        <v>0</v>
      </c>
      <c r="J1135">
        <v>0</v>
      </c>
      <c r="K1135">
        <v>0</v>
      </c>
      <c r="L1135">
        <v>0</v>
      </c>
      <c r="M1135">
        <v>0</v>
      </c>
    </row>
    <row r="1136" spans="1:13" x14ac:dyDescent="0.25">
      <c r="A1136">
        <v>2013</v>
      </c>
      <c r="B1136" t="s">
        <v>21</v>
      </c>
      <c r="C1136">
        <v>2.04</v>
      </c>
      <c r="D1136" t="s">
        <v>68</v>
      </c>
      <c r="E1136" t="s">
        <v>54</v>
      </c>
      <c r="F1136">
        <v>3</v>
      </c>
      <c r="G1136">
        <v>0</v>
      </c>
      <c r="H1136">
        <v>0</v>
      </c>
      <c r="I1136">
        <v>3</v>
      </c>
      <c r="J1136">
        <v>3</v>
      </c>
      <c r="K1136">
        <v>3</v>
      </c>
      <c r="L1136">
        <v>0</v>
      </c>
      <c r="M1136">
        <v>0</v>
      </c>
    </row>
    <row r="1137" spans="1:13" x14ac:dyDescent="0.25">
      <c r="A1137">
        <v>2013</v>
      </c>
      <c r="B1137" t="s">
        <v>21</v>
      </c>
      <c r="C1137">
        <v>2.0499999999999998</v>
      </c>
      <c r="D1137" t="s">
        <v>69</v>
      </c>
      <c r="E1137" t="s">
        <v>54</v>
      </c>
      <c r="F1137">
        <v>31</v>
      </c>
      <c r="G1137">
        <v>2</v>
      </c>
      <c r="H1137">
        <v>1.1000000000000001</v>
      </c>
      <c r="I1137">
        <v>32.1</v>
      </c>
      <c r="J1137">
        <v>33</v>
      </c>
      <c r="K1137">
        <v>25</v>
      </c>
      <c r="L1137">
        <v>8</v>
      </c>
      <c r="M1137">
        <v>0</v>
      </c>
    </row>
    <row r="1138" spans="1:13" x14ac:dyDescent="0.25">
      <c r="A1138">
        <v>2013</v>
      </c>
      <c r="B1138" t="s">
        <v>21</v>
      </c>
      <c r="C1138">
        <v>2.13</v>
      </c>
      <c r="D1138" t="s">
        <v>68</v>
      </c>
      <c r="E1138" t="s">
        <v>55</v>
      </c>
      <c r="F1138">
        <v>5</v>
      </c>
      <c r="G1138">
        <v>1</v>
      </c>
      <c r="H1138">
        <v>0.6</v>
      </c>
      <c r="I1138">
        <v>5.6</v>
      </c>
      <c r="J1138">
        <v>6</v>
      </c>
      <c r="K1138">
        <v>6</v>
      </c>
      <c r="L1138">
        <v>0</v>
      </c>
      <c r="M1138">
        <v>0</v>
      </c>
    </row>
    <row r="1139" spans="1:13" x14ac:dyDescent="0.25">
      <c r="A1139">
        <v>2013</v>
      </c>
      <c r="B1139" t="s">
        <v>21</v>
      </c>
      <c r="C1139">
        <v>2.14</v>
      </c>
      <c r="D1139" t="s">
        <v>69</v>
      </c>
      <c r="E1139" t="s">
        <v>55</v>
      </c>
      <c r="F1139">
        <v>0</v>
      </c>
      <c r="G1139">
        <v>0</v>
      </c>
      <c r="H1139">
        <v>0</v>
      </c>
      <c r="I1139">
        <v>0</v>
      </c>
      <c r="J1139">
        <v>0</v>
      </c>
      <c r="K1139">
        <v>0</v>
      </c>
      <c r="L1139">
        <v>0</v>
      </c>
      <c r="M1139">
        <v>0</v>
      </c>
    </row>
    <row r="1140" spans="1:13" x14ac:dyDescent="0.25">
      <c r="A1140">
        <v>2013</v>
      </c>
      <c r="B1140" t="s">
        <v>21</v>
      </c>
      <c r="C1140">
        <v>2.2200000000000002</v>
      </c>
      <c r="D1140" t="s">
        <v>68</v>
      </c>
      <c r="E1140" t="s">
        <v>53</v>
      </c>
      <c r="F1140">
        <v>2</v>
      </c>
      <c r="G1140">
        <v>1</v>
      </c>
      <c r="H1140">
        <v>0.5</v>
      </c>
      <c r="I1140">
        <v>2.5</v>
      </c>
      <c r="J1140">
        <v>3</v>
      </c>
      <c r="K1140">
        <v>3</v>
      </c>
      <c r="L1140">
        <v>0</v>
      </c>
      <c r="M1140">
        <v>0</v>
      </c>
    </row>
    <row r="1141" spans="1:13" x14ac:dyDescent="0.25">
      <c r="A1141">
        <v>2013</v>
      </c>
      <c r="B1141" t="s">
        <v>21</v>
      </c>
      <c r="C1141">
        <v>2.23</v>
      </c>
      <c r="D1141" t="s">
        <v>69</v>
      </c>
      <c r="E1141" t="s">
        <v>53</v>
      </c>
      <c r="F1141">
        <v>8</v>
      </c>
      <c r="G1141">
        <v>5</v>
      </c>
      <c r="H1141">
        <v>2.5444444439999998</v>
      </c>
      <c r="I1141">
        <v>10.544444439999999</v>
      </c>
      <c r="J1141">
        <v>13</v>
      </c>
      <c r="K1141">
        <v>8</v>
      </c>
      <c r="L1141">
        <v>5</v>
      </c>
      <c r="M1141">
        <v>0</v>
      </c>
    </row>
    <row r="1142" spans="1:13" x14ac:dyDescent="0.25">
      <c r="A1142">
        <v>2013</v>
      </c>
      <c r="B1142" t="s">
        <v>21</v>
      </c>
      <c r="C1142">
        <v>2.2999999999999998</v>
      </c>
      <c r="D1142" t="s">
        <v>68</v>
      </c>
      <c r="E1142" t="s">
        <v>56</v>
      </c>
      <c r="F1142">
        <v>0</v>
      </c>
      <c r="G1142">
        <v>0</v>
      </c>
      <c r="H1142">
        <v>0</v>
      </c>
      <c r="I1142">
        <v>0</v>
      </c>
      <c r="J1142">
        <v>0</v>
      </c>
      <c r="K1142">
        <v>0</v>
      </c>
      <c r="L1142">
        <v>0</v>
      </c>
      <c r="M1142">
        <v>0</v>
      </c>
    </row>
    <row r="1143" spans="1:13" x14ac:dyDescent="0.25">
      <c r="A1143">
        <v>2013</v>
      </c>
      <c r="B1143" t="s">
        <v>21</v>
      </c>
      <c r="C1143">
        <v>2.31</v>
      </c>
      <c r="D1143" t="s">
        <v>69</v>
      </c>
      <c r="E1143" t="s">
        <v>56</v>
      </c>
      <c r="F1143">
        <v>0</v>
      </c>
      <c r="G1143">
        <v>0</v>
      </c>
      <c r="H1143">
        <v>0</v>
      </c>
      <c r="I1143">
        <v>0</v>
      </c>
      <c r="J1143">
        <v>0</v>
      </c>
      <c r="K1143">
        <v>0</v>
      </c>
      <c r="L1143">
        <v>0</v>
      </c>
      <c r="M1143">
        <v>0</v>
      </c>
    </row>
    <row r="1144" spans="1:13" x14ac:dyDescent="0.25">
      <c r="A1144">
        <v>2013</v>
      </c>
      <c r="B1144" t="s">
        <v>22</v>
      </c>
      <c r="C1144">
        <v>2.04</v>
      </c>
      <c r="D1144" t="s">
        <v>68</v>
      </c>
      <c r="E1144" t="s">
        <v>54</v>
      </c>
      <c r="F1144">
        <v>12</v>
      </c>
      <c r="G1144">
        <v>0</v>
      </c>
      <c r="H1144">
        <v>0</v>
      </c>
      <c r="I1144">
        <v>12</v>
      </c>
      <c r="J1144">
        <v>12</v>
      </c>
      <c r="K1144">
        <v>10</v>
      </c>
      <c r="L1144">
        <v>2</v>
      </c>
      <c r="M1144">
        <v>0</v>
      </c>
    </row>
    <row r="1145" spans="1:13" x14ac:dyDescent="0.25">
      <c r="A1145">
        <v>2013</v>
      </c>
      <c r="B1145" t="s">
        <v>22</v>
      </c>
      <c r="C1145">
        <v>2.0499999999999998</v>
      </c>
      <c r="D1145" t="s">
        <v>69</v>
      </c>
      <c r="E1145" t="s">
        <v>54</v>
      </c>
      <c r="F1145">
        <v>51</v>
      </c>
      <c r="G1145">
        <v>1</v>
      </c>
      <c r="H1145">
        <v>0.77777777800000003</v>
      </c>
      <c r="I1145">
        <v>51.777777780000001</v>
      </c>
      <c r="J1145">
        <v>52</v>
      </c>
      <c r="K1145">
        <v>42</v>
      </c>
      <c r="L1145">
        <v>10</v>
      </c>
      <c r="M1145">
        <v>0</v>
      </c>
    </row>
    <row r="1146" spans="1:13" x14ac:dyDescent="0.25">
      <c r="A1146">
        <v>2013</v>
      </c>
      <c r="B1146" t="s">
        <v>22</v>
      </c>
      <c r="C1146">
        <v>2.13</v>
      </c>
      <c r="D1146" t="s">
        <v>68</v>
      </c>
      <c r="E1146" t="s">
        <v>55</v>
      </c>
      <c r="F1146">
        <v>11</v>
      </c>
      <c r="G1146">
        <v>0</v>
      </c>
      <c r="H1146">
        <v>0</v>
      </c>
      <c r="I1146">
        <v>11</v>
      </c>
      <c r="J1146">
        <v>11</v>
      </c>
      <c r="K1146">
        <v>10</v>
      </c>
      <c r="L1146">
        <v>1</v>
      </c>
      <c r="M1146">
        <v>0</v>
      </c>
    </row>
    <row r="1147" spans="1:13" x14ac:dyDescent="0.25">
      <c r="A1147">
        <v>2013</v>
      </c>
      <c r="B1147" t="s">
        <v>22</v>
      </c>
      <c r="C1147">
        <v>2.14</v>
      </c>
      <c r="D1147" t="s">
        <v>69</v>
      </c>
      <c r="E1147" t="s">
        <v>55</v>
      </c>
      <c r="F1147">
        <v>40</v>
      </c>
      <c r="G1147">
        <v>13</v>
      </c>
      <c r="H1147">
        <v>8.4583333340000006</v>
      </c>
      <c r="I1147">
        <v>48.458333330000002</v>
      </c>
      <c r="J1147">
        <v>53</v>
      </c>
      <c r="K1147">
        <v>43</v>
      </c>
      <c r="L1147">
        <v>10</v>
      </c>
      <c r="M1147">
        <v>0</v>
      </c>
    </row>
    <row r="1148" spans="1:13" x14ac:dyDescent="0.25">
      <c r="A1148">
        <v>2013</v>
      </c>
      <c r="B1148" t="s">
        <v>22</v>
      </c>
      <c r="C1148">
        <v>2.2200000000000002</v>
      </c>
      <c r="D1148" t="s">
        <v>68</v>
      </c>
      <c r="E1148" t="s">
        <v>53</v>
      </c>
      <c r="F1148">
        <v>5</v>
      </c>
      <c r="G1148">
        <v>0</v>
      </c>
      <c r="H1148">
        <v>0</v>
      </c>
      <c r="I1148">
        <v>5</v>
      </c>
      <c r="J1148">
        <v>5</v>
      </c>
      <c r="K1148">
        <v>4</v>
      </c>
      <c r="L1148">
        <v>1</v>
      </c>
      <c r="M1148">
        <v>0</v>
      </c>
    </row>
    <row r="1149" spans="1:13" x14ac:dyDescent="0.25">
      <c r="A1149">
        <v>2013</v>
      </c>
      <c r="B1149" t="s">
        <v>22</v>
      </c>
      <c r="C1149">
        <v>2.23</v>
      </c>
      <c r="D1149" t="s">
        <v>69</v>
      </c>
      <c r="E1149" t="s">
        <v>53</v>
      </c>
      <c r="F1149">
        <v>25</v>
      </c>
      <c r="G1149">
        <v>3</v>
      </c>
      <c r="H1149">
        <v>2.1875</v>
      </c>
      <c r="I1149">
        <v>27.1875</v>
      </c>
      <c r="J1149">
        <v>28</v>
      </c>
      <c r="K1149">
        <v>20</v>
      </c>
      <c r="L1149">
        <v>8</v>
      </c>
      <c r="M1149">
        <v>0</v>
      </c>
    </row>
    <row r="1150" spans="1:13" x14ac:dyDescent="0.25">
      <c r="A1150">
        <v>2013</v>
      </c>
      <c r="B1150" t="s">
        <v>22</v>
      </c>
      <c r="C1150">
        <v>2.2999999999999998</v>
      </c>
      <c r="D1150" t="s">
        <v>68</v>
      </c>
      <c r="E1150" t="s">
        <v>56</v>
      </c>
      <c r="F1150">
        <v>1</v>
      </c>
      <c r="G1150">
        <v>0</v>
      </c>
      <c r="H1150">
        <v>0</v>
      </c>
      <c r="I1150">
        <v>1</v>
      </c>
      <c r="J1150">
        <v>1</v>
      </c>
      <c r="K1150">
        <v>0</v>
      </c>
      <c r="L1150">
        <v>1</v>
      </c>
      <c r="M1150">
        <v>0</v>
      </c>
    </row>
    <row r="1151" spans="1:13" x14ac:dyDescent="0.25">
      <c r="A1151">
        <v>2013</v>
      </c>
      <c r="B1151" t="s">
        <v>22</v>
      </c>
      <c r="C1151">
        <v>2.31</v>
      </c>
      <c r="D1151" t="s">
        <v>69</v>
      </c>
      <c r="E1151" t="s">
        <v>56</v>
      </c>
      <c r="F1151">
        <v>2</v>
      </c>
      <c r="G1151">
        <v>0</v>
      </c>
      <c r="H1151">
        <v>0</v>
      </c>
      <c r="I1151">
        <v>2</v>
      </c>
      <c r="J1151">
        <v>2</v>
      </c>
      <c r="K1151">
        <v>1</v>
      </c>
      <c r="L1151">
        <v>1</v>
      </c>
      <c r="M1151">
        <v>0</v>
      </c>
    </row>
    <row r="1152" spans="1:13" x14ac:dyDescent="0.25">
      <c r="A1152">
        <v>2013</v>
      </c>
      <c r="B1152" t="s">
        <v>23</v>
      </c>
      <c r="C1152">
        <v>2.04</v>
      </c>
      <c r="D1152" t="s">
        <v>68</v>
      </c>
      <c r="E1152" t="s">
        <v>54</v>
      </c>
      <c r="F1152">
        <v>18</v>
      </c>
      <c r="G1152">
        <v>3</v>
      </c>
      <c r="H1152">
        <v>1.8716216219999999</v>
      </c>
      <c r="I1152">
        <v>19.871621619999999</v>
      </c>
      <c r="J1152">
        <v>21</v>
      </c>
      <c r="K1152">
        <v>15</v>
      </c>
      <c r="L1152">
        <v>6</v>
      </c>
      <c r="M1152">
        <v>0</v>
      </c>
    </row>
    <row r="1153" spans="1:13" x14ac:dyDescent="0.25">
      <c r="A1153">
        <v>2013</v>
      </c>
      <c r="B1153" t="s">
        <v>23</v>
      </c>
      <c r="C1153">
        <v>2.0499999999999998</v>
      </c>
      <c r="D1153" t="s">
        <v>69</v>
      </c>
      <c r="E1153" t="s">
        <v>54</v>
      </c>
      <c r="F1153">
        <v>78</v>
      </c>
      <c r="G1153">
        <v>15</v>
      </c>
      <c r="H1153">
        <v>9.4702702710000004</v>
      </c>
      <c r="I1153">
        <v>87.47027027</v>
      </c>
      <c r="J1153">
        <v>93</v>
      </c>
      <c r="K1153">
        <v>76</v>
      </c>
      <c r="L1153">
        <v>17</v>
      </c>
      <c r="M1153">
        <v>0</v>
      </c>
    </row>
    <row r="1154" spans="1:13" x14ac:dyDescent="0.25">
      <c r="A1154">
        <v>2013</v>
      </c>
      <c r="B1154" t="s">
        <v>23</v>
      </c>
      <c r="C1154">
        <v>2.13</v>
      </c>
      <c r="D1154" t="s">
        <v>68</v>
      </c>
      <c r="E1154" t="s">
        <v>55</v>
      </c>
      <c r="F1154">
        <v>11</v>
      </c>
      <c r="G1154">
        <v>2</v>
      </c>
      <c r="H1154">
        <v>1.8581081079999999</v>
      </c>
      <c r="I1154">
        <v>12.85810811</v>
      </c>
      <c r="J1154">
        <v>13</v>
      </c>
      <c r="K1154">
        <v>10</v>
      </c>
      <c r="L1154">
        <v>3</v>
      </c>
      <c r="M1154">
        <v>0</v>
      </c>
    </row>
    <row r="1155" spans="1:13" x14ac:dyDescent="0.25">
      <c r="A1155">
        <v>2013</v>
      </c>
      <c r="B1155" t="s">
        <v>23</v>
      </c>
      <c r="C1155">
        <v>2.14</v>
      </c>
      <c r="D1155" t="s">
        <v>69</v>
      </c>
      <c r="E1155" t="s">
        <v>55</v>
      </c>
      <c r="F1155">
        <v>24</v>
      </c>
      <c r="G1155">
        <v>11</v>
      </c>
      <c r="H1155">
        <v>6.7783783790000003</v>
      </c>
      <c r="I1155">
        <v>30.778378379999999</v>
      </c>
      <c r="J1155">
        <v>35</v>
      </c>
      <c r="K1155">
        <v>26</v>
      </c>
      <c r="L1155">
        <v>9</v>
      </c>
      <c r="M1155">
        <v>0</v>
      </c>
    </row>
    <row r="1156" spans="1:13" x14ac:dyDescent="0.25">
      <c r="A1156">
        <v>2013</v>
      </c>
      <c r="B1156" t="s">
        <v>23</v>
      </c>
      <c r="C1156">
        <v>2.2200000000000002</v>
      </c>
      <c r="D1156" t="s">
        <v>68</v>
      </c>
      <c r="E1156" t="s">
        <v>53</v>
      </c>
      <c r="F1156">
        <v>5</v>
      </c>
      <c r="G1156">
        <v>0</v>
      </c>
      <c r="H1156">
        <v>0</v>
      </c>
      <c r="I1156">
        <v>5</v>
      </c>
      <c r="J1156">
        <v>5</v>
      </c>
      <c r="K1156">
        <v>2</v>
      </c>
      <c r="L1156">
        <v>3</v>
      </c>
      <c r="M1156">
        <v>0</v>
      </c>
    </row>
    <row r="1157" spans="1:13" x14ac:dyDescent="0.25">
      <c r="A1157">
        <v>2013</v>
      </c>
      <c r="B1157" t="s">
        <v>23</v>
      </c>
      <c r="C1157">
        <v>2.23</v>
      </c>
      <c r="D1157" t="s">
        <v>69</v>
      </c>
      <c r="E1157" t="s">
        <v>53</v>
      </c>
      <c r="F1157">
        <v>24</v>
      </c>
      <c r="G1157">
        <v>10</v>
      </c>
      <c r="H1157">
        <v>6.6729729740000003</v>
      </c>
      <c r="I1157">
        <v>30.67297297</v>
      </c>
      <c r="J1157">
        <v>34</v>
      </c>
      <c r="K1157">
        <v>29</v>
      </c>
      <c r="L1157">
        <v>5</v>
      </c>
      <c r="M1157">
        <v>0</v>
      </c>
    </row>
    <row r="1158" spans="1:13" x14ac:dyDescent="0.25">
      <c r="A1158">
        <v>2013</v>
      </c>
      <c r="B1158" t="s">
        <v>23</v>
      </c>
      <c r="C1158">
        <v>2.2999999999999998</v>
      </c>
      <c r="D1158" t="s">
        <v>68</v>
      </c>
      <c r="E1158" t="s">
        <v>56</v>
      </c>
      <c r="F1158">
        <v>1</v>
      </c>
      <c r="G1158">
        <v>0</v>
      </c>
      <c r="H1158">
        <v>0</v>
      </c>
      <c r="I1158">
        <v>1</v>
      </c>
      <c r="J1158">
        <v>1</v>
      </c>
      <c r="K1158">
        <v>1</v>
      </c>
      <c r="L1158">
        <v>0</v>
      </c>
      <c r="M1158">
        <v>0</v>
      </c>
    </row>
    <row r="1159" spans="1:13" x14ac:dyDescent="0.25">
      <c r="A1159">
        <v>2013</v>
      </c>
      <c r="B1159" t="s">
        <v>23</v>
      </c>
      <c r="C1159">
        <v>2.31</v>
      </c>
      <c r="D1159" t="s">
        <v>69</v>
      </c>
      <c r="E1159" t="s">
        <v>56</v>
      </c>
      <c r="F1159">
        <v>0</v>
      </c>
      <c r="G1159">
        <v>5</v>
      </c>
      <c r="H1159">
        <v>4.4594594599999997</v>
      </c>
      <c r="I1159">
        <v>4.4594594599999997</v>
      </c>
      <c r="J1159">
        <v>5</v>
      </c>
      <c r="K1159">
        <v>4</v>
      </c>
      <c r="L1159">
        <v>1</v>
      </c>
      <c r="M1159">
        <v>0</v>
      </c>
    </row>
    <row r="1160" spans="1:13" x14ac:dyDescent="0.25">
      <c r="A1160">
        <v>2013</v>
      </c>
      <c r="B1160" t="s">
        <v>24</v>
      </c>
      <c r="C1160">
        <v>2.04</v>
      </c>
      <c r="D1160" t="s">
        <v>68</v>
      </c>
      <c r="E1160" t="s">
        <v>54</v>
      </c>
      <c r="F1160">
        <v>12</v>
      </c>
      <c r="G1160">
        <v>2</v>
      </c>
      <c r="H1160">
        <v>1</v>
      </c>
      <c r="I1160">
        <v>13</v>
      </c>
      <c r="J1160">
        <v>14</v>
      </c>
      <c r="K1160">
        <v>12</v>
      </c>
      <c r="L1160">
        <v>2</v>
      </c>
      <c r="M1160">
        <v>0</v>
      </c>
    </row>
    <row r="1161" spans="1:13" x14ac:dyDescent="0.25">
      <c r="A1161">
        <v>2013</v>
      </c>
      <c r="B1161" t="s">
        <v>24</v>
      </c>
      <c r="C1161">
        <v>2.0499999999999998</v>
      </c>
      <c r="D1161" t="s">
        <v>69</v>
      </c>
      <c r="E1161" t="s">
        <v>54</v>
      </c>
      <c r="F1161">
        <v>49</v>
      </c>
      <c r="G1161">
        <v>4</v>
      </c>
      <c r="H1161">
        <v>2.1142857140000002</v>
      </c>
      <c r="I1161">
        <v>51.114285709999997</v>
      </c>
      <c r="J1161">
        <v>53</v>
      </c>
      <c r="K1161">
        <v>45</v>
      </c>
      <c r="L1161">
        <v>8</v>
      </c>
      <c r="M1161">
        <v>0</v>
      </c>
    </row>
    <row r="1162" spans="1:13" x14ac:dyDescent="0.25">
      <c r="A1162">
        <v>2013</v>
      </c>
      <c r="B1162" t="s">
        <v>24</v>
      </c>
      <c r="C1162">
        <v>2.13</v>
      </c>
      <c r="D1162" t="s">
        <v>68</v>
      </c>
      <c r="E1162" t="s">
        <v>55</v>
      </c>
      <c r="F1162">
        <v>26</v>
      </c>
      <c r="G1162">
        <v>2</v>
      </c>
      <c r="H1162">
        <v>1</v>
      </c>
      <c r="I1162">
        <v>27</v>
      </c>
      <c r="J1162">
        <v>28</v>
      </c>
      <c r="K1162">
        <v>24</v>
      </c>
      <c r="L1162">
        <v>4</v>
      </c>
      <c r="M1162">
        <v>0</v>
      </c>
    </row>
    <row r="1163" spans="1:13" x14ac:dyDescent="0.25">
      <c r="A1163">
        <v>2013</v>
      </c>
      <c r="B1163" t="s">
        <v>24</v>
      </c>
      <c r="C1163">
        <v>2.14</v>
      </c>
      <c r="D1163" t="s">
        <v>69</v>
      </c>
      <c r="E1163" t="s">
        <v>55</v>
      </c>
      <c r="F1163">
        <v>38</v>
      </c>
      <c r="G1163">
        <v>9</v>
      </c>
      <c r="H1163">
        <v>6.2525714280000004</v>
      </c>
      <c r="I1163">
        <v>44.252571430000003</v>
      </c>
      <c r="J1163">
        <v>47</v>
      </c>
      <c r="K1163">
        <v>36</v>
      </c>
      <c r="L1163">
        <v>11</v>
      </c>
      <c r="M1163">
        <v>0</v>
      </c>
    </row>
    <row r="1164" spans="1:13" x14ac:dyDescent="0.25">
      <c r="A1164">
        <v>2013</v>
      </c>
      <c r="B1164" t="s">
        <v>24</v>
      </c>
      <c r="C1164">
        <v>2.2200000000000002</v>
      </c>
      <c r="D1164" t="s">
        <v>68</v>
      </c>
      <c r="E1164" t="s">
        <v>53</v>
      </c>
      <c r="F1164">
        <v>4</v>
      </c>
      <c r="G1164">
        <v>0</v>
      </c>
      <c r="H1164">
        <v>0</v>
      </c>
      <c r="I1164">
        <v>4</v>
      </c>
      <c r="J1164">
        <v>4</v>
      </c>
      <c r="K1164">
        <v>2</v>
      </c>
      <c r="L1164">
        <v>2</v>
      </c>
      <c r="M1164">
        <v>0</v>
      </c>
    </row>
    <row r="1165" spans="1:13" x14ac:dyDescent="0.25">
      <c r="A1165">
        <v>2013</v>
      </c>
      <c r="B1165" t="s">
        <v>24</v>
      </c>
      <c r="C1165">
        <v>2.23</v>
      </c>
      <c r="D1165" t="s">
        <v>69</v>
      </c>
      <c r="E1165" t="s">
        <v>53</v>
      </c>
      <c r="F1165">
        <v>16</v>
      </c>
      <c r="G1165">
        <v>0</v>
      </c>
      <c r="H1165">
        <v>0</v>
      </c>
      <c r="I1165">
        <v>16</v>
      </c>
      <c r="J1165">
        <v>16</v>
      </c>
      <c r="K1165">
        <v>7</v>
      </c>
      <c r="L1165">
        <v>9</v>
      </c>
      <c r="M1165">
        <v>0</v>
      </c>
    </row>
    <row r="1166" spans="1:13" x14ac:dyDescent="0.25">
      <c r="A1166">
        <v>2013</v>
      </c>
      <c r="B1166" t="s">
        <v>24</v>
      </c>
      <c r="C1166">
        <v>2.2999999999999998</v>
      </c>
      <c r="D1166" t="s">
        <v>68</v>
      </c>
      <c r="E1166" t="s">
        <v>56</v>
      </c>
      <c r="F1166">
        <v>0</v>
      </c>
      <c r="G1166">
        <v>0</v>
      </c>
      <c r="H1166">
        <v>0</v>
      </c>
      <c r="I1166">
        <v>0</v>
      </c>
      <c r="J1166">
        <v>0</v>
      </c>
      <c r="K1166">
        <v>0</v>
      </c>
      <c r="L1166">
        <v>0</v>
      </c>
      <c r="M1166">
        <v>0</v>
      </c>
    </row>
    <row r="1167" spans="1:13" x14ac:dyDescent="0.25">
      <c r="A1167">
        <v>2013</v>
      </c>
      <c r="B1167" t="s">
        <v>24</v>
      </c>
      <c r="C1167">
        <v>2.31</v>
      </c>
      <c r="D1167" t="s">
        <v>69</v>
      </c>
      <c r="E1167" t="s">
        <v>56</v>
      </c>
      <c r="F1167">
        <v>0</v>
      </c>
      <c r="G1167">
        <v>0</v>
      </c>
      <c r="H1167">
        <v>0</v>
      </c>
      <c r="I1167">
        <v>0</v>
      </c>
      <c r="J1167">
        <v>0</v>
      </c>
      <c r="K1167">
        <v>0</v>
      </c>
      <c r="L1167">
        <v>0</v>
      </c>
      <c r="M1167">
        <v>0</v>
      </c>
    </row>
    <row r="1168" spans="1:13" x14ac:dyDescent="0.25">
      <c r="A1168">
        <v>2013</v>
      </c>
      <c r="B1168" t="s">
        <v>25</v>
      </c>
      <c r="C1168">
        <v>2.04</v>
      </c>
      <c r="D1168" t="s">
        <v>68</v>
      </c>
      <c r="E1168" t="s">
        <v>54</v>
      </c>
      <c r="F1168">
        <v>12</v>
      </c>
      <c r="G1168">
        <v>0</v>
      </c>
      <c r="H1168">
        <v>0</v>
      </c>
      <c r="I1168">
        <v>12</v>
      </c>
      <c r="J1168">
        <v>12</v>
      </c>
      <c r="K1168">
        <v>9</v>
      </c>
      <c r="L1168">
        <v>3</v>
      </c>
      <c r="M1168">
        <v>0</v>
      </c>
    </row>
    <row r="1169" spans="1:13" x14ac:dyDescent="0.25">
      <c r="A1169">
        <v>2013</v>
      </c>
      <c r="B1169" t="s">
        <v>25</v>
      </c>
      <c r="C1169">
        <v>2.0499999999999998</v>
      </c>
      <c r="D1169" t="s">
        <v>69</v>
      </c>
      <c r="E1169" t="s">
        <v>54</v>
      </c>
      <c r="F1169">
        <v>40</v>
      </c>
      <c r="G1169">
        <v>11</v>
      </c>
      <c r="H1169">
        <v>8.3800000000000008</v>
      </c>
      <c r="I1169">
        <v>48.38</v>
      </c>
      <c r="J1169">
        <v>51</v>
      </c>
      <c r="K1169">
        <v>44</v>
      </c>
      <c r="L1169">
        <v>7</v>
      </c>
      <c r="M1169">
        <v>0</v>
      </c>
    </row>
    <row r="1170" spans="1:13" x14ac:dyDescent="0.25">
      <c r="A1170">
        <v>2013</v>
      </c>
      <c r="B1170" t="s">
        <v>25</v>
      </c>
      <c r="C1170">
        <v>2.13</v>
      </c>
      <c r="D1170" t="s">
        <v>68</v>
      </c>
      <c r="E1170" t="s">
        <v>55</v>
      </c>
      <c r="F1170">
        <v>7</v>
      </c>
      <c r="G1170">
        <v>3</v>
      </c>
      <c r="H1170">
        <v>1.6</v>
      </c>
      <c r="I1170">
        <v>8.6</v>
      </c>
      <c r="J1170">
        <v>10</v>
      </c>
      <c r="K1170">
        <v>9</v>
      </c>
      <c r="L1170">
        <v>1</v>
      </c>
      <c r="M1170">
        <v>0</v>
      </c>
    </row>
    <row r="1171" spans="1:13" x14ac:dyDescent="0.25">
      <c r="A1171">
        <v>2013</v>
      </c>
      <c r="B1171" t="s">
        <v>25</v>
      </c>
      <c r="C1171">
        <v>2.14</v>
      </c>
      <c r="D1171" t="s">
        <v>69</v>
      </c>
      <c r="E1171" t="s">
        <v>55</v>
      </c>
      <c r="F1171">
        <v>28</v>
      </c>
      <c r="G1171">
        <v>11</v>
      </c>
      <c r="H1171">
        <v>6.27</v>
      </c>
      <c r="I1171">
        <v>34.270000000000003</v>
      </c>
      <c r="J1171">
        <v>39</v>
      </c>
      <c r="K1171">
        <v>26</v>
      </c>
      <c r="L1171">
        <v>13</v>
      </c>
      <c r="M1171">
        <v>0</v>
      </c>
    </row>
    <row r="1172" spans="1:13" x14ac:dyDescent="0.25">
      <c r="A1172">
        <v>2013</v>
      </c>
      <c r="B1172" t="s">
        <v>25</v>
      </c>
      <c r="C1172">
        <v>2.2200000000000002</v>
      </c>
      <c r="D1172" t="s">
        <v>68</v>
      </c>
      <c r="E1172" t="s">
        <v>53</v>
      </c>
      <c r="F1172">
        <v>2</v>
      </c>
      <c r="G1172">
        <v>0</v>
      </c>
      <c r="H1172">
        <v>0</v>
      </c>
      <c r="I1172">
        <v>2</v>
      </c>
      <c r="J1172">
        <v>2</v>
      </c>
      <c r="K1172">
        <v>1</v>
      </c>
      <c r="L1172">
        <v>1</v>
      </c>
      <c r="M1172">
        <v>0</v>
      </c>
    </row>
    <row r="1173" spans="1:13" x14ac:dyDescent="0.25">
      <c r="A1173">
        <v>2013</v>
      </c>
      <c r="B1173" t="s">
        <v>25</v>
      </c>
      <c r="C1173">
        <v>2.23</v>
      </c>
      <c r="D1173" t="s">
        <v>69</v>
      </c>
      <c r="E1173" t="s">
        <v>53</v>
      </c>
      <c r="F1173">
        <v>5</v>
      </c>
      <c r="G1173">
        <v>2</v>
      </c>
      <c r="H1173">
        <v>1.2</v>
      </c>
      <c r="I1173">
        <v>6.2</v>
      </c>
      <c r="J1173">
        <v>7</v>
      </c>
      <c r="K1173">
        <v>6</v>
      </c>
      <c r="L1173">
        <v>1</v>
      </c>
      <c r="M1173">
        <v>0</v>
      </c>
    </row>
    <row r="1174" spans="1:13" x14ac:dyDescent="0.25">
      <c r="A1174">
        <v>2013</v>
      </c>
      <c r="B1174" t="s">
        <v>25</v>
      </c>
      <c r="C1174">
        <v>2.2999999999999998</v>
      </c>
      <c r="D1174" t="s">
        <v>68</v>
      </c>
      <c r="E1174" t="s">
        <v>56</v>
      </c>
      <c r="F1174">
        <v>0</v>
      </c>
      <c r="G1174">
        <v>0</v>
      </c>
      <c r="H1174">
        <v>0</v>
      </c>
      <c r="I1174">
        <v>0</v>
      </c>
      <c r="J1174">
        <v>0</v>
      </c>
      <c r="K1174">
        <v>0</v>
      </c>
      <c r="L1174">
        <v>0</v>
      </c>
      <c r="M1174">
        <v>0</v>
      </c>
    </row>
    <row r="1175" spans="1:13" x14ac:dyDescent="0.25">
      <c r="A1175">
        <v>2013</v>
      </c>
      <c r="B1175" t="s">
        <v>25</v>
      </c>
      <c r="C1175">
        <v>2.31</v>
      </c>
      <c r="D1175" t="s">
        <v>69</v>
      </c>
      <c r="E1175" t="s">
        <v>56</v>
      </c>
      <c r="F1175">
        <v>0</v>
      </c>
      <c r="G1175">
        <v>0</v>
      </c>
      <c r="H1175">
        <v>0</v>
      </c>
      <c r="I1175">
        <v>0</v>
      </c>
      <c r="J1175">
        <v>0</v>
      </c>
      <c r="K1175">
        <v>0</v>
      </c>
      <c r="L1175">
        <v>0</v>
      </c>
      <c r="M1175">
        <v>0</v>
      </c>
    </row>
    <row r="1176" spans="1:13" x14ac:dyDescent="0.25">
      <c r="A1176">
        <v>2013</v>
      </c>
      <c r="B1176" t="s">
        <v>26</v>
      </c>
      <c r="C1176">
        <v>2.04</v>
      </c>
      <c r="D1176" t="s">
        <v>68</v>
      </c>
      <c r="E1176" t="s">
        <v>54</v>
      </c>
      <c r="F1176">
        <v>16</v>
      </c>
      <c r="G1176">
        <v>8</v>
      </c>
      <c r="H1176">
        <v>5.55</v>
      </c>
      <c r="I1176">
        <v>21.55</v>
      </c>
      <c r="J1176">
        <v>24</v>
      </c>
      <c r="K1176">
        <v>17</v>
      </c>
      <c r="L1176">
        <v>7</v>
      </c>
      <c r="M1176">
        <v>0</v>
      </c>
    </row>
    <row r="1177" spans="1:13" x14ac:dyDescent="0.25">
      <c r="A1177">
        <v>2013</v>
      </c>
      <c r="B1177" t="s">
        <v>26</v>
      </c>
      <c r="C1177">
        <v>2.0499999999999998</v>
      </c>
      <c r="D1177" t="s">
        <v>69</v>
      </c>
      <c r="E1177" t="s">
        <v>54</v>
      </c>
      <c r="F1177">
        <v>9</v>
      </c>
      <c r="G1177">
        <v>2</v>
      </c>
      <c r="H1177">
        <v>0.49</v>
      </c>
      <c r="I1177">
        <v>9.49</v>
      </c>
      <c r="J1177">
        <v>11</v>
      </c>
      <c r="K1177">
        <v>9</v>
      </c>
      <c r="L1177">
        <v>2</v>
      </c>
      <c r="M1177">
        <v>0</v>
      </c>
    </row>
    <row r="1178" spans="1:13" x14ac:dyDescent="0.25">
      <c r="A1178">
        <v>2013</v>
      </c>
      <c r="B1178" t="s">
        <v>26</v>
      </c>
      <c r="C1178">
        <v>2.13</v>
      </c>
      <c r="D1178" t="s">
        <v>68</v>
      </c>
      <c r="E1178" t="s">
        <v>55</v>
      </c>
      <c r="F1178">
        <v>12</v>
      </c>
      <c r="G1178">
        <v>4</v>
      </c>
      <c r="H1178">
        <v>2.4</v>
      </c>
      <c r="I1178">
        <v>14.4</v>
      </c>
      <c r="J1178">
        <v>16</v>
      </c>
      <c r="K1178">
        <v>15</v>
      </c>
      <c r="L1178">
        <v>1</v>
      </c>
      <c r="M1178">
        <v>0</v>
      </c>
    </row>
    <row r="1179" spans="1:13" x14ac:dyDescent="0.25">
      <c r="A1179">
        <v>2013</v>
      </c>
      <c r="B1179" t="s">
        <v>26</v>
      </c>
      <c r="C1179">
        <v>2.14</v>
      </c>
      <c r="D1179" t="s">
        <v>69</v>
      </c>
      <c r="E1179" t="s">
        <v>55</v>
      </c>
      <c r="F1179">
        <v>19</v>
      </c>
      <c r="G1179">
        <v>8</v>
      </c>
      <c r="H1179">
        <v>4.6449999999999996</v>
      </c>
      <c r="I1179">
        <v>23.645</v>
      </c>
      <c r="J1179">
        <v>27</v>
      </c>
      <c r="K1179">
        <v>25</v>
      </c>
      <c r="L1179">
        <v>2</v>
      </c>
      <c r="M1179">
        <v>0</v>
      </c>
    </row>
    <row r="1180" spans="1:13" x14ac:dyDescent="0.25">
      <c r="A1180">
        <v>2013</v>
      </c>
      <c r="B1180" t="s">
        <v>26</v>
      </c>
      <c r="C1180">
        <v>2.2200000000000002</v>
      </c>
      <c r="D1180" t="s">
        <v>68</v>
      </c>
      <c r="E1180" t="s">
        <v>53</v>
      </c>
      <c r="F1180">
        <v>0</v>
      </c>
      <c r="G1180">
        <v>0</v>
      </c>
      <c r="H1180">
        <v>0</v>
      </c>
      <c r="I1180">
        <v>0</v>
      </c>
      <c r="J1180">
        <v>0</v>
      </c>
      <c r="K1180">
        <v>0</v>
      </c>
      <c r="L1180">
        <v>0</v>
      </c>
      <c r="M1180">
        <v>0</v>
      </c>
    </row>
    <row r="1181" spans="1:13" x14ac:dyDescent="0.25">
      <c r="A1181">
        <v>2013</v>
      </c>
      <c r="B1181" t="s">
        <v>26</v>
      </c>
      <c r="C1181">
        <v>2.23</v>
      </c>
      <c r="D1181" t="s">
        <v>69</v>
      </c>
      <c r="E1181" t="s">
        <v>53</v>
      </c>
      <c r="F1181">
        <v>7</v>
      </c>
      <c r="G1181">
        <v>0</v>
      </c>
      <c r="H1181">
        <v>0</v>
      </c>
      <c r="I1181">
        <v>7</v>
      </c>
      <c r="J1181">
        <v>7</v>
      </c>
      <c r="K1181">
        <v>4</v>
      </c>
      <c r="L1181">
        <v>3</v>
      </c>
      <c r="M1181">
        <v>0</v>
      </c>
    </row>
    <row r="1182" spans="1:13" x14ac:dyDescent="0.25">
      <c r="A1182">
        <v>2013</v>
      </c>
      <c r="B1182" t="s">
        <v>26</v>
      </c>
      <c r="C1182">
        <v>2.2999999999999998</v>
      </c>
      <c r="D1182" t="s">
        <v>68</v>
      </c>
      <c r="E1182" t="s">
        <v>56</v>
      </c>
      <c r="F1182">
        <v>0</v>
      </c>
      <c r="G1182">
        <v>0</v>
      </c>
      <c r="H1182">
        <v>0</v>
      </c>
      <c r="I1182">
        <v>0</v>
      </c>
      <c r="J1182">
        <v>0</v>
      </c>
      <c r="K1182">
        <v>0</v>
      </c>
      <c r="L1182">
        <v>0</v>
      </c>
      <c r="M1182">
        <v>0</v>
      </c>
    </row>
    <row r="1183" spans="1:13" x14ac:dyDescent="0.25">
      <c r="A1183">
        <v>2013</v>
      </c>
      <c r="B1183" t="s">
        <v>26</v>
      </c>
      <c r="C1183">
        <v>2.31</v>
      </c>
      <c r="D1183" t="s">
        <v>69</v>
      </c>
      <c r="E1183" t="s">
        <v>56</v>
      </c>
      <c r="F1183">
        <v>0</v>
      </c>
      <c r="G1183">
        <v>0</v>
      </c>
      <c r="H1183">
        <v>0</v>
      </c>
      <c r="I1183">
        <v>0</v>
      </c>
      <c r="J1183">
        <v>0</v>
      </c>
      <c r="K1183">
        <v>0</v>
      </c>
      <c r="L1183">
        <v>0</v>
      </c>
      <c r="M1183">
        <v>0</v>
      </c>
    </row>
    <row r="1184" spans="1:13" x14ac:dyDescent="0.25">
      <c r="A1184">
        <v>2013</v>
      </c>
      <c r="B1184" t="s">
        <v>27</v>
      </c>
      <c r="C1184">
        <v>2.04</v>
      </c>
      <c r="D1184" t="s">
        <v>68</v>
      </c>
      <c r="E1184" t="s">
        <v>54</v>
      </c>
      <c r="F1184">
        <v>0</v>
      </c>
      <c r="G1184">
        <v>0</v>
      </c>
      <c r="H1184">
        <v>0</v>
      </c>
      <c r="I1184">
        <v>0</v>
      </c>
      <c r="J1184">
        <v>0</v>
      </c>
      <c r="K1184">
        <v>0</v>
      </c>
      <c r="L1184">
        <v>0</v>
      </c>
      <c r="M1184">
        <v>0</v>
      </c>
    </row>
    <row r="1185" spans="1:13" x14ac:dyDescent="0.25">
      <c r="A1185">
        <v>2013</v>
      </c>
      <c r="B1185" t="s">
        <v>27</v>
      </c>
      <c r="C1185">
        <v>2.0499999999999998</v>
      </c>
      <c r="D1185" t="s">
        <v>69</v>
      </c>
      <c r="E1185" t="s">
        <v>54</v>
      </c>
      <c r="F1185">
        <v>29</v>
      </c>
      <c r="G1185">
        <v>14</v>
      </c>
      <c r="H1185">
        <v>8.4</v>
      </c>
      <c r="I1185">
        <v>37.4</v>
      </c>
      <c r="J1185">
        <v>43</v>
      </c>
      <c r="K1185">
        <v>37</v>
      </c>
      <c r="L1185">
        <v>6</v>
      </c>
      <c r="M1185">
        <v>0</v>
      </c>
    </row>
    <row r="1186" spans="1:13" x14ac:dyDescent="0.25">
      <c r="A1186">
        <v>2013</v>
      </c>
      <c r="B1186" t="s">
        <v>27</v>
      </c>
      <c r="C1186">
        <v>2.13</v>
      </c>
      <c r="D1186" t="s">
        <v>68</v>
      </c>
      <c r="E1186" t="s">
        <v>55</v>
      </c>
      <c r="F1186">
        <v>0</v>
      </c>
      <c r="G1186">
        <v>0</v>
      </c>
      <c r="H1186">
        <v>0</v>
      </c>
      <c r="I1186">
        <v>0</v>
      </c>
      <c r="J1186">
        <v>0</v>
      </c>
      <c r="K1186">
        <v>0</v>
      </c>
      <c r="L1186">
        <v>0</v>
      </c>
      <c r="M1186">
        <v>0</v>
      </c>
    </row>
    <row r="1187" spans="1:13" x14ac:dyDescent="0.25">
      <c r="A1187">
        <v>2013</v>
      </c>
      <c r="B1187" t="s">
        <v>27</v>
      </c>
      <c r="C1187">
        <v>2.14</v>
      </c>
      <c r="D1187" t="s">
        <v>69</v>
      </c>
      <c r="E1187" t="s">
        <v>55</v>
      </c>
      <c r="F1187">
        <v>33</v>
      </c>
      <c r="G1187">
        <v>15</v>
      </c>
      <c r="H1187">
        <v>9.35</v>
      </c>
      <c r="I1187">
        <v>42.35</v>
      </c>
      <c r="J1187">
        <v>48</v>
      </c>
      <c r="K1187">
        <v>34</v>
      </c>
      <c r="L1187">
        <v>14</v>
      </c>
      <c r="M1187">
        <v>0</v>
      </c>
    </row>
    <row r="1188" spans="1:13" x14ac:dyDescent="0.25">
      <c r="A1188">
        <v>2013</v>
      </c>
      <c r="B1188" t="s">
        <v>27</v>
      </c>
      <c r="C1188">
        <v>2.2200000000000002</v>
      </c>
      <c r="D1188" t="s">
        <v>68</v>
      </c>
      <c r="E1188" t="s">
        <v>53</v>
      </c>
      <c r="F1188">
        <v>0</v>
      </c>
      <c r="G1188">
        <v>0</v>
      </c>
      <c r="H1188">
        <v>0</v>
      </c>
      <c r="I1188">
        <v>0</v>
      </c>
      <c r="J1188">
        <v>0</v>
      </c>
      <c r="K1188">
        <v>0</v>
      </c>
      <c r="L1188">
        <v>0</v>
      </c>
      <c r="M1188">
        <v>0</v>
      </c>
    </row>
    <row r="1189" spans="1:13" x14ac:dyDescent="0.25">
      <c r="A1189">
        <v>2013</v>
      </c>
      <c r="B1189" t="s">
        <v>27</v>
      </c>
      <c r="C1189">
        <v>2.23</v>
      </c>
      <c r="D1189" t="s">
        <v>69</v>
      </c>
      <c r="E1189" t="s">
        <v>53</v>
      </c>
      <c r="F1189">
        <v>8</v>
      </c>
      <c r="G1189">
        <v>2</v>
      </c>
      <c r="H1189">
        <v>1.1100000000000001</v>
      </c>
      <c r="I1189">
        <v>9.11</v>
      </c>
      <c r="J1189">
        <v>10</v>
      </c>
      <c r="K1189">
        <v>7</v>
      </c>
      <c r="L1189">
        <v>3</v>
      </c>
      <c r="M1189">
        <v>0</v>
      </c>
    </row>
    <row r="1190" spans="1:13" x14ac:dyDescent="0.25">
      <c r="A1190">
        <v>2013</v>
      </c>
      <c r="B1190" t="s">
        <v>27</v>
      </c>
      <c r="C1190">
        <v>2.2999999999999998</v>
      </c>
      <c r="D1190" t="s">
        <v>68</v>
      </c>
      <c r="E1190" t="s">
        <v>56</v>
      </c>
      <c r="F1190">
        <v>0</v>
      </c>
      <c r="G1190">
        <v>0</v>
      </c>
      <c r="H1190">
        <v>0</v>
      </c>
      <c r="I1190">
        <v>0</v>
      </c>
      <c r="J1190">
        <v>0</v>
      </c>
      <c r="K1190">
        <v>0</v>
      </c>
      <c r="L1190">
        <v>0</v>
      </c>
      <c r="M1190">
        <v>0</v>
      </c>
    </row>
    <row r="1191" spans="1:13" x14ac:dyDescent="0.25">
      <c r="A1191">
        <v>2013</v>
      </c>
      <c r="B1191" t="s">
        <v>27</v>
      </c>
      <c r="C1191">
        <v>2.31</v>
      </c>
      <c r="D1191" t="s">
        <v>69</v>
      </c>
      <c r="E1191" t="s">
        <v>56</v>
      </c>
      <c r="F1191">
        <v>0</v>
      </c>
      <c r="G1191">
        <v>0</v>
      </c>
      <c r="H1191">
        <v>0</v>
      </c>
      <c r="I1191">
        <v>0</v>
      </c>
      <c r="J1191">
        <v>0</v>
      </c>
      <c r="K1191">
        <v>0</v>
      </c>
      <c r="L1191">
        <v>0</v>
      </c>
      <c r="M1191">
        <v>0</v>
      </c>
    </row>
    <row r="1192" spans="1:13" x14ac:dyDescent="0.25">
      <c r="A1192">
        <v>2013</v>
      </c>
      <c r="B1192" t="s">
        <v>28</v>
      </c>
      <c r="C1192">
        <v>2.04</v>
      </c>
      <c r="D1192" t="s">
        <v>68</v>
      </c>
      <c r="E1192" t="s">
        <v>54</v>
      </c>
      <c r="F1192">
        <v>35</v>
      </c>
      <c r="G1192">
        <v>16</v>
      </c>
      <c r="H1192">
        <v>10.23305556</v>
      </c>
      <c r="I1192">
        <v>45.233055559999997</v>
      </c>
      <c r="J1192">
        <v>51</v>
      </c>
      <c r="K1192">
        <v>46</v>
      </c>
      <c r="L1192">
        <v>5</v>
      </c>
      <c r="M1192">
        <v>0</v>
      </c>
    </row>
    <row r="1193" spans="1:13" x14ac:dyDescent="0.25">
      <c r="A1193">
        <v>2013</v>
      </c>
      <c r="B1193" t="s">
        <v>28</v>
      </c>
      <c r="C1193">
        <v>2.0499999999999998</v>
      </c>
      <c r="D1193" t="s">
        <v>69</v>
      </c>
      <c r="E1193" t="s">
        <v>54</v>
      </c>
      <c r="F1193">
        <v>153</v>
      </c>
      <c r="G1193">
        <v>48</v>
      </c>
      <c r="H1193">
        <v>31.136944440000001</v>
      </c>
      <c r="I1193">
        <v>184.1369444</v>
      </c>
      <c r="J1193">
        <v>201</v>
      </c>
      <c r="K1193">
        <v>165</v>
      </c>
      <c r="L1193">
        <v>36</v>
      </c>
      <c r="M1193">
        <v>0</v>
      </c>
    </row>
    <row r="1194" spans="1:13" x14ac:dyDescent="0.25">
      <c r="A1194">
        <v>2013</v>
      </c>
      <c r="B1194" t="s">
        <v>28</v>
      </c>
      <c r="C1194">
        <v>2.13</v>
      </c>
      <c r="D1194" t="s">
        <v>68</v>
      </c>
      <c r="E1194" t="s">
        <v>55</v>
      </c>
      <c r="F1194">
        <v>21</v>
      </c>
      <c r="G1194">
        <v>7</v>
      </c>
      <c r="H1194">
        <v>4.653611111</v>
      </c>
      <c r="I1194">
        <v>25.65361111</v>
      </c>
      <c r="J1194">
        <v>28</v>
      </c>
      <c r="K1194">
        <v>23</v>
      </c>
      <c r="L1194">
        <v>5</v>
      </c>
      <c r="M1194">
        <v>0</v>
      </c>
    </row>
    <row r="1195" spans="1:13" x14ac:dyDescent="0.25">
      <c r="A1195">
        <v>2013</v>
      </c>
      <c r="B1195" t="s">
        <v>28</v>
      </c>
      <c r="C1195">
        <v>2.14</v>
      </c>
      <c r="D1195" t="s">
        <v>69</v>
      </c>
      <c r="E1195" t="s">
        <v>55</v>
      </c>
      <c r="F1195">
        <v>112</v>
      </c>
      <c r="G1195">
        <v>23</v>
      </c>
      <c r="H1195">
        <v>15.33416667</v>
      </c>
      <c r="I1195">
        <v>127.3341667</v>
      </c>
      <c r="J1195">
        <v>135</v>
      </c>
      <c r="K1195">
        <v>91</v>
      </c>
      <c r="L1195">
        <v>44</v>
      </c>
      <c r="M1195">
        <v>0</v>
      </c>
    </row>
    <row r="1196" spans="1:13" x14ac:dyDescent="0.25">
      <c r="A1196">
        <v>2013</v>
      </c>
      <c r="B1196" t="s">
        <v>28</v>
      </c>
      <c r="C1196">
        <v>2.2200000000000002</v>
      </c>
      <c r="D1196" t="s">
        <v>68</v>
      </c>
      <c r="E1196" t="s">
        <v>53</v>
      </c>
      <c r="F1196">
        <v>11</v>
      </c>
      <c r="G1196">
        <v>0</v>
      </c>
      <c r="H1196">
        <v>0</v>
      </c>
      <c r="I1196">
        <v>11</v>
      </c>
      <c r="J1196">
        <v>11</v>
      </c>
      <c r="K1196">
        <v>6</v>
      </c>
      <c r="L1196">
        <v>5</v>
      </c>
      <c r="M1196">
        <v>0</v>
      </c>
    </row>
    <row r="1197" spans="1:13" x14ac:dyDescent="0.25">
      <c r="A1197">
        <v>2013</v>
      </c>
      <c r="B1197" t="s">
        <v>28</v>
      </c>
      <c r="C1197">
        <v>2.23</v>
      </c>
      <c r="D1197" t="s">
        <v>69</v>
      </c>
      <c r="E1197" t="s">
        <v>53</v>
      </c>
      <c r="F1197">
        <v>68</v>
      </c>
      <c r="G1197">
        <v>21</v>
      </c>
      <c r="H1197">
        <v>13.38666667</v>
      </c>
      <c r="I1197">
        <v>81.386666669999997</v>
      </c>
      <c r="J1197">
        <v>89</v>
      </c>
      <c r="K1197">
        <v>66</v>
      </c>
      <c r="L1197">
        <v>23</v>
      </c>
      <c r="M1197">
        <v>0</v>
      </c>
    </row>
    <row r="1198" spans="1:13" x14ac:dyDescent="0.25">
      <c r="A1198">
        <v>2013</v>
      </c>
      <c r="B1198" t="s">
        <v>28</v>
      </c>
      <c r="C1198">
        <v>2.2999999999999998</v>
      </c>
      <c r="D1198" t="s">
        <v>68</v>
      </c>
      <c r="E1198" t="s">
        <v>56</v>
      </c>
      <c r="F1198">
        <v>23</v>
      </c>
      <c r="G1198">
        <v>56</v>
      </c>
      <c r="H1198">
        <v>5.3269444449999996</v>
      </c>
      <c r="I1198">
        <v>28.326944449999999</v>
      </c>
      <c r="J1198">
        <v>79</v>
      </c>
      <c r="K1198">
        <v>54</v>
      </c>
      <c r="L1198">
        <v>25</v>
      </c>
      <c r="M1198">
        <v>0</v>
      </c>
    </row>
    <row r="1199" spans="1:13" x14ac:dyDescent="0.25">
      <c r="A1199">
        <v>2013</v>
      </c>
      <c r="B1199" t="s">
        <v>28</v>
      </c>
      <c r="C1199">
        <v>2.31</v>
      </c>
      <c r="D1199" t="s">
        <v>69</v>
      </c>
      <c r="E1199" t="s">
        <v>56</v>
      </c>
      <c r="F1199">
        <v>34</v>
      </c>
      <c r="G1199">
        <v>43</v>
      </c>
      <c r="H1199">
        <v>10.06305556</v>
      </c>
      <c r="I1199">
        <v>44.063055560000002</v>
      </c>
      <c r="J1199">
        <v>77</v>
      </c>
      <c r="K1199">
        <v>61</v>
      </c>
      <c r="L1199">
        <v>16</v>
      </c>
      <c r="M1199">
        <v>0</v>
      </c>
    </row>
    <row r="1200" spans="1:13" x14ac:dyDescent="0.25">
      <c r="A1200">
        <v>2013</v>
      </c>
      <c r="B1200" t="s">
        <v>29</v>
      </c>
      <c r="C1200">
        <v>2.04</v>
      </c>
      <c r="D1200" t="s">
        <v>68</v>
      </c>
      <c r="E1200" t="s">
        <v>54</v>
      </c>
      <c r="F1200">
        <v>11</v>
      </c>
      <c r="G1200">
        <v>2</v>
      </c>
      <c r="H1200">
        <v>1.048648649</v>
      </c>
      <c r="I1200">
        <v>12.048648650000001</v>
      </c>
      <c r="J1200">
        <v>13</v>
      </c>
      <c r="K1200">
        <v>10</v>
      </c>
      <c r="L1200">
        <v>3</v>
      </c>
      <c r="M1200">
        <v>0</v>
      </c>
    </row>
    <row r="1201" spans="1:13" x14ac:dyDescent="0.25">
      <c r="A1201">
        <v>2013</v>
      </c>
      <c r="B1201" t="s">
        <v>29</v>
      </c>
      <c r="C1201">
        <v>2.0499999999999998</v>
      </c>
      <c r="D1201" t="s">
        <v>69</v>
      </c>
      <c r="E1201" t="s">
        <v>54</v>
      </c>
      <c r="F1201">
        <v>41</v>
      </c>
      <c r="G1201">
        <v>18</v>
      </c>
      <c r="H1201">
        <v>10.92432432</v>
      </c>
      <c r="I1201">
        <v>51.924324319999997</v>
      </c>
      <c r="J1201">
        <v>59</v>
      </c>
      <c r="K1201">
        <v>55</v>
      </c>
      <c r="L1201">
        <v>4</v>
      </c>
      <c r="M1201">
        <v>0</v>
      </c>
    </row>
    <row r="1202" spans="1:13" x14ac:dyDescent="0.25">
      <c r="A1202">
        <v>2013</v>
      </c>
      <c r="B1202" t="s">
        <v>29</v>
      </c>
      <c r="C1202">
        <v>2.13</v>
      </c>
      <c r="D1202" t="s">
        <v>68</v>
      </c>
      <c r="E1202" t="s">
        <v>55</v>
      </c>
      <c r="F1202">
        <v>10</v>
      </c>
      <c r="G1202">
        <v>4</v>
      </c>
      <c r="H1202">
        <v>2.1</v>
      </c>
      <c r="I1202">
        <v>12.1</v>
      </c>
      <c r="J1202">
        <v>14</v>
      </c>
      <c r="K1202">
        <v>9</v>
      </c>
      <c r="L1202">
        <v>5</v>
      </c>
      <c r="M1202">
        <v>0</v>
      </c>
    </row>
    <row r="1203" spans="1:13" x14ac:dyDescent="0.25">
      <c r="A1203">
        <v>2013</v>
      </c>
      <c r="B1203" t="s">
        <v>29</v>
      </c>
      <c r="C1203">
        <v>2.14</v>
      </c>
      <c r="D1203" t="s">
        <v>69</v>
      </c>
      <c r="E1203" t="s">
        <v>55</v>
      </c>
      <c r="F1203">
        <v>25</v>
      </c>
      <c r="G1203">
        <v>15</v>
      </c>
      <c r="H1203">
        <v>7.8459459459999996</v>
      </c>
      <c r="I1203">
        <v>32.845945950000001</v>
      </c>
      <c r="J1203">
        <v>40</v>
      </c>
      <c r="K1203">
        <v>30</v>
      </c>
      <c r="L1203">
        <v>10</v>
      </c>
      <c r="M1203">
        <v>0</v>
      </c>
    </row>
    <row r="1204" spans="1:13" x14ac:dyDescent="0.25">
      <c r="A1204">
        <v>2013</v>
      </c>
      <c r="B1204" t="s">
        <v>29</v>
      </c>
      <c r="C1204">
        <v>2.2200000000000002</v>
      </c>
      <c r="D1204" t="s">
        <v>68</v>
      </c>
      <c r="E1204" t="s">
        <v>53</v>
      </c>
      <c r="F1204">
        <v>2</v>
      </c>
      <c r="G1204">
        <v>2</v>
      </c>
      <c r="H1204">
        <v>1</v>
      </c>
      <c r="I1204">
        <v>3</v>
      </c>
      <c r="J1204">
        <v>4</v>
      </c>
      <c r="K1204">
        <v>3</v>
      </c>
      <c r="L1204">
        <v>1</v>
      </c>
      <c r="M1204">
        <v>0</v>
      </c>
    </row>
    <row r="1205" spans="1:13" x14ac:dyDescent="0.25">
      <c r="A1205">
        <v>2013</v>
      </c>
      <c r="B1205" t="s">
        <v>29</v>
      </c>
      <c r="C1205">
        <v>2.23</v>
      </c>
      <c r="D1205" t="s">
        <v>69</v>
      </c>
      <c r="E1205" t="s">
        <v>53</v>
      </c>
      <c r="F1205">
        <v>19</v>
      </c>
      <c r="G1205">
        <v>14</v>
      </c>
      <c r="H1205">
        <v>8.6571428560000001</v>
      </c>
      <c r="I1205">
        <v>27.65714286</v>
      </c>
      <c r="J1205">
        <v>33</v>
      </c>
      <c r="K1205">
        <v>23</v>
      </c>
      <c r="L1205">
        <v>10</v>
      </c>
      <c r="M1205">
        <v>0</v>
      </c>
    </row>
    <row r="1206" spans="1:13" x14ac:dyDescent="0.25">
      <c r="A1206">
        <v>2013</v>
      </c>
      <c r="B1206" t="s">
        <v>29</v>
      </c>
      <c r="C1206">
        <v>2.2999999999999998</v>
      </c>
      <c r="D1206" t="s">
        <v>68</v>
      </c>
      <c r="E1206" t="s">
        <v>56</v>
      </c>
      <c r="F1206">
        <v>0</v>
      </c>
      <c r="G1206">
        <v>0</v>
      </c>
      <c r="H1206">
        <v>0</v>
      </c>
      <c r="I1206">
        <v>0</v>
      </c>
      <c r="J1206">
        <v>0</v>
      </c>
      <c r="K1206">
        <v>0</v>
      </c>
      <c r="L1206">
        <v>0</v>
      </c>
      <c r="M1206">
        <v>0</v>
      </c>
    </row>
    <row r="1207" spans="1:13" x14ac:dyDescent="0.25">
      <c r="A1207">
        <v>2013</v>
      </c>
      <c r="B1207" t="s">
        <v>29</v>
      </c>
      <c r="C1207">
        <v>2.31</v>
      </c>
      <c r="D1207" t="s">
        <v>69</v>
      </c>
      <c r="E1207" t="s">
        <v>56</v>
      </c>
      <c r="F1207">
        <v>0</v>
      </c>
      <c r="G1207">
        <v>3</v>
      </c>
      <c r="H1207">
        <v>1.5</v>
      </c>
      <c r="I1207">
        <v>1.5</v>
      </c>
      <c r="J1207">
        <v>3</v>
      </c>
      <c r="K1207">
        <v>3</v>
      </c>
      <c r="L1207">
        <v>0</v>
      </c>
      <c r="M1207">
        <v>0</v>
      </c>
    </row>
    <row r="1208" spans="1:13" x14ac:dyDescent="0.25">
      <c r="A1208">
        <v>2013</v>
      </c>
      <c r="B1208" t="s">
        <v>30</v>
      </c>
      <c r="C1208">
        <v>2.04</v>
      </c>
      <c r="D1208" t="s">
        <v>68</v>
      </c>
      <c r="E1208" t="s">
        <v>54</v>
      </c>
      <c r="F1208">
        <v>26</v>
      </c>
      <c r="G1208">
        <v>4</v>
      </c>
      <c r="H1208">
        <v>2.1</v>
      </c>
      <c r="I1208">
        <v>28.1</v>
      </c>
      <c r="J1208">
        <v>30</v>
      </c>
      <c r="K1208">
        <v>22</v>
      </c>
      <c r="L1208">
        <v>8</v>
      </c>
      <c r="M1208">
        <v>0</v>
      </c>
    </row>
    <row r="1209" spans="1:13" x14ac:dyDescent="0.25">
      <c r="A1209">
        <v>2013</v>
      </c>
      <c r="B1209" t="s">
        <v>30</v>
      </c>
      <c r="C1209">
        <v>2.0499999999999998</v>
      </c>
      <c r="D1209" t="s">
        <v>69</v>
      </c>
      <c r="E1209" t="s">
        <v>54</v>
      </c>
      <c r="F1209">
        <v>83</v>
      </c>
      <c r="G1209">
        <v>13</v>
      </c>
      <c r="H1209">
        <v>6.96</v>
      </c>
      <c r="I1209">
        <v>89.96</v>
      </c>
      <c r="J1209">
        <v>96</v>
      </c>
      <c r="K1209">
        <v>82</v>
      </c>
      <c r="L1209">
        <v>14</v>
      </c>
      <c r="M1209">
        <v>0</v>
      </c>
    </row>
    <row r="1210" spans="1:13" x14ac:dyDescent="0.25">
      <c r="A1210">
        <v>2013</v>
      </c>
      <c r="B1210" t="s">
        <v>30</v>
      </c>
      <c r="C1210">
        <v>2.13</v>
      </c>
      <c r="D1210" t="s">
        <v>68</v>
      </c>
      <c r="E1210" t="s">
        <v>55</v>
      </c>
      <c r="F1210">
        <v>26</v>
      </c>
      <c r="G1210">
        <v>9</v>
      </c>
      <c r="H1210">
        <v>5.91</v>
      </c>
      <c r="I1210">
        <v>31.91</v>
      </c>
      <c r="J1210">
        <v>35</v>
      </c>
      <c r="K1210">
        <v>24</v>
      </c>
      <c r="L1210">
        <v>11</v>
      </c>
      <c r="M1210">
        <v>0</v>
      </c>
    </row>
    <row r="1211" spans="1:13" x14ac:dyDescent="0.25">
      <c r="A1211">
        <v>2013</v>
      </c>
      <c r="B1211" t="s">
        <v>30</v>
      </c>
      <c r="C1211">
        <v>2.14</v>
      </c>
      <c r="D1211" t="s">
        <v>69</v>
      </c>
      <c r="E1211" t="s">
        <v>55</v>
      </c>
      <c r="F1211">
        <v>73</v>
      </c>
      <c r="G1211">
        <v>15</v>
      </c>
      <c r="H1211">
        <v>9.17</v>
      </c>
      <c r="I1211">
        <v>82.17</v>
      </c>
      <c r="J1211">
        <v>88</v>
      </c>
      <c r="K1211">
        <v>65</v>
      </c>
      <c r="L1211">
        <v>23</v>
      </c>
      <c r="M1211">
        <v>0</v>
      </c>
    </row>
    <row r="1212" spans="1:13" x14ac:dyDescent="0.25">
      <c r="A1212">
        <v>2013</v>
      </c>
      <c r="B1212" t="s">
        <v>30</v>
      </c>
      <c r="C1212">
        <v>2.2200000000000002</v>
      </c>
      <c r="D1212" t="s">
        <v>68</v>
      </c>
      <c r="E1212" t="s">
        <v>53</v>
      </c>
      <c r="F1212">
        <v>9</v>
      </c>
      <c r="G1212">
        <v>6</v>
      </c>
      <c r="H1212">
        <v>2.77</v>
      </c>
      <c r="I1212">
        <v>11.77</v>
      </c>
      <c r="J1212">
        <v>15</v>
      </c>
      <c r="K1212">
        <v>9</v>
      </c>
      <c r="L1212">
        <v>6</v>
      </c>
      <c r="M1212">
        <v>0</v>
      </c>
    </row>
    <row r="1213" spans="1:13" x14ac:dyDescent="0.25">
      <c r="A1213">
        <v>2013</v>
      </c>
      <c r="B1213" t="s">
        <v>30</v>
      </c>
      <c r="C1213">
        <v>2.23</v>
      </c>
      <c r="D1213" t="s">
        <v>69</v>
      </c>
      <c r="E1213" t="s">
        <v>53</v>
      </c>
      <c r="F1213">
        <v>27</v>
      </c>
      <c r="G1213">
        <v>15</v>
      </c>
      <c r="H1213">
        <v>9.52</v>
      </c>
      <c r="I1213">
        <v>36.520000000000003</v>
      </c>
      <c r="J1213">
        <v>42</v>
      </c>
      <c r="K1213">
        <v>34</v>
      </c>
      <c r="L1213">
        <v>8</v>
      </c>
      <c r="M1213">
        <v>0</v>
      </c>
    </row>
    <row r="1214" spans="1:13" x14ac:dyDescent="0.25">
      <c r="A1214">
        <v>2013</v>
      </c>
      <c r="B1214" t="s">
        <v>30</v>
      </c>
      <c r="C1214">
        <v>2.2999999999999998</v>
      </c>
      <c r="D1214" t="s">
        <v>68</v>
      </c>
      <c r="E1214" t="s">
        <v>56</v>
      </c>
      <c r="F1214">
        <v>1</v>
      </c>
      <c r="G1214">
        <v>2</v>
      </c>
      <c r="H1214">
        <v>1.34</v>
      </c>
      <c r="I1214">
        <v>2.34</v>
      </c>
      <c r="J1214">
        <v>3</v>
      </c>
      <c r="K1214">
        <v>3</v>
      </c>
      <c r="L1214">
        <v>0</v>
      </c>
      <c r="M1214">
        <v>0</v>
      </c>
    </row>
    <row r="1215" spans="1:13" x14ac:dyDescent="0.25">
      <c r="A1215">
        <v>2013</v>
      </c>
      <c r="B1215" t="s">
        <v>30</v>
      </c>
      <c r="C1215">
        <v>2.31</v>
      </c>
      <c r="D1215" t="s">
        <v>69</v>
      </c>
      <c r="E1215" t="s">
        <v>56</v>
      </c>
      <c r="F1215">
        <v>11</v>
      </c>
      <c r="G1215">
        <v>4</v>
      </c>
      <c r="H1215">
        <v>2.02</v>
      </c>
      <c r="I1215">
        <v>13.02</v>
      </c>
      <c r="J1215">
        <v>15</v>
      </c>
      <c r="K1215">
        <v>10</v>
      </c>
      <c r="L1215">
        <v>5</v>
      </c>
      <c r="M1215">
        <v>0</v>
      </c>
    </row>
    <row r="1216" spans="1:13" x14ac:dyDescent="0.25">
      <c r="A1216">
        <v>2013</v>
      </c>
      <c r="B1216" t="s">
        <v>31</v>
      </c>
      <c r="C1216">
        <v>2.04</v>
      </c>
      <c r="D1216" t="s">
        <v>68</v>
      </c>
      <c r="E1216" t="s">
        <v>54</v>
      </c>
      <c r="F1216">
        <v>59</v>
      </c>
      <c r="G1216">
        <v>6</v>
      </c>
      <c r="H1216">
        <v>3.6571428570000002</v>
      </c>
      <c r="I1216">
        <v>62.65714286</v>
      </c>
      <c r="J1216">
        <v>65</v>
      </c>
      <c r="K1216">
        <v>46</v>
      </c>
      <c r="L1216">
        <v>19</v>
      </c>
      <c r="M1216">
        <v>0</v>
      </c>
    </row>
    <row r="1217" spans="1:13" x14ac:dyDescent="0.25">
      <c r="A1217">
        <v>2013</v>
      </c>
      <c r="B1217" t="s">
        <v>31</v>
      </c>
      <c r="C1217">
        <v>2.0499999999999998</v>
      </c>
      <c r="D1217" t="s">
        <v>69</v>
      </c>
      <c r="E1217" t="s">
        <v>54</v>
      </c>
      <c r="F1217">
        <v>289</v>
      </c>
      <c r="G1217">
        <v>53</v>
      </c>
      <c r="H1217">
        <v>36.228285710000002</v>
      </c>
      <c r="I1217">
        <v>325.22828570000001</v>
      </c>
      <c r="J1217">
        <v>342</v>
      </c>
      <c r="K1217">
        <v>283</v>
      </c>
      <c r="L1217">
        <v>59</v>
      </c>
      <c r="M1217">
        <v>0</v>
      </c>
    </row>
    <row r="1218" spans="1:13" x14ac:dyDescent="0.25">
      <c r="A1218">
        <v>2013</v>
      </c>
      <c r="B1218" t="s">
        <v>31</v>
      </c>
      <c r="C1218">
        <v>2.13</v>
      </c>
      <c r="D1218" t="s">
        <v>68</v>
      </c>
      <c r="E1218" t="s">
        <v>55</v>
      </c>
      <c r="F1218">
        <v>44</v>
      </c>
      <c r="G1218">
        <v>5</v>
      </c>
      <c r="H1218">
        <v>4.1048571420000002</v>
      </c>
      <c r="I1218">
        <v>48.10485714</v>
      </c>
      <c r="J1218">
        <v>49</v>
      </c>
      <c r="K1218">
        <v>34</v>
      </c>
      <c r="L1218">
        <v>15</v>
      </c>
      <c r="M1218">
        <v>0</v>
      </c>
    </row>
    <row r="1219" spans="1:13" x14ac:dyDescent="0.25">
      <c r="A1219">
        <v>2013</v>
      </c>
      <c r="B1219" t="s">
        <v>31</v>
      </c>
      <c r="C1219">
        <v>2.14</v>
      </c>
      <c r="D1219" t="s">
        <v>69</v>
      </c>
      <c r="E1219" t="s">
        <v>55</v>
      </c>
      <c r="F1219">
        <v>164</v>
      </c>
      <c r="G1219">
        <v>38</v>
      </c>
      <c r="H1219">
        <v>25.51457143</v>
      </c>
      <c r="I1219">
        <v>189.51457139999999</v>
      </c>
      <c r="J1219">
        <v>202</v>
      </c>
      <c r="K1219">
        <v>154</v>
      </c>
      <c r="L1219">
        <v>48</v>
      </c>
      <c r="M1219">
        <v>0</v>
      </c>
    </row>
    <row r="1220" spans="1:13" x14ac:dyDescent="0.25">
      <c r="A1220">
        <v>2013</v>
      </c>
      <c r="B1220" t="s">
        <v>31</v>
      </c>
      <c r="C1220">
        <v>2.2200000000000002</v>
      </c>
      <c r="D1220" t="s">
        <v>68</v>
      </c>
      <c r="E1220" t="s">
        <v>53</v>
      </c>
      <c r="F1220">
        <v>23</v>
      </c>
      <c r="G1220">
        <v>3</v>
      </c>
      <c r="H1220">
        <v>2.1071428569999999</v>
      </c>
      <c r="I1220">
        <v>25.10714286</v>
      </c>
      <c r="J1220">
        <v>26</v>
      </c>
      <c r="K1220">
        <v>18</v>
      </c>
      <c r="L1220">
        <v>8</v>
      </c>
      <c r="M1220">
        <v>0</v>
      </c>
    </row>
    <row r="1221" spans="1:13" x14ac:dyDescent="0.25">
      <c r="A1221">
        <v>2013</v>
      </c>
      <c r="B1221" t="s">
        <v>31</v>
      </c>
      <c r="C1221">
        <v>2.23</v>
      </c>
      <c r="D1221" t="s">
        <v>69</v>
      </c>
      <c r="E1221" t="s">
        <v>53</v>
      </c>
      <c r="F1221">
        <v>113</v>
      </c>
      <c r="G1221">
        <v>8</v>
      </c>
      <c r="H1221">
        <v>4.8191428570000001</v>
      </c>
      <c r="I1221">
        <v>117.8191429</v>
      </c>
      <c r="J1221">
        <v>121</v>
      </c>
      <c r="K1221">
        <v>78</v>
      </c>
      <c r="L1221">
        <v>43</v>
      </c>
      <c r="M1221">
        <v>0</v>
      </c>
    </row>
    <row r="1222" spans="1:13" x14ac:dyDescent="0.25">
      <c r="A1222">
        <v>2013</v>
      </c>
      <c r="B1222" t="s">
        <v>31</v>
      </c>
      <c r="C1222">
        <v>2.2999999999999998</v>
      </c>
      <c r="D1222" t="s">
        <v>68</v>
      </c>
      <c r="E1222" t="s">
        <v>56</v>
      </c>
      <c r="F1222">
        <v>8</v>
      </c>
      <c r="G1222">
        <v>0</v>
      </c>
      <c r="H1222">
        <v>0</v>
      </c>
      <c r="I1222">
        <v>8</v>
      </c>
      <c r="J1222">
        <v>8</v>
      </c>
      <c r="K1222">
        <v>4</v>
      </c>
      <c r="L1222">
        <v>4</v>
      </c>
      <c r="M1222">
        <v>0</v>
      </c>
    </row>
    <row r="1223" spans="1:13" x14ac:dyDescent="0.25">
      <c r="A1223">
        <v>2013</v>
      </c>
      <c r="B1223" t="s">
        <v>31</v>
      </c>
      <c r="C1223">
        <v>2.31</v>
      </c>
      <c r="D1223" t="s">
        <v>69</v>
      </c>
      <c r="E1223" t="s">
        <v>56</v>
      </c>
      <c r="F1223">
        <v>20</v>
      </c>
      <c r="G1223">
        <v>12</v>
      </c>
      <c r="H1223">
        <v>7.3094285719999998</v>
      </c>
      <c r="I1223">
        <v>27.309428570000001</v>
      </c>
      <c r="J1223">
        <v>32</v>
      </c>
      <c r="K1223">
        <v>28</v>
      </c>
      <c r="L1223">
        <v>4</v>
      </c>
      <c r="M1223">
        <v>0</v>
      </c>
    </row>
    <row r="1224" spans="1:13" x14ac:dyDescent="0.25">
      <c r="A1224">
        <v>2013</v>
      </c>
      <c r="B1224" t="s">
        <v>32</v>
      </c>
      <c r="C1224">
        <v>2.04</v>
      </c>
      <c r="D1224" t="s">
        <v>68</v>
      </c>
      <c r="E1224" t="s">
        <v>54</v>
      </c>
      <c r="F1224">
        <v>18</v>
      </c>
      <c r="G1224">
        <v>4</v>
      </c>
      <c r="H1224">
        <v>2.2000000000000002</v>
      </c>
      <c r="I1224">
        <v>20.2</v>
      </c>
      <c r="J1224">
        <v>22</v>
      </c>
      <c r="K1224">
        <v>19</v>
      </c>
      <c r="L1224">
        <v>3</v>
      </c>
      <c r="M1224">
        <v>0</v>
      </c>
    </row>
    <row r="1225" spans="1:13" x14ac:dyDescent="0.25">
      <c r="A1225">
        <v>2013</v>
      </c>
      <c r="B1225" t="s">
        <v>32</v>
      </c>
      <c r="C1225">
        <v>2.0499999999999998</v>
      </c>
      <c r="D1225" t="s">
        <v>69</v>
      </c>
      <c r="E1225" t="s">
        <v>54</v>
      </c>
      <c r="F1225">
        <v>69</v>
      </c>
      <c r="G1225">
        <v>19</v>
      </c>
      <c r="H1225">
        <v>11.385714289999999</v>
      </c>
      <c r="I1225">
        <v>80.385714289999996</v>
      </c>
      <c r="J1225">
        <v>88</v>
      </c>
      <c r="K1225">
        <v>76</v>
      </c>
      <c r="L1225">
        <v>12</v>
      </c>
      <c r="M1225">
        <v>0</v>
      </c>
    </row>
    <row r="1226" spans="1:13" x14ac:dyDescent="0.25">
      <c r="A1226">
        <v>2013</v>
      </c>
      <c r="B1226" t="s">
        <v>32</v>
      </c>
      <c r="C1226">
        <v>2.13</v>
      </c>
      <c r="D1226" t="s">
        <v>68</v>
      </c>
      <c r="E1226" t="s">
        <v>55</v>
      </c>
      <c r="F1226">
        <v>0</v>
      </c>
      <c r="G1226">
        <v>0</v>
      </c>
      <c r="H1226">
        <v>0</v>
      </c>
      <c r="I1226">
        <v>0</v>
      </c>
      <c r="J1226">
        <v>0</v>
      </c>
      <c r="K1226">
        <v>0</v>
      </c>
      <c r="L1226">
        <v>0</v>
      </c>
      <c r="M1226">
        <v>0</v>
      </c>
    </row>
    <row r="1227" spans="1:13" x14ac:dyDescent="0.25">
      <c r="A1227">
        <v>2013</v>
      </c>
      <c r="B1227" t="s">
        <v>32</v>
      </c>
      <c r="C1227">
        <v>2.14</v>
      </c>
      <c r="D1227" t="s">
        <v>69</v>
      </c>
      <c r="E1227" t="s">
        <v>55</v>
      </c>
      <c r="F1227">
        <v>0</v>
      </c>
      <c r="G1227">
        <v>0</v>
      </c>
      <c r="H1227">
        <v>0</v>
      </c>
      <c r="I1227">
        <v>0</v>
      </c>
      <c r="J1227">
        <v>0</v>
      </c>
      <c r="K1227">
        <v>0</v>
      </c>
      <c r="L1227">
        <v>0</v>
      </c>
      <c r="M1227">
        <v>0</v>
      </c>
    </row>
    <row r="1228" spans="1:13" x14ac:dyDescent="0.25">
      <c r="A1228">
        <v>2013</v>
      </c>
      <c r="B1228" t="s">
        <v>32</v>
      </c>
      <c r="C1228">
        <v>2.2200000000000002</v>
      </c>
      <c r="D1228" t="s">
        <v>68</v>
      </c>
      <c r="E1228" t="s">
        <v>53</v>
      </c>
      <c r="F1228">
        <v>0</v>
      </c>
      <c r="G1228">
        <v>0</v>
      </c>
      <c r="H1228">
        <v>0</v>
      </c>
      <c r="I1228">
        <v>0</v>
      </c>
      <c r="J1228">
        <v>0</v>
      </c>
      <c r="K1228">
        <v>0</v>
      </c>
      <c r="L1228">
        <v>0</v>
      </c>
      <c r="M1228">
        <v>0</v>
      </c>
    </row>
    <row r="1229" spans="1:13" x14ac:dyDescent="0.25">
      <c r="A1229">
        <v>2013</v>
      </c>
      <c r="B1229" t="s">
        <v>32</v>
      </c>
      <c r="C1229">
        <v>2.23</v>
      </c>
      <c r="D1229" t="s">
        <v>69</v>
      </c>
      <c r="E1229" t="s">
        <v>53</v>
      </c>
      <c r="F1229">
        <v>12</v>
      </c>
      <c r="G1229">
        <v>11</v>
      </c>
      <c r="H1229">
        <v>5.6</v>
      </c>
      <c r="I1229">
        <v>17.600000000000001</v>
      </c>
      <c r="J1229">
        <v>23</v>
      </c>
      <c r="K1229">
        <v>12</v>
      </c>
      <c r="L1229">
        <v>11</v>
      </c>
      <c r="M1229">
        <v>0</v>
      </c>
    </row>
    <row r="1230" spans="1:13" x14ac:dyDescent="0.25">
      <c r="A1230">
        <v>2013</v>
      </c>
      <c r="B1230" t="s">
        <v>32</v>
      </c>
      <c r="C1230">
        <v>2.2999999999999998</v>
      </c>
      <c r="D1230" t="s">
        <v>68</v>
      </c>
      <c r="E1230" t="s">
        <v>56</v>
      </c>
      <c r="F1230">
        <v>0</v>
      </c>
      <c r="G1230">
        <v>0</v>
      </c>
      <c r="H1230">
        <v>0</v>
      </c>
      <c r="I1230">
        <v>0</v>
      </c>
      <c r="J1230">
        <v>0</v>
      </c>
      <c r="K1230">
        <v>0</v>
      </c>
      <c r="L1230">
        <v>0</v>
      </c>
      <c r="M1230">
        <v>0</v>
      </c>
    </row>
    <row r="1231" spans="1:13" x14ac:dyDescent="0.25">
      <c r="A1231">
        <v>2013</v>
      </c>
      <c r="B1231" t="s">
        <v>32</v>
      </c>
      <c r="C1231">
        <v>2.31</v>
      </c>
      <c r="D1231" t="s">
        <v>69</v>
      </c>
      <c r="E1231" t="s">
        <v>56</v>
      </c>
      <c r="F1231">
        <v>12</v>
      </c>
      <c r="G1231">
        <v>13</v>
      </c>
      <c r="H1231">
        <v>5.4</v>
      </c>
      <c r="I1231">
        <v>17.399999999999999</v>
      </c>
      <c r="J1231">
        <v>25</v>
      </c>
      <c r="K1231">
        <v>18</v>
      </c>
      <c r="L1231">
        <v>7</v>
      </c>
      <c r="M1231">
        <v>0</v>
      </c>
    </row>
    <row r="1232" spans="1:13" x14ac:dyDescent="0.25">
      <c r="A1232">
        <v>2013</v>
      </c>
      <c r="B1232" t="s">
        <v>33</v>
      </c>
      <c r="C1232">
        <v>2.04</v>
      </c>
      <c r="D1232" t="s">
        <v>68</v>
      </c>
      <c r="E1232" t="s">
        <v>54</v>
      </c>
      <c r="F1232">
        <v>9</v>
      </c>
      <c r="G1232">
        <v>1</v>
      </c>
      <c r="H1232">
        <v>0.8</v>
      </c>
      <c r="I1232">
        <v>9.8000000000000007</v>
      </c>
      <c r="J1232">
        <v>10</v>
      </c>
      <c r="K1232">
        <v>7</v>
      </c>
      <c r="L1232">
        <v>3</v>
      </c>
      <c r="M1232">
        <v>0</v>
      </c>
    </row>
    <row r="1233" spans="1:13" x14ac:dyDescent="0.25">
      <c r="A1233">
        <v>2013</v>
      </c>
      <c r="B1233" t="s">
        <v>33</v>
      </c>
      <c r="C1233">
        <v>2.0499999999999998</v>
      </c>
      <c r="D1233" t="s">
        <v>69</v>
      </c>
      <c r="E1233" t="s">
        <v>54</v>
      </c>
      <c r="F1233">
        <v>39</v>
      </c>
      <c r="G1233">
        <v>6</v>
      </c>
      <c r="H1233">
        <v>3</v>
      </c>
      <c r="I1233">
        <v>42</v>
      </c>
      <c r="J1233">
        <v>45</v>
      </c>
      <c r="K1233">
        <v>36</v>
      </c>
      <c r="L1233">
        <v>9</v>
      </c>
      <c r="M1233">
        <v>0</v>
      </c>
    </row>
    <row r="1234" spans="1:13" x14ac:dyDescent="0.25">
      <c r="A1234">
        <v>2013</v>
      </c>
      <c r="B1234" t="s">
        <v>33</v>
      </c>
      <c r="C1234">
        <v>2.13</v>
      </c>
      <c r="D1234" t="s">
        <v>68</v>
      </c>
      <c r="E1234" t="s">
        <v>55</v>
      </c>
      <c r="F1234">
        <v>4</v>
      </c>
      <c r="G1234">
        <v>1</v>
      </c>
      <c r="H1234">
        <v>0.77</v>
      </c>
      <c r="I1234">
        <v>4.7699999999999996</v>
      </c>
      <c r="J1234">
        <v>5</v>
      </c>
      <c r="K1234">
        <v>4</v>
      </c>
      <c r="L1234">
        <v>1</v>
      </c>
      <c r="M1234">
        <v>0</v>
      </c>
    </row>
    <row r="1235" spans="1:13" x14ac:dyDescent="0.25">
      <c r="A1235">
        <v>2013</v>
      </c>
      <c r="B1235" t="s">
        <v>33</v>
      </c>
      <c r="C1235">
        <v>2.14</v>
      </c>
      <c r="D1235" t="s">
        <v>69</v>
      </c>
      <c r="E1235" t="s">
        <v>55</v>
      </c>
      <c r="F1235">
        <v>28</v>
      </c>
      <c r="G1235">
        <v>10</v>
      </c>
      <c r="H1235">
        <v>5</v>
      </c>
      <c r="I1235">
        <v>33</v>
      </c>
      <c r="J1235">
        <v>38</v>
      </c>
      <c r="K1235">
        <v>34</v>
      </c>
      <c r="L1235">
        <v>4</v>
      </c>
      <c r="M1235">
        <v>0</v>
      </c>
    </row>
    <row r="1236" spans="1:13" x14ac:dyDescent="0.25">
      <c r="A1236">
        <v>2013</v>
      </c>
      <c r="B1236" t="s">
        <v>33</v>
      </c>
      <c r="C1236">
        <v>2.2200000000000002</v>
      </c>
      <c r="D1236" t="s">
        <v>68</v>
      </c>
      <c r="E1236" t="s">
        <v>53</v>
      </c>
      <c r="F1236">
        <v>2</v>
      </c>
      <c r="G1236">
        <v>3</v>
      </c>
      <c r="H1236">
        <v>1.79</v>
      </c>
      <c r="I1236">
        <v>3.79</v>
      </c>
      <c r="J1236">
        <v>5</v>
      </c>
      <c r="K1236">
        <v>4</v>
      </c>
      <c r="L1236">
        <v>1</v>
      </c>
      <c r="M1236">
        <v>0</v>
      </c>
    </row>
    <row r="1237" spans="1:13" x14ac:dyDescent="0.25">
      <c r="A1237">
        <v>2013</v>
      </c>
      <c r="B1237" t="s">
        <v>33</v>
      </c>
      <c r="C1237">
        <v>2.23</v>
      </c>
      <c r="D1237" t="s">
        <v>69</v>
      </c>
      <c r="E1237" t="s">
        <v>53</v>
      </c>
      <c r="F1237">
        <v>16</v>
      </c>
      <c r="G1237">
        <v>6</v>
      </c>
      <c r="H1237">
        <v>3</v>
      </c>
      <c r="I1237">
        <v>19</v>
      </c>
      <c r="J1237">
        <v>22</v>
      </c>
      <c r="K1237">
        <v>18</v>
      </c>
      <c r="L1237">
        <v>4</v>
      </c>
      <c r="M1237">
        <v>0</v>
      </c>
    </row>
    <row r="1238" spans="1:13" x14ac:dyDescent="0.25">
      <c r="A1238">
        <v>2013</v>
      </c>
      <c r="B1238" t="s">
        <v>33</v>
      </c>
      <c r="C1238">
        <v>2.2999999999999998</v>
      </c>
      <c r="D1238" t="s">
        <v>68</v>
      </c>
      <c r="E1238" t="s">
        <v>56</v>
      </c>
      <c r="F1238">
        <v>0</v>
      </c>
      <c r="G1238">
        <v>0</v>
      </c>
      <c r="H1238">
        <v>0</v>
      </c>
      <c r="I1238">
        <v>0</v>
      </c>
      <c r="J1238">
        <v>0</v>
      </c>
      <c r="K1238">
        <v>0</v>
      </c>
      <c r="L1238">
        <v>0</v>
      </c>
      <c r="M1238">
        <v>0</v>
      </c>
    </row>
    <row r="1239" spans="1:13" x14ac:dyDescent="0.25">
      <c r="A1239">
        <v>2013</v>
      </c>
      <c r="B1239" t="s">
        <v>33</v>
      </c>
      <c r="C1239">
        <v>2.31</v>
      </c>
      <c r="D1239" t="s">
        <v>69</v>
      </c>
      <c r="E1239" t="s">
        <v>56</v>
      </c>
      <c r="F1239">
        <v>0</v>
      </c>
      <c r="G1239">
        <v>0</v>
      </c>
      <c r="H1239">
        <v>0</v>
      </c>
      <c r="I1239">
        <v>0</v>
      </c>
      <c r="J1239">
        <v>0</v>
      </c>
      <c r="K1239">
        <v>0</v>
      </c>
      <c r="L1239">
        <v>0</v>
      </c>
      <c r="M1239">
        <v>0</v>
      </c>
    </row>
    <row r="1240" spans="1:13" x14ac:dyDescent="0.25">
      <c r="A1240">
        <v>2013</v>
      </c>
      <c r="B1240" t="s">
        <v>34</v>
      </c>
      <c r="C1240">
        <v>2.04</v>
      </c>
      <c r="D1240" t="s">
        <v>68</v>
      </c>
      <c r="E1240" t="s">
        <v>54</v>
      </c>
      <c r="F1240">
        <v>9</v>
      </c>
      <c r="G1240">
        <v>2</v>
      </c>
      <c r="H1240">
        <v>1.1000000000000001</v>
      </c>
      <c r="I1240">
        <v>10.1</v>
      </c>
      <c r="J1240">
        <v>11</v>
      </c>
      <c r="K1240">
        <v>7</v>
      </c>
      <c r="L1240">
        <v>4</v>
      </c>
      <c r="M1240">
        <v>0</v>
      </c>
    </row>
    <row r="1241" spans="1:13" x14ac:dyDescent="0.25">
      <c r="A1241">
        <v>2013</v>
      </c>
      <c r="B1241" t="s">
        <v>34</v>
      </c>
      <c r="C1241">
        <v>2.0499999999999998</v>
      </c>
      <c r="D1241" t="s">
        <v>69</v>
      </c>
      <c r="E1241" t="s">
        <v>54</v>
      </c>
      <c r="F1241">
        <v>34</v>
      </c>
      <c r="G1241">
        <v>11</v>
      </c>
      <c r="H1241">
        <v>6.0472222220000003</v>
      </c>
      <c r="I1241">
        <v>40.047222220000002</v>
      </c>
      <c r="J1241">
        <v>45</v>
      </c>
      <c r="K1241">
        <v>40</v>
      </c>
      <c r="L1241">
        <v>5</v>
      </c>
      <c r="M1241">
        <v>0</v>
      </c>
    </row>
    <row r="1242" spans="1:13" x14ac:dyDescent="0.25">
      <c r="A1242">
        <v>2013</v>
      </c>
      <c r="B1242" t="s">
        <v>34</v>
      </c>
      <c r="C1242">
        <v>2.13</v>
      </c>
      <c r="D1242" t="s">
        <v>68</v>
      </c>
      <c r="E1242" t="s">
        <v>55</v>
      </c>
      <c r="F1242">
        <v>11</v>
      </c>
      <c r="G1242">
        <v>1</v>
      </c>
      <c r="H1242">
        <v>0.6</v>
      </c>
      <c r="I1242">
        <v>11.6</v>
      </c>
      <c r="J1242">
        <v>12</v>
      </c>
      <c r="K1242">
        <v>9</v>
      </c>
      <c r="L1242">
        <v>3</v>
      </c>
      <c r="M1242">
        <v>0</v>
      </c>
    </row>
    <row r="1243" spans="1:13" x14ac:dyDescent="0.25">
      <c r="A1243">
        <v>2013</v>
      </c>
      <c r="B1243" t="s">
        <v>34</v>
      </c>
      <c r="C1243">
        <v>2.14</v>
      </c>
      <c r="D1243" t="s">
        <v>69</v>
      </c>
      <c r="E1243" t="s">
        <v>55</v>
      </c>
      <c r="F1243">
        <v>22</v>
      </c>
      <c r="G1243">
        <v>10</v>
      </c>
      <c r="H1243">
        <v>6.0527777770000002</v>
      </c>
      <c r="I1243">
        <v>28.05277778</v>
      </c>
      <c r="J1243">
        <v>32</v>
      </c>
      <c r="K1243">
        <v>24</v>
      </c>
      <c r="L1243">
        <v>8</v>
      </c>
      <c r="M1243">
        <v>0</v>
      </c>
    </row>
    <row r="1244" spans="1:13" x14ac:dyDescent="0.25">
      <c r="A1244">
        <v>2013</v>
      </c>
      <c r="B1244" t="s">
        <v>34</v>
      </c>
      <c r="C1244">
        <v>2.2200000000000002</v>
      </c>
      <c r="D1244" t="s">
        <v>68</v>
      </c>
      <c r="E1244" t="s">
        <v>53</v>
      </c>
      <c r="F1244">
        <v>2</v>
      </c>
      <c r="G1244">
        <v>0</v>
      </c>
      <c r="H1244">
        <v>0</v>
      </c>
      <c r="I1244">
        <v>2</v>
      </c>
      <c r="J1244">
        <v>2</v>
      </c>
      <c r="K1244">
        <v>1</v>
      </c>
      <c r="L1244">
        <v>1</v>
      </c>
      <c r="M1244">
        <v>0</v>
      </c>
    </row>
    <row r="1245" spans="1:13" x14ac:dyDescent="0.25">
      <c r="A1245">
        <v>2013</v>
      </c>
      <c r="B1245" t="s">
        <v>34</v>
      </c>
      <c r="C1245">
        <v>2.23</v>
      </c>
      <c r="D1245" t="s">
        <v>69</v>
      </c>
      <c r="E1245" t="s">
        <v>53</v>
      </c>
      <c r="F1245">
        <v>7</v>
      </c>
      <c r="G1245">
        <v>0</v>
      </c>
      <c r="H1245">
        <v>0</v>
      </c>
      <c r="I1245">
        <v>7</v>
      </c>
      <c r="J1245">
        <v>7</v>
      </c>
      <c r="K1245">
        <v>5</v>
      </c>
      <c r="L1245">
        <v>2</v>
      </c>
      <c r="M1245">
        <v>0</v>
      </c>
    </row>
    <row r="1246" spans="1:13" x14ac:dyDescent="0.25">
      <c r="A1246">
        <v>2013</v>
      </c>
      <c r="B1246" t="s">
        <v>34</v>
      </c>
      <c r="C1246">
        <v>2.2999999999999998</v>
      </c>
      <c r="D1246" t="s">
        <v>68</v>
      </c>
      <c r="E1246" t="s">
        <v>56</v>
      </c>
      <c r="F1246">
        <v>0</v>
      </c>
      <c r="G1246">
        <v>0</v>
      </c>
      <c r="H1246">
        <v>0</v>
      </c>
      <c r="I1246">
        <v>0</v>
      </c>
      <c r="J1246">
        <v>0</v>
      </c>
      <c r="K1246">
        <v>0</v>
      </c>
      <c r="L1246">
        <v>0</v>
      </c>
      <c r="M1246">
        <v>0</v>
      </c>
    </row>
    <row r="1247" spans="1:13" x14ac:dyDescent="0.25">
      <c r="A1247">
        <v>2013</v>
      </c>
      <c r="B1247" t="s">
        <v>34</v>
      </c>
      <c r="C1247">
        <v>2.31</v>
      </c>
      <c r="D1247" t="s">
        <v>69</v>
      </c>
      <c r="E1247" t="s">
        <v>56</v>
      </c>
      <c r="F1247">
        <v>0</v>
      </c>
      <c r="G1247">
        <v>0</v>
      </c>
      <c r="H1247">
        <v>0</v>
      </c>
      <c r="I1247">
        <v>0</v>
      </c>
      <c r="J1247">
        <v>0</v>
      </c>
      <c r="K1247">
        <v>0</v>
      </c>
      <c r="L1247">
        <v>0</v>
      </c>
      <c r="M1247">
        <v>0</v>
      </c>
    </row>
    <row r="1248" spans="1:13" x14ac:dyDescent="0.25">
      <c r="A1248">
        <v>2013</v>
      </c>
      <c r="B1248" t="s">
        <v>35</v>
      </c>
      <c r="C1248">
        <v>2.04</v>
      </c>
      <c r="D1248" t="s">
        <v>68</v>
      </c>
      <c r="E1248" t="s">
        <v>54</v>
      </c>
      <c r="F1248">
        <v>13</v>
      </c>
      <c r="G1248">
        <v>0</v>
      </c>
      <c r="H1248">
        <v>0</v>
      </c>
      <c r="I1248">
        <v>13</v>
      </c>
      <c r="J1248">
        <v>13</v>
      </c>
      <c r="K1248">
        <v>10</v>
      </c>
      <c r="L1248">
        <v>3</v>
      </c>
      <c r="M1248">
        <v>0</v>
      </c>
    </row>
    <row r="1249" spans="1:13" x14ac:dyDescent="0.25">
      <c r="A1249">
        <v>2013</v>
      </c>
      <c r="B1249" t="s">
        <v>35</v>
      </c>
      <c r="C1249">
        <v>2.0499999999999998</v>
      </c>
      <c r="D1249" t="s">
        <v>69</v>
      </c>
      <c r="E1249" t="s">
        <v>54</v>
      </c>
      <c r="F1249">
        <v>40</v>
      </c>
      <c r="G1249">
        <v>12</v>
      </c>
      <c r="H1249">
        <v>5.9612999999999996</v>
      </c>
      <c r="I1249">
        <v>45.961300000000001</v>
      </c>
      <c r="J1249">
        <v>52</v>
      </c>
      <c r="K1249">
        <v>42</v>
      </c>
      <c r="L1249">
        <v>10</v>
      </c>
      <c r="M1249">
        <v>0</v>
      </c>
    </row>
    <row r="1250" spans="1:13" x14ac:dyDescent="0.25">
      <c r="A1250">
        <v>2013</v>
      </c>
      <c r="B1250" t="s">
        <v>35</v>
      </c>
      <c r="C1250">
        <v>2.13</v>
      </c>
      <c r="D1250" t="s">
        <v>68</v>
      </c>
      <c r="E1250" t="s">
        <v>55</v>
      </c>
      <c r="F1250">
        <v>7</v>
      </c>
      <c r="G1250">
        <v>0</v>
      </c>
      <c r="H1250">
        <v>0</v>
      </c>
      <c r="I1250">
        <v>7</v>
      </c>
      <c r="J1250">
        <v>7</v>
      </c>
      <c r="K1250">
        <v>5</v>
      </c>
      <c r="L1250">
        <v>2</v>
      </c>
      <c r="M1250">
        <v>0</v>
      </c>
    </row>
    <row r="1251" spans="1:13" x14ac:dyDescent="0.25">
      <c r="A1251">
        <v>2013</v>
      </c>
      <c r="B1251" t="s">
        <v>35</v>
      </c>
      <c r="C1251">
        <v>2.14</v>
      </c>
      <c r="D1251" t="s">
        <v>69</v>
      </c>
      <c r="E1251" t="s">
        <v>55</v>
      </c>
      <c r="F1251">
        <v>27</v>
      </c>
      <c r="G1251">
        <v>8</v>
      </c>
      <c r="H1251">
        <v>5.4828000000000001</v>
      </c>
      <c r="I1251">
        <v>32.482799999999997</v>
      </c>
      <c r="J1251">
        <v>35</v>
      </c>
      <c r="K1251">
        <v>26</v>
      </c>
      <c r="L1251">
        <v>9</v>
      </c>
      <c r="M1251">
        <v>0</v>
      </c>
    </row>
    <row r="1252" spans="1:13" x14ac:dyDescent="0.25">
      <c r="A1252">
        <v>2013</v>
      </c>
      <c r="B1252" t="s">
        <v>35</v>
      </c>
      <c r="C1252">
        <v>2.2200000000000002</v>
      </c>
      <c r="D1252" t="s">
        <v>68</v>
      </c>
      <c r="E1252" t="s">
        <v>53</v>
      </c>
      <c r="F1252">
        <v>1</v>
      </c>
      <c r="G1252">
        <v>0</v>
      </c>
      <c r="H1252">
        <v>0</v>
      </c>
      <c r="I1252">
        <v>1</v>
      </c>
      <c r="J1252">
        <v>1</v>
      </c>
      <c r="K1252">
        <v>1</v>
      </c>
      <c r="L1252">
        <v>0</v>
      </c>
      <c r="M1252">
        <v>0</v>
      </c>
    </row>
    <row r="1253" spans="1:13" x14ac:dyDescent="0.25">
      <c r="A1253">
        <v>2013</v>
      </c>
      <c r="B1253" t="s">
        <v>35</v>
      </c>
      <c r="C1253">
        <v>2.23</v>
      </c>
      <c r="D1253" t="s">
        <v>69</v>
      </c>
      <c r="E1253" t="s">
        <v>53</v>
      </c>
      <c r="F1253">
        <v>8</v>
      </c>
      <c r="G1253">
        <v>1</v>
      </c>
      <c r="H1253">
        <v>0.49659999999999999</v>
      </c>
      <c r="I1253">
        <v>8.4966000000000008</v>
      </c>
      <c r="J1253">
        <v>9</v>
      </c>
      <c r="K1253">
        <v>5</v>
      </c>
      <c r="L1253">
        <v>4</v>
      </c>
      <c r="M1253">
        <v>0</v>
      </c>
    </row>
    <row r="1254" spans="1:13" x14ac:dyDescent="0.25">
      <c r="A1254">
        <v>2013</v>
      </c>
      <c r="B1254" t="s">
        <v>35</v>
      </c>
      <c r="C1254">
        <v>2.2999999999999998</v>
      </c>
      <c r="D1254" t="s">
        <v>68</v>
      </c>
      <c r="E1254" t="s">
        <v>56</v>
      </c>
      <c r="F1254">
        <v>1</v>
      </c>
      <c r="G1254">
        <v>0</v>
      </c>
      <c r="H1254">
        <v>0</v>
      </c>
      <c r="I1254">
        <v>1</v>
      </c>
      <c r="J1254">
        <v>1</v>
      </c>
      <c r="K1254">
        <v>0</v>
      </c>
      <c r="L1254">
        <v>1</v>
      </c>
      <c r="M1254">
        <v>0</v>
      </c>
    </row>
    <row r="1255" spans="1:13" x14ac:dyDescent="0.25">
      <c r="A1255">
        <v>2013</v>
      </c>
      <c r="B1255" t="s">
        <v>35</v>
      </c>
      <c r="C1255">
        <v>2.31</v>
      </c>
      <c r="D1255" t="s">
        <v>69</v>
      </c>
      <c r="E1255" t="s">
        <v>56</v>
      </c>
      <c r="F1255">
        <v>6</v>
      </c>
      <c r="G1255">
        <v>2</v>
      </c>
      <c r="H1255">
        <v>1.2689999999999999</v>
      </c>
      <c r="I1255">
        <v>7.2690000000000001</v>
      </c>
      <c r="J1255">
        <v>8</v>
      </c>
      <c r="K1255">
        <v>6</v>
      </c>
      <c r="L1255">
        <v>2</v>
      </c>
      <c r="M1255">
        <v>0</v>
      </c>
    </row>
    <row r="1256" spans="1:13" x14ac:dyDescent="0.25">
      <c r="A1256">
        <v>2013</v>
      </c>
      <c r="B1256" t="s">
        <v>49</v>
      </c>
      <c r="C1256">
        <v>2.04</v>
      </c>
      <c r="D1256" t="s">
        <v>68</v>
      </c>
      <c r="E1256" t="s">
        <v>54</v>
      </c>
      <c r="F1256">
        <v>0</v>
      </c>
      <c r="G1256">
        <v>0</v>
      </c>
      <c r="H1256">
        <v>0</v>
      </c>
      <c r="I1256">
        <v>0</v>
      </c>
      <c r="J1256">
        <v>0</v>
      </c>
      <c r="K1256">
        <v>0</v>
      </c>
      <c r="L1256">
        <v>0</v>
      </c>
      <c r="M1256">
        <v>0</v>
      </c>
    </row>
    <row r="1257" spans="1:13" x14ac:dyDescent="0.25">
      <c r="A1257">
        <v>2013</v>
      </c>
      <c r="B1257" t="s">
        <v>49</v>
      </c>
      <c r="C1257">
        <v>2.0499999999999998</v>
      </c>
      <c r="D1257" t="s">
        <v>69</v>
      </c>
      <c r="E1257" t="s">
        <v>54</v>
      </c>
      <c r="F1257">
        <v>8</v>
      </c>
      <c r="G1257">
        <v>1</v>
      </c>
      <c r="H1257">
        <v>0.81</v>
      </c>
      <c r="I1257">
        <v>8.81</v>
      </c>
      <c r="J1257">
        <v>9</v>
      </c>
      <c r="K1257">
        <v>8</v>
      </c>
      <c r="L1257">
        <v>1</v>
      </c>
      <c r="M1257">
        <v>0</v>
      </c>
    </row>
    <row r="1258" spans="1:13" x14ac:dyDescent="0.25">
      <c r="A1258">
        <v>2013</v>
      </c>
      <c r="B1258" t="s">
        <v>49</v>
      </c>
      <c r="C1258">
        <v>2.13</v>
      </c>
      <c r="D1258" t="s">
        <v>68</v>
      </c>
      <c r="E1258" t="s">
        <v>55</v>
      </c>
      <c r="F1258">
        <v>2</v>
      </c>
      <c r="G1258">
        <v>0</v>
      </c>
      <c r="H1258">
        <v>0</v>
      </c>
      <c r="I1258">
        <v>2</v>
      </c>
      <c r="J1258">
        <v>2</v>
      </c>
      <c r="K1258">
        <v>1</v>
      </c>
      <c r="L1258">
        <v>1</v>
      </c>
      <c r="M1258">
        <v>0</v>
      </c>
    </row>
    <row r="1259" spans="1:13" x14ac:dyDescent="0.25">
      <c r="A1259">
        <v>2013</v>
      </c>
      <c r="B1259" t="s">
        <v>49</v>
      </c>
      <c r="C1259">
        <v>2.14</v>
      </c>
      <c r="D1259" t="s">
        <v>69</v>
      </c>
      <c r="E1259" t="s">
        <v>55</v>
      </c>
      <c r="F1259">
        <v>4</v>
      </c>
      <c r="G1259">
        <v>1</v>
      </c>
      <c r="H1259">
        <v>0.405405405</v>
      </c>
      <c r="I1259">
        <v>4.4054054049999998</v>
      </c>
      <c r="J1259">
        <v>5</v>
      </c>
      <c r="K1259">
        <v>5</v>
      </c>
      <c r="L1259">
        <v>0</v>
      </c>
      <c r="M1259">
        <v>0</v>
      </c>
    </row>
    <row r="1260" spans="1:13" x14ac:dyDescent="0.25">
      <c r="A1260">
        <v>2013</v>
      </c>
      <c r="B1260" t="s">
        <v>49</v>
      </c>
      <c r="C1260">
        <v>2.2200000000000002</v>
      </c>
      <c r="D1260" t="s">
        <v>68</v>
      </c>
      <c r="E1260" t="s">
        <v>53</v>
      </c>
      <c r="F1260">
        <v>0</v>
      </c>
      <c r="G1260">
        <v>0</v>
      </c>
      <c r="H1260">
        <v>0</v>
      </c>
      <c r="I1260">
        <v>0</v>
      </c>
      <c r="J1260">
        <v>0</v>
      </c>
      <c r="K1260">
        <v>0</v>
      </c>
      <c r="L1260">
        <v>0</v>
      </c>
      <c r="M1260">
        <v>0</v>
      </c>
    </row>
    <row r="1261" spans="1:13" x14ac:dyDescent="0.25">
      <c r="A1261">
        <v>2013</v>
      </c>
      <c r="B1261" t="s">
        <v>49</v>
      </c>
      <c r="C1261">
        <v>2.23</v>
      </c>
      <c r="D1261" t="s">
        <v>69</v>
      </c>
      <c r="E1261" t="s">
        <v>53</v>
      </c>
      <c r="F1261">
        <v>3</v>
      </c>
      <c r="G1261">
        <v>0</v>
      </c>
      <c r="H1261">
        <v>0</v>
      </c>
      <c r="I1261">
        <v>3</v>
      </c>
      <c r="J1261">
        <v>3</v>
      </c>
      <c r="K1261">
        <v>2</v>
      </c>
      <c r="L1261">
        <v>1</v>
      </c>
      <c r="M1261">
        <v>0</v>
      </c>
    </row>
    <row r="1262" spans="1:13" x14ac:dyDescent="0.25">
      <c r="A1262">
        <v>2013</v>
      </c>
      <c r="B1262" t="s">
        <v>49</v>
      </c>
      <c r="C1262">
        <v>2.2999999999999998</v>
      </c>
      <c r="D1262" t="s">
        <v>68</v>
      </c>
      <c r="E1262" t="s">
        <v>56</v>
      </c>
      <c r="F1262">
        <v>0</v>
      </c>
      <c r="G1262">
        <v>0</v>
      </c>
      <c r="H1262">
        <v>0</v>
      </c>
      <c r="I1262">
        <v>0</v>
      </c>
      <c r="J1262">
        <v>0</v>
      </c>
      <c r="K1262">
        <v>0</v>
      </c>
      <c r="L1262">
        <v>0</v>
      </c>
      <c r="M1262">
        <v>0</v>
      </c>
    </row>
    <row r="1263" spans="1:13" x14ac:dyDescent="0.25">
      <c r="A1263">
        <v>2013</v>
      </c>
      <c r="B1263" t="s">
        <v>49</v>
      </c>
      <c r="C1263">
        <v>2.31</v>
      </c>
      <c r="D1263" t="s">
        <v>69</v>
      </c>
      <c r="E1263" t="s">
        <v>56</v>
      </c>
      <c r="F1263">
        <v>0</v>
      </c>
      <c r="G1263">
        <v>0</v>
      </c>
      <c r="H1263">
        <v>0</v>
      </c>
      <c r="I1263">
        <v>0</v>
      </c>
      <c r="J1263">
        <v>0</v>
      </c>
      <c r="K1263">
        <v>0</v>
      </c>
      <c r="L1263">
        <v>0</v>
      </c>
      <c r="M1263">
        <v>0</v>
      </c>
    </row>
    <row r="1264" spans="1:13" x14ac:dyDescent="0.25">
      <c r="A1264">
        <v>2013</v>
      </c>
      <c r="B1264" t="s">
        <v>36</v>
      </c>
      <c r="C1264">
        <v>2.04</v>
      </c>
      <c r="D1264" t="s">
        <v>68</v>
      </c>
      <c r="E1264" t="s">
        <v>54</v>
      </c>
      <c r="F1264">
        <v>7</v>
      </c>
      <c r="G1264">
        <v>2</v>
      </c>
      <c r="H1264">
        <v>1</v>
      </c>
      <c r="I1264">
        <v>8</v>
      </c>
      <c r="J1264">
        <v>9</v>
      </c>
      <c r="K1264">
        <v>6</v>
      </c>
      <c r="L1264">
        <v>3</v>
      </c>
      <c r="M1264">
        <v>0</v>
      </c>
    </row>
    <row r="1265" spans="1:13" x14ac:dyDescent="0.25">
      <c r="A1265">
        <v>2013</v>
      </c>
      <c r="B1265" t="s">
        <v>36</v>
      </c>
      <c r="C1265">
        <v>2.0499999999999998</v>
      </c>
      <c r="D1265" t="s">
        <v>69</v>
      </c>
      <c r="E1265" t="s">
        <v>54</v>
      </c>
      <c r="F1265">
        <v>54</v>
      </c>
      <c r="G1265">
        <v>4</v>
      </c>
      <c r="H1265">
        <v>2.2000000000000002</v>
      </c>
      <c r="I1265">
        <v>56.2</v>
      </c>
      <c r="J1265">
        <v>58</v>
      </c>
      <c r="K1265">
        <v>45</v>
      </c>
      <c r="L1265">
        <v>13</v>
      </c>
      <c r="M1265">
        <v>0</v>
      </c>
    </row>
    <row r="1266" spans="1:13" x14ac:dyDescent="0.25">
      <c r="A1266">
        <v>2013</v>
      </c>
      <c r="B1266" t="s">
        <v>36</v>
      </c>
      <c r="C1266">
        <v>2.13</v>
      </c>
      <c r="D1266" t="s">
        <v>68</v>
      </c>
      <c r="E1266" t="s">
        <v>55</v>
      </c>
      <c r="F1266">
        <v>13</v>
      </c>
      <c r="G1266">
        <v>0</v>
      </c>
      <c r="H1266">
        <v>0</v>
      </c>
      <c r="I1266">
        <v>13</v>
      </c>
      <c r="J1266">
        <v>13</v>
      </c>
      <c r="K1266">
        <v>10</v>
      </c>
      <c r="L1266">
        <v>3</v>
      </c>
      <c r="M1266">
        <v>0</v>
      </c>
    </row>
    <row r="1267" spans="1:13" x14ac:dyDescent="0.25">
      <c r="A1267">
        <v>2013</v>
      </c>
      <c r="B1267" t="s">
        <v>36</v>
      </c>
      <c r="C1267">
        <v>2.14</v>
      </c>
      <c r="D1267" t="s">
        <v>69</v>
      </c>
      <c r="E1267" t="s">
        <v>55</v>
      </c>
      <c r="F1267">
        <v>38</v>
      </c>
      <c r="G1267">
        <v>7</v>
      </c>
      <c r="H1267">
        <v>4.0999999999999996</v>
      </c>
      <c r="I1267">
        <v>42.1</v>
      </c>
      <c r="J1267">
        <v>45</v>
      </c>
      <c r="K1267">
        <v>39</v>
      </c>
      <c r="L1267">
        <v>6</v>
      </c>
      <c r="M1267">
        <v>0</v>
      </c>
    </row>
    <row r="1268" spans="1:13" x14ac:dyDescent="0.25">
      <c r="A1268">
        <v>2013</v>
      </c>
      <c r="B1268" t="s">
        <v>36</v>
      </c>
      <c r="C1268">
        <v>2.2200000000000002</v>
      </c>
      <c r="D1268" t="s">
        <v>68</v>
      </c>
      <c r="E1268" t="s">
        <v>53</v>
      </c>
      <c r="F1268">
        <v>4</v>
      </c>
      <c r="G1268">
        <v>1</v>
      </c>
      <c r="H1268">
        <v>0.5</v>
      </c>
      <c r="I1268">
        <v>4.5</v>
      </c>
      <c r="J1268">
        <v>5</v>
      </c>
      <c r="K1268">
        <v>3</v>
      </c>
      <c r="L1268">
        <v>2</v>
      </c>
      <c r="M1268">
        <v>0</v>
      </c>
    </row>
    <row r="1269" spans="1:13" x14ac:dyDescent="0.25">
      <c r="A1269">
        <v>2013</v>
      </c>
      <c r="B1269" t="s">
        <v>36</v>
      </c>
      <c r="C1269">
        <v>2.23</v>
      </c>
      <c r="D1269" t="s">
        <v>69</v>
      </c>
      <c r="E1269" t="s">
        <v>53</v>
      </c>
      <c r="F1269">
        <v>17</v>
      </c>
      <c r="G1269">
        <v>4</v>
      </c>
      <c r="H1269">
        <v>2.4617</v>
      </c>
      <c r="I1269">
        <v>19.4617</v>
      </c>
      <c r="J1269">
        <v>21</v>
      </c>
      <c r="K1269">
        <v>14</v>
      </c>
      <c r="L1269">
        <v>7</v>
      </c>
      <c r="M1269">
        <v>0</v>
      </c>
    </row>
    <row r="1270" spans="1:13" x14ac:dyDescent="0.25">
      <c r="A1270">
        <v>2013</v>
      </c>
      <c r="B1270" t="s">
        <v>36</v>
      </c>
      <c r="C1270">
        <v>2.2999999999999998</v>
      </c>
      <c r="D1270" t="s">
        <v>68</v>
      </c>
      <c r="E1270" t="s">
        <v>56</v>
      </c>
      <c r="F1270">
        <v>3</v>
      </c>
      <c r="G1270">
        <v>0</v>
      </c>
      <c r="H1270">
        <v>0</v>
      </c>
      <c r="I1270">
        <v>3</v>
      </c>
      <c r="J1270">
        <v>3</v>
      </c>
      <c r="K1270">
        <v>3</v>
      </c>
      <c r="L1270">
        <v>0</v>
      </c>
      <c r="M1270">
        <v>0</v>
      </c>
    </row>
    <row r="1271" spans="1:13" x14ac:dyDescent="0.25">
      <c r="A1271">
        <v>2013</v>
      </c>
      <c r="B1271" t="s">
        <v>36</v>
      </c>
      <c r="C1271">
        <v>2.31</v>
      </c>
      <c r="D1271" t="s">
        <v>69</v>
      </c>
      <c r="E1271" t="s">
        <v>56</v>
      </c>
      <c r="F1271">
        <v>8</v>
      </c>
      <c r="G1271">
        <v>2</v>
      </c>
      <c r="H1271">
        <v>1.5</v>
      </c>
      <c r="I1271">
        <v>9.5</v>
      </c>
      <c r="J1271">
        <v>10</v>
      </c>
      <c r="K1271">
        <v>9</v>
      </c>
      <c r="L1271">
        <v>1</v>
      </c>
      <c r="M1271">
        <v>0</v>
      </c>
    </row>
    <row r="1272" spans="1:13" x14ac:dyDescent="0.25">
      <c r="A1272">
        <v>2013</v>
      </c>
      <c r="B1272" t="s">
        <v>37</v>
      </c>
      <c r="C1272">
        <v>2.04</v>
      </c>
      <c r="D1272" t="s">
        <v>68</v>
      </c>
      <c r="E1272" t="s">
        <v>54</v>
      </c>
      <c r="F1272">
        <v>28</v>
      </c>
      <c r="G1272">
        <v>2</v>
      </c>
      <c r="H1272">
        <v>1.3408108110000001</v>
      </c>
      <c r="I1272">
        <v>29.340810810000001</v>
      </c>
      <c r="J1272">
        <v>30</v>
      </c>
      <c r="K1272">
        <v>23</v>
      </c>
      <c r="L1272">
        <v>7</v>
      </c>
      <c r="M1272">
        <v>0</v>
      </c>
    </row>
    <row r="1273" spans="1:13" x14ac:dyDescent="0.25">
      <c r="A1273">
        <v>2013</v>
      </c>
      <c r="B1273" t="s">
        <v>37</v>
      </c>
      <c r="C1273">
        <v>2.0499999999999998</v>
      </c>
      <c r="D1273" t="s">
        <v>69</v>
      </c>
      <c r="E1273" t="s">
        <v>54</v>
      </c>
      <c r="F1273">
        <v>90</v>
      </c>
      <c r="G1273">
        <v>14</v>
      </c>
      <c r="H1273">
        <v>9.0627027029999994</v>
      </c>
      <c r="I1273">
        <v>99.062702700000003</v>
      </c>
      <c r="J1273">
        <v>104</v>
      </c>
      <c r="K1273">
        <v>88</v>
      </c>
      <c r="L1273">
        <v>16</v>
      </c>
      <c r="M1273">
        <v>0</v>
      </c>
    </row>
    <row r="1274" spans="1:13" x14ac:dyDescent="0.25">
      <c r="A1274">
        <v>2013</v>
      </c>
      <c r="B1274" t="s">
        <v>37</v>
      </c>
      <c r="C1274">
        <v>2.13</v>
      </c>
      <c r="D1274" t="s">
        <v>68</v>
      </c>
      <c r="E1274" t="s">
        <v>55</v>
      </c>
      <c r="F1274">
        <v>16</v>
      </c>
      <c r="G1274">
        <v>1</v>
      </c>
      <c r="H1274">
        <v>0.5</v>
      </c>
      <c r="I1274">
        <v>16.5</v>
      </c>
      <c r="J1274">
        <v>17</v>
      </c>
      <c r="K1274">
        <v>17</v>
      </c>
      <c r="L1274">
        <v>0</v>
      </c>
      <c r="M1274">
        <v>0</v>
      </c>
    </row>
    <row r="1275" spans="1:13" x14ac:dyDescent="0.25">
      <c r="A1275">
        <v>2013</v>
      </c>
      <c r="B1275" t="s">
        <v>37</v>
      </c>
      <c r="C1275">
        <v>2.14</v>
      </c>
      <c r="D1275" t="s">
        <v>69</v>
      </c>
      <c r="E1275" t="s">
        <v>55</v>
      </c>
      <c r="F1275">
        <v>64</v>
      </c>
      <c r="G1275">
        <v>8</v>
      </c>
      <c r="H1275">
        <v>5.0599999999999996</v>
      </c>
      <c r="I1275">
        <v>69.06</v>
      </c>
      <c r="J1275">
        <v>72</v>
      </c>
      <c r="K1275">
        <v>72</v>
      </c>
      <c r="L1275">
        <v>0</v>
      </c>
      <c r="M1275">
        <v>0</v>
      </c>
    </row>
    <row r="1276" spans="1:13" x14ac:dyDescent="0.25">
      <c r="A1276">
        <v>2013</v>
      </c>
      <c r="B1276" t="s">
        <v>37</v>
      </c>
      <c r="C1276">
        <v>2.2200000000000002</v>
      </c>
      <c r="D1276" t="s">
        <v>68</v>
      </c>
      <c r="E1276" t="s">
        <v>53</v>
      </c>
      <c r="F1276">
        <v>10</v>
      </c>
      <c r="G1276">
        <v>1</v>
      </c>
      <c r="H1276">
        <v>0.5</v>
      </c>
      <c r="I1276">
        <v>10.5</v>
      </c>
      <c r="J1276">
        <v>11</v>
      </c>
      <c r="K1276">
        <v>11</v>
      </c>
      <c r="L1276">
        <v>0</v>
      </c>
      <c r="M1276">
        <v>0</v>
      </c>
    </row>
    <row r="1277" spans="1:13" x14ac:dyDescent="0.25">
      <c r="A1277">
        <v>2013</v>
      </c>
      <c r="B1277" t="s">
        <v>37</v>
      </c>
      <c r="C1277">
        <v>2.23</v>
      </c>
      <c r="D1277" t="s">
        <v>69</v>
      </c>
      <c r="E1277" t="s">
        <v>53</v>
      </c>
      <c r="F1277">
        <v>41</v>
      </c>
      <c r="G1277">
        <v>10</v>
      </c>
      <c r="H1277">
        <v>6.874285714</v>
      </c>
      <c r="I1277">
        <v>47.874285710000002</v>
      </c>
      <c r="J1277">
        <v>51</v>
      </c>
      <c r="K1277">
        <v>51</v>
      </c>
      <c r="L1277">
        <v>0</v>
      </c>
      <c r="M1277">
        <v>0</v>
      </c>
    </row>
    <row r="1278" spans="1:13" x14ac:dyDescent="0.25">
      <c r="A1278">
        <v>2013</v>
      </c>
      <c r="B1278" t="s">
        <v>37</v>
      </c>
      <c r="C1278">
        <v>2.2999999999999998</v>
      </c>
      <c r="D1278" t="s">
        <v>68</v>
      </c>
      <c r="E1278" t="s">
        <v>56</v>
      </c>
      <c r="F1278">
        <v>8</v>
      </c>
      <c r="G1278">
        <v>0</v>
      </c>
      <c r="H1278">
        <v>0</v>
      </c>
      <c r="I1278">
        <v>8</v>
      </c>
      <c r="J1278">
        <v>8</v>
      </c>
      <c r="K1278">
        <v>8</v>
      </c>
      <c r="L1278">
        <v>0</v>
      </c>
      <c r="M1278">
        <v>0</v>
      </c>
    </row>
    <row r="1279" spans="1:13" x14ac:dyDescent="0.25">
      <c r="A1279">
        <v>2013</v>
      </c>
      <c r="B1279" t="s">
        <v>37</v>
      </c>
      <c r="C1279">
        <v>2.31</v>
      </c>
      <c r="D1279" t="s">
        <v>69</v>
      </c>
      <c r="E1279" t="s">
        <v>56</v>
      </c>
      <c r="F1279">
        <v>18</v>
      </c>
      <c r="G1279">
        <v>1</v>
      </c>
      <c r="H1279">
        <v>0.8</v>
      </c>
      <c r="I1279">
        <v>18.8</v>
      </c>
      <c r="J1279">
        <v>19</v>
      </c>
      <c r="K1279">
        <v>18</v>
      </c>
      <c r="L1279">
        <v>1</v>
      </c>
      <c r="M1279">
        <v>0</v>
      </c>
    </row>
    <row r="1280" spans="1:13" x14ac:dyDescent="0.25">
      <c r="A1280">
        <v>2013</v>
      </c>
      <c r="B1280" t="s">
        <v>38</v>
      </c>
      <c r="C1280">
        <v>2.04</v>
      </c>
      <c r="D1280" t="s">
        <v>68</v>
      </c>
      <c r="E1280" t="s">
        <v>54</v>
      </c>
      <c r="F1280">
        <v>1</v>
      </c>
      <c r="G1280">
        <v>0</v>
      </c>
      <c r="H1280">
        <v>0</v>
      </c>
      <c r="I1280">
        <v>1</v>
      </c>
      <c r="J1280">
        <v>1</v>
      </c>
      <c r="K1280">
        <v>0</v>
      </c>
      <c r="L1280">
        <v>1</v>
      </c>
      <c r="M1280">
        <v>0</v>
      </c>
    </row>
    <row r="1281" spans="1:13" x14ac:dyDescent="0.25">
      <c r="A1281">
        <v>2013</v>
      </c>
      <c r="B1281" t="s">
        <v>38</v>
      </c>
      <c r="C1281">
        <v>2.0499999999999998</v>
      </c>
      <c r="D1281" t="s">
        <v>69</v>
      </c>
      <c r="E1281" t="s">
        <v>54</v>
      </c>
      <c r="F1281">
        <v>13</v>
      </c>
      <c r="G1281">
        <v>0</v>
      </c>
      <c r="H1281">
        <v>0</v>
      </c>
      <c r="I1281">
        <v>13</v>
      </c>
      <c r="J1281">
        <v>13</v>
      </c>
      <c r="K1281">
        <v>10</v>
      </c>
      <c r="L1281">
        <v>3</v>
      </c>
      <c r="M1281">
        <v>0</v>
      </c>
    </row>
    <row r="1282" spans="1:13" x14ac:dyDescent="0.25">
      <c r="A1282">
        <v>2013</v>
      </c>
      <c r="B1282" t="s">
        <v>38</v>
      </c>
      <c r="C1282">
        <v>2.13</v>
      </c>
      <c r="D1282" t="s">
        <v>68</v>
      </c>
      <c r="E1282" t="s">
        <v>55</v>
      </c>
      <c r="F1282">
        <v>1</v>
      </c>
      <c r="G1282">
        <v>0</v>
      </c>
      <c r="H1282">
        <v>0</v>
      </c>
      <c r="I1282">
        <v>1</v>
      </c>
      <c r="J1282">
        <v>1</v>
      </c>
      <c r="K1282">
        <v>1</v>
      </c>
      <c r="L1282">
        <v>0</v>
      </c>
      <c r="M1282">
        <v>0</v>
      </c>
    </row>
    <row r="1283" spans="1:13" x14ac:dyDescent="0.25">
      <c r="A1283">
        <v>2013</v>
      </c>
      <c r="B1283" t="s">
        <v>38</v>
      </c>
      <c r="C1283">
        <v>2.14</v>
      </c>
      <c r="D1283" t="s">
        <v>69</v>
      </c>
      <c r="E1283" t="s">
        <v>55</v>
      </c>
      <c r="F1283">
        <v>6</v>
      </c>
      <c r="G1283">
        <v>2</v>
      </c>
      <c r="H1283">
        <v>1.4</v>
      </c>
      <c r="I1283">
        <v>7.4</v>
      </c>
      <c r="J1283">
        <v>8</v>
      </c>
      <c r="K1283">
        <v>7</v>
      </c>
      <c r="L1283">
        <v>1</v>
      </c>
      <c r="M1283">
        <v>0</v>
      </c>
    </row>
    <row r="1284" spans="1:13" x14ac:dyDescent="0.25">
      <c r="A1284">
        <v>2013</v>
      </c>
      <c r="B1284" t="s">
        <v>38</v>
      </c>
      <c r="C1284">
        <v>2.2200000000000002</v>
      </c>
      <c r="D1284" t="s">
        <v>68</v>
      </c>
      <c r="E1284" t="s">
        <v>53</v>
      </c>
      <c r="F1284">
        <v>0</v>
      </c>
      <c r="G1284">
        <v>0</v>
      </c>
      <c r="H1284">
        <v>0</v>
      </c>
      <c r="I1284">
        <v>0</v>
      </c>
      <c r="J1284">
        <v>0</v>
      </c>
      <c r="K1284">
        <v>0</v>
      </c>
      <c r="L1284">
        <v>0</v>
      </c>
      <c r="M1284">
        <v>0</v>
      </c>
    </row>
    <row r="1285" spans="1:13" x14ac:dyDescent="0.25">
      <c r="A1285">
        <v>2013</v>
      </c>
      <c r="B1285" t="s">
        <v>38</v>
      </c>
      <c r="C1285">
        <v>2.23</v>
      </c>
      <c r="D1285" t="s">
        <v>69</v>
      </c>
      <c r="E1285" t="s">
        <v>53</v>
      </c>
      <c r="F1285">
        <v>2</v>
      </c>
      <c r="G1285">
        <v>0</v>
      </c>
      <c r="H1285">
        <v>0</v>
      </c>
      <c r="I1285">
        <v>2</v>
      </c>
      <c r="J1285">
        <v>2</v>
      </c>
      <c r="K1285">
        <v>2</v>
      </c>
      <c r="L1285">
        <v>0</v>
      </c>
      <c r="M1285">
        <v>0</v>
      </c>
    </row>
    <row r="1286" spans="1:13" x14ac:dyDescent="0.25">
      <c r="A1286">
        <v>2013</v>
      </c>
      <c r="B1286" t="s">
        <v>38</v>
      </c>
      <c r="C1286">
        <v>2.2999999999999998</v>
      </c>
      <c r="D1286" t="s">
        <v>68</v>
      </c>
      <c r="E1286" t="s">
        <v>56</v>
      </c>
      <c r="F1286">
        <v>1</v>
      </c>
      <c r="G1286">
        <v>0</v>
      </c>
      <c r="H1286">
        <v>0</v>
      </c>
      <c r="I1286">
        <v>1</v>
      </c>
      <c r="J1286">
        <v>1</v>
      </c>
      <c r="K1286">
        <v>0</v>
      </c>
      <c r="L1286">
        <v>1</v>
      </c>
      <c r="M1286">
        <v>0</v>
      </c>
    </row>
    <row r="1287" spans="1:13" x14ac:dyDescent="0.25">
      <c r="A1287">
        <v>2013</v>
      </c>
      <c r="B1287" t="s">
        <v>38</v>
      </c>
      <c r="C1287">
        <v>2.31</v>
      </c>
      <c r="D1287" t="s">
        <v>69</v>
      </c>
      <c r="E1287" t="s">
        <v>56</v>
      </c>
      <c r="F1287">
        <v>3</v>
      </c>
      <c r="G1287">
        <v>0</v>
      </c>
      <c r="H1287">
        <v>0</v>
      </c>
      <c r="I1287">
        <v>3</v>
      </c>
      <c r="J1287">
        <v>3</v>
      </c>
      <c r="K1287">
        <v>3</v>
      </c>
      <c r="L1287">
        <v>0</v>
      </c>
      <c r="M1287">
        <v>0</v>
      </c>
    </row>
    <row r="1288" spans="1:13" x14ac:dyDescent="0.25">
      <c r="A1288">
        <v>2013</v>
      </c>
      <c r="B1288" t="s">
        <v>39</v>
      </c>
      <c r="C1288">
        <v>2.04</v>
      </c>
      <c r="D1288" t="s">
        <v>68</v>
      </c>
      <c r="E1288" t="s">
        <v>54</v>
      </c>
      <c r="F1288">
        <v>9</v>
      </c>
      <c r="G1288">
        <v>4</v>
      </c>
      <c r="H1288">
        <v>2.1133812000000001</v>
      </c>
      <c r="I1288">
        <v>11.13421452</v>
      </c>
      <c r="J1288">
        <v>13</v>
      </c>
      <c r="K1288">
        <v>9</v>
      </c>
      <c r="L1288">
        <v>4</v>
      </c>
      <c r="M1288">
        <v>0</v>
      </c>
    </row>
    <row r="1289" spans="1:13" x14ac:dyDescent="0.25">
      <c r="A1289">
        <v>2013</v>
      </c>
      <c r="B1289" t="s">
        <v>39</v>
      </c>
      <c r="C1289">
        <v>2.0499999999999998</v>
      </c>
      <c r="D1289" t="s">
        <v>69</v>
      </c>
      <c r="E1289" t="s">
        <v>54</v>
      </c>
      <c r="F1289">
        <v>24</v>
      </c>
      <c r="G1289">
        <v>21</v>
      </c>
      <c r="H1289">
        <v>12.53925557</v>
      </c>
      <c r="I1289">
        <v>36.539255570000002</v>
      </c>
      <c r="J1289">
        <v>45</v>
      </c>
      <c r="K1289">
        <v>40</v>
      </c>
      <c r="L1289">
        <v>5</v>
      </c>
      <c r="M1289">
        <v>0</v>
      </c>
    </row>
    <row r="1290" spans="1:13" x14ac:dyDescent="0.25">
      <c r="A1290">
        <v>2013</v>
      </c>
      <c r="B1290" t="s">
        <v>39</v>
      </c>
      <c r="C1290">
        <v>2.13</v>
      </c>
      <c r="D1290" t="s">
        <v>68</v>
      </c>
      <c r="E1290" t="s">
        <v>55</v>
      </c>
      <c r="F1290">
        <v>9</v>
      </c>
      <c r="G1290">
        <v>1</v>
      </c>
      <c r="H1290">
        <v>0.8</v>
      </c>
      <c r="I1290">
        <v>9.8000000000000007</v>
      </c>
      <c r="J1290">
        <v>10</v>
      </c>
      <c r="K1290">
        <v>8</v>
      </c>
      <c r="L1290">
        <v>2</v>
      </c>
      <c r="M1290">
        <v>0</v>
      </c>
    </row>
    <row r="1291" spans="1:13" x14ac:dyDescent="0.25">
      <c r="A1291">
        <v>2013</v>
      </c>
      <c r="B1291" t="s">
        <v>39</v>
      </c>
      <c r="C1291">
        <v>2.14</v>
      </c>
      <c r="D1291" t="s">
        <v>69</v>
      </c>
      <c r="E1291" t="s">
        <v>55</v>
      </c>
      <c r="F1291">
        <v>24</v>
      </c>
      <c r="G1291">
        <v>4</v>
      </c>
      <c r="H1291">
        <v>2.4166666600000002</v>
      </c>
      <c r="I1291">
        <v>26.416666660000001</v>
      </c>
      <c r="J1291">
        <v>28</v>
      </c>
      <c r="K1291">
        <v>17</v>
      </c>
      <c r="L1291">
        <v>11</v>
      </c>
      <c r="M1291">
        <v>0</v>
      </c>
    </row>
    <row r="1292" spans="1:13" x14ac:dyDescent="0.25">
      <c r="A1292">
        <v>2013</v>
      </c>
      <c r="B1292" t="s">
        <v>39</v>
      </c>
      <c r="C1292">
        <v>2.2200000000000002</v>
      </c>
      <c r="D1292" t="s">
        <v>68</v>
      </c>
      <c r="E1292" t="s">
        <v>53</v>
      </c>
      <c r="F1292">
        <v>0</v>
      </c>
      <c r="G1292">
        <v>0</v>
      </c>
      <c r="H1292">
        <v>0</v>
      </c>
      <c r="I1292">
        <v>0</v>
      </c>
      <c r="J1292">
        <v>0</v>
      </c>
      <c r="K1292">
        <v>0</v>
      </c>
      <c r="L1292">
        <v>0</v>
      </c>
      <c r="M1292">
        <v>0</v>
      </c>
    </row>
    <row r="1293" spans="1:13" x14ac:dyDescent="0.25">
      <c r="A1293">
        <v>2013</v>
      </c>
      <c r="B1293" t="s">
        <v>39</v>
      </c>
      <c r="C1293">
        <v>2.23</v>
      </c>
      <c r="D1293" t="s">
        <v>69</v>
      </c>
      <c r="E1293" t="s">
        <v>53</v>
      </c>
      <c r="F1293">
        <v>24</v>
      </c>
      <c r="G1293">
        <v>3</v>
      </c>
      <c r="H1293">
        <v>2.1166666599999999</v>
      </c>
      <c r="I1293">
        <v>26.123611100000002</v>
      </c>
      <c r="J1293">
        <v>27</v>
      </c>
      <c r="K1293">
        <v>20</v>
      </c>
      <c r="L1293">
        <v>7</v>
      </c>
      <c r="M1293">
        <v>0</v>
      </c>
    </row>
    <row r="1294" spans="1:13" x14ac:dyDescent="0.25">
      <c r="A1294">
        <v>2013</v>
      </c>
      <c r="B1294" t="s">
        <v>39</v>
      </c>
      <c r="C1294">
        <v>2.2999999999999998</v>
      </c>
      <c r="D1294" t="s">
        <v>68</v>
      </c>
      <c r="E1294" t="s">
        <v>56</v>
      </c>
      <c r="F1294">
        <v>0</v>
      </c>
      <c r="G1294">
        <v>0</v>
      </c>
      <c r="H1294">
        <v>0</v>
      </c>
      <c r="I1294">
        <v>0</v>
      </c>
      <c r="J1294">
        <v>0</v>
      </c>
      <c r="K1294">
        <v>0</v>
      </c>
      <c r="L1294">
        <v>0</v>
      </c>
      <c r="M1294">
        <v>0</v>
      </c>
    </row>
    <row r="1295" spans="1:13" x14ac:dyDescent="0.25">
      <c r="A1295">
        <v>2013</v>
      </c>
      <c r="B1295" t="s">
        <v>39</v>
      </c>
      <c r="C1295">
        <v>2.31</v>
      </c>
      <c r="D1295" t="s">
        <v>69</v>
      </c>
      <c r="E1295" t="s">
        <v>56</v>
      </c>
      <c r="F1295">
        <v>0</v>
      </c>
      <c r="G1295">
        <v>0</v>
      </c>
      <c r="H1295">
        <v>0</v>
      </c>
      <c r="I1295">
        <v>0</v>
      </c>
      <c r="J1295">
        <v>0</v>
      </c>
      <c r="K1295">
        <v>0</v>
      </c>
      <c r="L1295">
        <v>0</v>
      </c>
      <c r="M1295">
        <v>0</v>
      </c>
    </row>
    <row r="1296" spans="1:13" x14ac:dyDescent="0.25">
      <c r="A1296">
        <v>2013</v>
      </c>
      <c r="B1296" t="s">
        <v>40</v>
      </c>
      <c r="C1296">
        <v>2.04</v>
      </c>
      <c r="D1296" t="s">
        <v>68</v>
      </c>
      <c r="E1296" t="s">
        <v>54</v>
      </c>
      <c r="F1296">
        <v>17</v>
      </c>
      <c r="G1296">
        <v>3</v>
      </c>
      <c r="H1296">
        <v>1.59</v>
      </c>
      <c r="I1296">
        <v>18.59</v>
      </c>
      <c r="J1296">
        <v>20</v>
      </c>
      <c r="K1296">
        <v>16</v>
      </c>
      <c r="L1296">
        <v>4</v>
      </c>
      <c r="M1296">
        <v>0</v>
      </c>
    </row>
    <row r="1297" spans="1:13" x14ac:dyDescent="0.25">
      <c r="A1297">
        <v>2013</v>
      </c>
      <c r="B1297" t="s">
        <v>40</v>
      </c>
      <c r="C1297">
        <v>2.0499999999999998</v>
      </c>
      <c r="D1297" t="s">
        <v>69</v>
      </c>
      <c r="E1297" t="s">
        <v>54</v>
      </c>
      <c r="F1297">
        <v>62</v>
      </c>
      <c r="G1297">
        <v>10</v>
      </c>
      <c r="H1297">
        <v>5.27</v>
      </c>
      <c r="I1297">
        <v>67.27</v>
      </c>
      <c r="J1297">
        <v>72</v>
      </c>
      <c r="K1297">
        <v>57</v>
      </c>
      <c r="L1297">
        <v>15</v>
      </c>
      <c r="M1297">
        <v>0</v>
      </c>
    </row>
    <row r="1298" spans="1:13" x14ac:dyDescent="0.25">
      <c r="A1298">
        <v>2013</v>
      </c>
      <c r="B1298" t="s">
        <v>40</v>
      </c>
      <c r="C1298">
        <v>2.13</v>
      </c>
      <c r="D1298" t="s">
        <v>68</v>
      </c>
      <c r="E1298" t="s">
        <v>55</v>
      </c>
      <c r="F1298">
        <v>4</v>
      </c>
      <c r="G1298">
        <v>1</v>
      </c>
      <c r="H1298">
        <v>0.8</v>
      </c>
      <c r="I1298">
        <v>4.8</v>
      </c>
      <c r="J1298">
        <v>5</v>
      </c>
      <c r="K1298">
        <v>4</v>
      </c>
      <c r="L1298">
        <v>1</v>
      </c>
      <c r="M1298">
        <v>0</v>
      </c>
    </row>
    <row r="1299" spans="1:13" x14ac:dyDescent="0.25">
      <c r="A1299">
        <v>2013</v>
      </c>
      <c r="B1299" t="s">
        <v>40</v>
      </c>
      <c r="C1299">
        <v>2.14</v>
      </c>
      <c r="D1299" t="s">
        <v>69</v>
      </c>
      <c r="E1299" t="s">
        <v>55</v>
      </c>
      <c r="F1299">
        <v>39</v>
      </c>
      <c r="G1299">
        <v>14</v>
      </c>
      <c r="H1299">
        <v>9.2799999999999994</v>
      </c>
      <c r="I1299">
        <v>48.28</v>
      </c>
      <c r="J1299">
        <v>53</v>
      </c>
      <c r="K1299">
        <v>41</v>
      </c>
      <c r="L1299">
        <v>12</v>
      </c>
      <c r="M1299">
        <v>0</v>
      </c>
    </row>
    <row r="1300" spans="1:13" x14ac:dyDescent="0.25">
      <c r="A1300">
        <v>2013</v>
      </c>
      <c r="B1300" t="s">
        <v>40</v>
      </c>
      <c r="C1300">
        <v>2.2200000000000002</v>
      </c>
      <c r="D1300" t="s">
        <v>68</v>
      </c>
      <c r="E1300" t="s">
        <v>53</v>
      </c>
      <c r="F1300">
        <v>5</v>
      </c>
      <c r="G1300">
        <v>0</v>
      </c>
      <c r="H1300">
        <v>0</v>
      </c>
      <c r="I1300">
        <v>5</v>
      </c>
      <c r="J1300">
        <v>5</v>
      </c>
      <c r="K1300">
        <v>4</v>
      </c>
      <c r="L1300">
        <v>1</v>
      </c>
      <c r="M1300">
        <v>0</v>
      </c>
    </row>
    <row r="1301" spans="1:13" x14ac:dyDescent="0.25">
      <c r="A1301">
        <v>2013</v>
      </c>
      <c r="B1301" t="s">
        <v>40</v>
      </c>
      <c r="C1301">
        <v>2.23</v>
      </c>
      <c r="D1301" t="s">
        <v>69</v>
      </c>
      <c r="E1301" t="s">
        <v>53</v>
      </c>
      <c r="F1301">
        <v>24</v>
      </c>
      <c r="G1301">
        <v>4</v>
      </c>
      <c r="H1301">
        <v>2.11</v>
      </c>
      <c r="I1301">
        <v>26.11</v>
      </c>
      <c r="J1301">
        <v>28</v>
      </c>
      <c r="K1301">
        <v>16</v>
      </c>
      <c r="L1301">
        <v>12</v>
      </c>
      <c r="M1301">
        <v>0</v>
      </c>
    </row>
    <row r="1302" spans="1:13" x14ac:dyDescent="0.25">
      <c r="A1302">
        <v>2013</v>
      </c>
      <c r="B1302" t="s">
        <v>40</v>
      </c>
      <c r="C1302">
        <v>2.2999999999999998</v>
      </c>
      <c r="D1302" t="s">
        <v>68</v>
      </c>
      <c r="E1302" t="s">
        <v>56</v>
      </c>
      <c r="F1302">
        <v>4</v>
      </c>
      <c r="G1302">
        <v>0</v>
      </c>
      <c r="H1302">
        <v>0</v>
      </c>
      <c r="I1302">
        <v>4</v>
      </c>
      <c r="J1302">
        <v>4</v>
      </c>
      <c r="K1302">
        <v>4</v>
      </c>
      <c r="L1302">
        <v>0</v>
      </c>
      <c r="M1302">
        <v>0</v>
      </c>
    </row>
    <row r="1303" spans="1:13" x14ac:dyDescent="0.25">
      <c r="A1303">
        <v>2013</v>
      </c>
      <c r="B1303" t="s">
        <v>40</v>
      </c>
      <c r="C1303">
        <v>2.31</v>
      </c>
      <c r="D1303" t="s">
        <v>69</v>
      </c>
      <c r="E1303" t="s">
        <v>56</v>
      </c>
      <c r="F1303">
        <v>3</v>
      </c>
      <c r="G1303">
        <v>0</v>
      </c>
      <c r="H1303">
        <v>0</v>
      </c>
      <c r="I1303">
        <v>3</v>
      </c>
      <c r="J1303">
        <v>3</v>
      </c>
      <c r="K1303">
        <v>2</v>
      </c>
      <c r="L1303">
        <v>1</v>
      </c>
      <c r="M1303">
        <v>0</v>
      </c>
    </row>
    <row r="1304" spans="1:13" x14ac:dyDescent="0.25">
      <c r="A1304">
        <v>2013</v>
      </c>
      <c r="B1304" t="s">
        <v>41</v>
      </c>
      <c r="C1304">
        <v>2.04</v>
      </c>
      <c r="D1304" t="s">
        <v>68</v>
      </c>
      <c r="E1304" t="s">
        <v>54</v>
      </c>
      <c r="F1304">
        <v>0</v>
      </c>
      <c r="G1304">
        <v>15</v>
      </c>
      <c r="H1304">
        <v>14.21351351</v>
      </c>
      <c r="I1304">
        <v>14.21351351</v>
      </c>
      <c r="J1304">
        <v>15</v>
      </c>
      <c r="K1304">
        <v>12</v>
      </c>
      <c r="L1304">
        <v>3</v>
      </c>
      <c r="M1304">
        <v>0</v>
      </c>
    </row>
    <row r="1305" spans="1:13" x14ac:dyDescent="0.25">
      <c r="A1305">
        <v>2013</v>
      </c>
      <c r="B1305" t="s">
        <v>41</v>
      </c>
      <c r="C1305">
        <v>2.0499999999999998</v>
      </c>
      <c r="D1305" t="s">
        <v>69</v>
      </c>
      <c r="E1305" t="s">
        <v>54</v>
      </c>
      <c r="F1305">
        <v>0</v>
      </c>
      <c r="G1305">
        <v>33</v>
      </c>
      <c r="H1305">
        <v>27.197837839999998</v>
      </c>
      <c r="I1305">
        <v>27.197837839999998</v>
      </c>
      <c r="J1305">
        <v>33</v>
      </c>
      <c r="K1305">
        <v>30</v>
      </c>
      <c r="L1305">
        <v>3</v>
      </c>
      <c r="M1305">
        <v>0</v>
      </c>
    </row>
    <row r="1306" spans="1:13" x14ac:dyDescent="0.25">
      <c r="A1306">
        <v>2013</v>
      </c>
      <c r="B1306" t="s">
        <v>41</v>
      </c>
      <c r="C1306">
        <v>2.13</v>
      </c>
      <c r="D1306" t="s">
        <v>68</v>
      </c>
      <c r="E1306" t="s">
        <v>55</v>
      </c>
      <c r="F1306">
        <v>0</v>
      </c>
      <c r="G1306">
        <v>8</v>
      </c>
      <c r="H1306">
        <v>7.5716216220000003</v>
      </c>
      <c r="I1306">
        <v>7.5716216220000003</v>
      </c>
      <c r="J1306">
        <v>8</v>
      </c>
      <c r="K1306">
        <v>6</v>
      </c>
      <c r="L1306">
        <v>2</v>
      </c>
      <c r="M1306">
        <v>0</v>
      </c>
    </row>
    <row r="1307" spans="1:13" x14ac:dyDescent="0.25">
      <c r="A1307">
        <v>2013</v>
      </c>
      <c r="B1307" t="s">
        <v>41</v>
      </c>
      <c r="C1307">
        <v>2.14</v>
      </c>
      <c r="D1307" t="s">
        <v>69</v>
      </c>
      <c r="E1307" t="s">
        <v>55</v>
      </c>
      <c r="F1307">
        <v>0</v>
      </c>
      <c r="G1307">
        <v>53</v>
      </c>
      <c r="H1307">
        <v>45.194864870000004</v>
      </c>
      <c r="I1307">
        <v>45.194864870000004</v>
      </c>
      <c r="J1307">
        <v>53</v>
      </c>
      <c r="K1307">
        <v>37</v>
      </c>
      <c r="L1307">
        <v>16</v>
      </c>
      <c r="M1307">
        <v>0</v>
      </c>
    </row>
    <row r="1308" spans="1:13" x14ac:dyDescent="0.25">
      <c r="A1308">
        <v>2013</v>
      </c>
      <c r="B1308" t="s">
        <v>41</v>
      </c>
      <c r="C1308">
        <v>2.2200000000000002</v>
      </c>
      <c r="D1308" t="s">
        <v>68</v>
      </c>
      <c r="E1308" t="s">
        <v>53</v>
      </c>
      <c r="F1308">
        <v>0</v>
      </c>
      <c r="G1308">
        <v>0</v>
      </c>
      <c r="H1308">
        <v>0</v>
      </c>
      <c r="I1308">
        <v>0</v>
      </c>
      <c r="J1308">
        <v>0</v>
      </c>
      <c r="K1308">
        <v>0</v>
      </c>
      <c r="L1308">
        <v>0</v>
      </c>
      <c r="M1308">
        <v>0</v>
      </c>
    </row>
    <row r="1309" spans="1:13" x14ac:dyDescent="0.25">
      <c r="A1309">
        <v>2013</v>
      </c>
      <c r="B1309" t="s">
        <v>41</v>
      </c>
      <c r="C1309">
        <v>2.23</v>
      </c>
      <c r="D1309" t="s">
        <v>69</v>
      </c>
      <c r="E1309" t="s">
        <v>53</v>
      </c>
      <c r="F1309">
        <v>0</v>
      </c>
      <c r="G1309">
        <v>12</v>
      </c>
      <c r="H1309">
        <v>10.42945946</v>
      </c>
      <c r="I1309">
        <v>10.42945946</v>
      </c>
      <c r="J1309">
        <v>12</v>
      </c>
      <c r="K1309">
        <v>9</v>
      </c>
      <c r="L1309">
        <v>3</v>
      </c>
      <c r="M1309">
        <v>0</v>
      </c>
    </row>
    <row r="1310" spans="1:13" x14ac:dyDescent="0.25">
      <c r="A1310">
        <v>2013</v>
      </c>
      <c r="B1310" t="s">
        <v>41</v>
      </c>
      <c r="C1310">
        <v>2.2999999999999998</v>
      </c>
      <c r="D1310" t="s">
        <v>68</v>
      </c>
      <c r="E1310" t="s">
        <v>56</v>
      </c>
      <c r="F1310">
        <v>0</v>
      </c>
      <c r="G1310">
        <v>4</v>
      </c>
      <c r="H1310">
        <v>2.7729729729999999</v>
      </c>
      <c r="I1310">
        <v>2.7729729729999999</v>
      </c>
      <c r="J1310">
        <v>4</v>
      </c>
      <c r="K1310">
        <v>3</v>
      </c>
      <c r="L1310">
        <v>1</v>
      </c>
      <c r="M1310">
        <v>0</v>
      </c>
    </row>
    <row r="1311" spans="1:13" x14ac:dyDescent="0.25">
      <c r="A1311">
        <v>2013</v>
      </c>
      <c r="B1311" t="s">
        <v>41</v>
      </c>
      <c r="C1311">
        <v>2.31</v>
      </c>
      <c r="D1311" t="s">
        <v>69</v>
      </c>
      <c r="E1311" t="s">
        <v>56</v>
      </c>
      <c r="F1311">
        <v>0</v>
      </c>
      <c r="G1311">
        <v>13</v>
      </c>
      <c r="H1311">
        <v>9.817027028</v>
      </c>
      <c r="I1311">
        <v>9.817027028</v>
      </c>
      <c r="J1311">
        <v>13</v>
      </c>
      <c r="K1311">
        <v>10</v>
      </c>
      <c r="L1311">
        <v>3</v>
      </c>
      <c r="M1311">
        <v>0</v>
      </c>
    </row>
    <row r="1312" spans="1:13" x14ac:dyDescent="0.25">
      <c r="A1312">
        <v>2013</v>
      </c>
      <c r="B1312" t="s">
        <v>42</v>
      </c>
      <c r="C1312">
        <v>2.04</v>
      </c>
      <c r="D1312" t="s">
        <v>68</v>
      </c>
      <c r="E1312" t="s">
        <v>54</v>
      </c>
      <c r="F1312">
        <v>1</v>
      </c>
      <c r="G1312">
        <v>0</v>
      </c>
      <c r="H1312">
        <v>0</v>
      </c>
      <c r="I1312">
        <v>1</v>
      </c>
      <c r="J1312">
        <v>1</v>
      </c>
      <c r="K1312">
        <v>1</v>
      </c>
      <c r="L1312">
        <v>0</v>
      </c>
      <c r="M1312">
        <v>0</v>
      </c>
    </row>
    <row r="1313" spans="1:13" x14ac:dyDescent="0.25">
      <c r="A1313">
        <v>2013</v>
      </c>
      <c r="B1313" t="s">
        <v>42</v>
      </c>
      <c r="C1313">
        <v>2.0499999999999998</v>
      </c>
      <c r="D1313" t="s">
        <v>69</v>
      </c>
      <c r="E1313" t="s">
        <v>54</v>
      </c>
      <c r="F1313">
        <v>5</v>
      </c>
      <c r="G1313">
        <v>2</v>
      </c>
      <c r="H1313">
        <v>1</v>
      </c>
      <c r="I1313">
        <v>6</v>
      </c>
      <c r="J1313">
        <v>7</v>
      </c>
      <c r="K1313">
        <v>6</v>
      </c>
      <c r="L1313">
        <v>1</v>
      </c>
      <c r="M1313">
        <v>0</v>
      </c>
    </row>
    <row r="1314" spans="1:13" x14ac:dyDescent="0.25">
      <c r="A1314">
        <v>2013</v>
      </c>
      <c r="B1314" t="s">
        <v>42</v>
      </c>
      <c r="C1314">
        <v>2.13</v>
      </c>
      <c r="D1314" t="s">
        <v>68</v>
      </c>
      <c r="E1314" t="s">
        <v>55</v>
      </c>
      <c r="F1314">
        <v>0</v>
      </c>
      <c r="G1314">
        <v>0</v>
      </c>
      <c r="H1314">
        <v>0</v>
      </c>
      <c r="I1314">
        <v>0</v>
      </c>
      <c r="J1314">
        <v>0</v>
      </c>
      <c r="K1314">
        <v>0</v>
      </c>
      <c r="L1314">
        <v>0</v>
      </c>
      <c r="M1314">
        <v>0</v>
      </c>
    </row>
    <row r="1315" spans="1:13" x14ac:dyDescent="0.25">
      <c r="A1315">
        <v>2013</v>
      </c>
      <c r="B1315" t="s">
        <v>42</v>
      </c>
      <c r="C1315">
        <v>2.14</v>
      </c>
      <c r="D1315" t="s">
        <v>69</v>
      </c>
      <c r="E1315" t="s">
        <v>55</v>
      </c>
      <c r="F1315">
        <v>2</v>
      </c>
      <c r="G1315">
        <v>1</v>
      </c>
      <c r="H1315">
        <v>0.5</v>
      </c>
      <c r="I1315">
        <v>2.5</v>
      </c>
      <c r="J1315">
        <v>3</v>
      </c>
      <c r="K1315">
        <v>2</v>
      </c>
      <c r="L1315">
        <v>1</v>
      </c>
      <c r="M1315">
        <v>0</v>
      </c>
    </row>
    <row r="1316" spans="1:13" x14ac:dyDescent="0.25">
      <c r="A1316">
        <v>2013</v>
      </c>
      <c r="B1316" t="s">
        <v>42</v>
      </c>
      <c r="C1316">
        <v>2.2200000000000002</v>
      </c>
      <c r="D1316" t="s">
        <v>68</v>
      </c>
      <c r="E1316" t="s">
        <v>53</v>
      </c>
      <c r="F1316">
        <v>0</v>
      </c>
      <c r="G1316">
        <v>0</v>
      </c>
      <c r="H1316">
        <v>0</v>
      </c>
      <c r="I1316">
        <v>0</v>
      </c>
      <c r="J1316">
        <v>0</v>
      </c>
      <c r="K1316">
        <v>0</v>
      </c>
      <c r="L1316">
        <v>0</v>
      </c>
      <c r="M1316">
        <v>0</v>
      </c>
    </row>
    <row r="1317" spans="1:13" x14ac:dyDescent="0.25">
      <c r="A1317">
        <v>2013</v>
      </c>
      <c r="B1317" t="s">
        <v>42</v>
      </c>
      <c r="C1317">
        <v>2.23</v>
      </c>
      <c r="D1317" t="s">
        <v>69</v>
      </c>
      <c r="E1317" t="s">
        <v>53</v>
      </c>
      <c r="F1317">
        <v>0</v>
      </c>
      <c r="G1317">
        <v>0</v>
      </c>
      <c r="H1317">
        <v>0</v>
      </c>
      <c r="I1317">
        <v>0</v>
      </c>
      <c r="J1317">
        <v>0</v>
      </c>
      <c r="K1317">
        <v>0</v>
      </c>
      <c r="L1317">
        <v>0</v>
      </c>
      <c r="M1317">
        <v>0</v>
      </c>
    </row>
    <row r="1318" spans="1:13" x14ac:dyDescent="0.25">
      <c r="A1318">
        <v>2013</v>
      </c>
      <c r="B1318" t="s">
        <v>42</v>
      </c>
      <c r="C1318">
        <v>2.2999999999999998</v>
      </c>
      <c r="D1318" t="s">
        <v>68</v>
      </c>
      <c r="E1318" t="s">
        <v>56</v>
      </c>
      <c r="F1318">
        <v>5</v>
      </c>
      <c r="G1318">
        <v>0</v>
      </c>
      <c r="H1318">
        <v>0</v>
      </c>
      <c r="I1318">
        <v>5</v>
      </c>
      <c r="J1318">
        <v>5</v>
      </c>
      <c r="K1318">
        <v>4</v>
      </c>
      <c r="L1318">
        <v>1</v>
      </c>
      <c r="M1318">
        <v>0</v>
      </c>
    </row>
    <row r="1319" spans="1:13" x14ac:dyDescent="0.25">
      <c r="A1319">
        <v>2013</v>
      </c>
      <c r="B1319" t="s">
        <v>42</v>
      </c>
      <c r="C1319">
        <v>2.31</v>
      </c>
      <c r="D1319" t="s">
        <v>69</v>
      </c>
      <c r="E1319" t="s">
        <v>56</v>
      </c>
      <c r="F1319">
        <v>4</v>
      </c>
      <c r="G1319">
        <v>4</v>
      </c>
      <c r="H1319">
        <v>1.6946000000000001</v>
      </c>
      <c r="I1319">
        <v>5.6946000000000003</v>
      </c>
      <c r="J1319">
        <v>8</v>
      </c>
      <c r="K1319">
        <v>8</v>
      </c>
      <c r="L1319">
        <v>0</v>
      </c>
      <c r="M1319">
        <v>0</v>
      </c>
    </row>
    <row r="1320" spans="1:13" x14ac:dyDescent="0.25">
      <c r="A1320">
        <v>2013</v>
      </c>
      <c r="B1320" t="s">
        <v>43</v>
      </c>
      <c r="C1320">
        <v>2.04</v>
      </c>
      <c r="D1320" t="s">
        <v>68</v>
      </c>
      <c r="E1320" t="s">
        <v>54</v>
      </c>
      <c r="F1320">
        <v>6</v>
      </c>
      <c r="G1320">
        <v>1</v>
      </c>
      <c r="H1320">
        <v>0.39</v>
      </c>
      <c r="I1320">
        <v>6.39</v>
      </c>
      <c r="J1320">
        <v>7</v>
      </c>
      <c r="K1320">
        <v>6</v>
      </c>
      <c r="L1320">
        <v>1</v>
      </c>
      <c r="M1320">
        <v>0</v>
      </c>
    </row>
    <row r="1321" spans="1:13" x14ac:dyDescent="0.25">
      <c r="A1321">
        <v>2013</v>
      </c>
      <c r="B1321" t="s">
        <v>43</v>
      </c>
      <c r="C1321">
        <v>2.0499999999999998</v>
      </c>
      <c r="D1321" t="s">
        <v>69</v>
      </c>
      <c r="E1321" t="s">
        <v>54</v>
      </c>
      <c r="F1321">
        <v>43</v>
      </c>
      <c r="G1321">
        <v>7</v>
      </c>
      <c r="H1321">
        <v>4.83</v>
      </c>
      <c r="I1321">
        <v>47.83</v>
      </c>
      <c r="J1321">
        <v>50</v>
      </c>
      <c r="K1321">
        <v>43</v>
      </c>
      <c r="L1321">
        <v>7</v>
      </c>
      <c r="M1321">
        <v>0</v>
      </c>
    </row>
    <row r="1322" spans="1:13" x14ac:dyDescent="0.25">
      <c r="A1322">
        <v>2013</v>
      </c>
      <c r="B1322" t="s">
        <v>43</v>
      </c>
      <c r="C1322">
        <v>2.13</v>
      </c>
      <c r="D1322" t="s">
        <v>68</v>
      </c>
      <c r="E1322" t="s">
        <v>55</v>
      </c>
      <c r="F1322">
        <v>3</v>
      </c>
      <c r="G1322">
        <v>0</v>
      </c>
      <c r="H1322">
        <v>0</v>
      </c>
      <c r="I1322">
        <v>3</v>
      </c>
      <c r="J1322">
        <v>3</v>
      </c>
      <c r="K1322">
        <v>2</v>
      </c>
      <c r="L1322">
        <v>1</v>
      </c>
      <c r="M1322">
        <v>0</v>
      </c>
    </row>
    <row r="1323" spans="1:13" x14ac:dyDescent="0.25">
      <c r="A1323">
        <v>2013</v>
      </c>
      <c r="B1323" t="s">
        <v>43</v>
      </c>
      <c r="C1323">
        <v>2.14</v>
      </c>
      <c r="D1323" t="s">
        <v>69</v>
      </c>
      <c r="E1323" t="s">
        <v>55</v>
      </c>
      <c r="F1323">
        <v>17</v>
      </c>
      <c r="G1323">
        <v>4</v>
      </c>
      <c r="H1323">
        <v>2.2599999999999998</v>
      </c>
      <c r="I1323">
        <v>19.260000000000002</v>
      </c>
      <c r="J1323">
        <v>21</v>
      </c>
      <c r="K1323">
        <v>13</v>
      </c>
      <c r="L1323">
        <v>8</v>
      </c>
      <c r="M1323">
        <v>0</v>
      </c>
    </row>
    <row r="1324" spans="1:13" x14ac:dyDescent="0.25">
      <c r="A1324">
        <v>2013</v>
      </c>
      <c r="B1324" t="s">
        <v>43</v>
      </c>
      <c r="C1324">
        <v>2.2200000000000002</v>
      </c>
      <c r="D1324" t="s">
        <v>68</v>
      </c>
      <c r="E1324" t="s">
        <v>53</v>
      </c>
      <c r="F1324">
        <v>2</v>
      </c>
      <c r="G1324">
        <v>0</v>
      </c>
      <c r="H1324">
        <v>0</v>
      </c>
      <c r="I1324">
        <v>2</v>
      </c>
      <c r="J1324">
        <v>2</v>
      </c>
      <c r="K1324">
        <v>1</v>
      </c>
      <c r="L1324">
        <v>1</v>
      </c>
      <c r="M1324">
        <v>0</v>
      </c>
    </row>
    <row r="1325" spans="1:13" x14ac:dyDescent="0.25">
      <c r="A1325">
        <v>2013</v>
      </c>
      <c r="B1325" t="s">
        <v>43</v>
      </c>
      <c r="C1325">
        <v>2.23</v>
      </c>
      <c r="D1325" t="s">
        <v>69</v>
      </c>
      <c r="E1325" t="s">
        <v>53</v>
      </c>
      <c r="F1325">
        <v>11</v>
      </c>
      <c r="G1325">
        <v>2</v>
      </c>
      <c r="H1325">
        <v>1.1000000000000001</v>
      </c>
      <c r="I1325">
        <v>12.1</v>
      </c>
      <c r="J1325">
        <v>13</v>
      </c>
      <c r="K1325">
        <v>7</v>
      </c>
      <c r="L1325">
        <v>6</v>
      </c>
      <c r="M1325">
        <v>0</v>
      </c>
    </row>
    <row r="1326" spans="1:13" x14ac:dyDescent="0.25">
      <c r="A1326">
        <v>2013</v>
      </c>
      <c r="B1326" t="s">
        <v>43</v>
      </c>
      <c r="C1326">
        <v>2.2999999999999998</v>
      </c>
      <c r="D1326" t="s">
        <v>68</v>
      </c>
      <c r="E1326" t="s">
        <v>56</v>
      </c>
      <c r="F1326">
        <v>2</v>
      </c>
      <c r="G1326">
        <v>0</v>
      </c>
      <c r="H1326">
        <v>0</v>
      </c>
      <c r="I1326">
        <v>2</v>
      </c>
      <c r="J1326">
        <v>2</v>
      </c>
      <c r="K1326">
        <v>2</v>
      </c>
      <c r="L1326">
        <v>0</v>
      </c>
      <c r="M1326">
        <v>0</v>
      </c>
    </row>
    <row r="1327" spans="1:13" x14ac:dyDescent="0.25">
      <c r="A1327">
        <v>2013</v>
      </c>
      <c r="B1327" t="s">
        <v>43</v>
      </c>
      <c r="C1327">
        <v>2.31</v>
      </c>
      <c r="D1327" t="s">
        <v>69</v>
      </c>
      <c r="E1327" t="s">
        <v>56</v>
      </c>
      <c r="F1327">
        <v>20</v>
      </c>
      <c r="G1327">
        <v>4</v>
      </c>
      <c r="H1327">
        <v>2.68</v>
      </c>
      <c r="I1327">
        <v>22.68</v>
      </c>
      <c r="J1327">
        <v>24</v>
      </c>
      <c r="K1327">
        <v>20</v>
      </c>
      <c r="L1327">
        <v>4</v>
      </c>
      <c r="M1327">
        <v>0</v>
      </c>
    </row>
    <row r="1328" spans="1:13" x14ac:dyDescent="0.25">
      <c r="A1328">
        <v>2013</v>
      </c>
      <c r="B1328" t="s">
        <v>44</v>
      </c>
      <c r="C1328">
        <v>2.04</v>
      </c>
      <c r="D1328" t="s">
        <v>68</v>
      </c>
      <c r="E1328" t="s">
        <v>54</v>
      </c>
      <c r="F1328">
        <v>0</v>
      </c>
      <c r="G1328">
        <v>0</v>
      </c>
      <c r="H1328">
        <v>0</v>
      </c>
      <c r="I1328">
        <v>0</v>
      </c>
      <c r="J1328">
        <v>0</v>
      </c>
      <c r="K1328">
        <v>0</v>
      </c>
      <c r="L1328">
        <v>0</v>
      </c>
      <c r="M1328">
        <v>0</v>
      </c>
    </row>
    <row r="1329" spans="1:13" x14ac:dyDescent="0.25">
      <c r="A1329">
        <v>2013</v>
      </c>
      <c r="B1329" t="s">
        <v>44</v>
      </c>
      <c r="C1329">
        <v>2.0499999999999998</v>
      </c>
      <c r="D1329" t="s">
        <v>69</v>
      </c>
      <c r="E1329" t="s">
        <v>54</v>
      </c>
      <c r="F1329">
        <v>100</v>
      </c>
      <c r="G1329">
        <v>21</v>
      </c>
      <c r="H1329">
        <v>11.19714286</v>
      </c>
      <c r="I1329">
        <v>111.1971429</v>
      </c>
      <c r="J1329">
        <v>121</v>
      </c>
      <c r="K1329">
        <v>100</v>
      </c>
      <c r="L1329">
        <v>21</v>
      </c>
      <c r="M1329">
        <v>0</v>
      </c>
    </row>
    <row r="1330" spans="1:13" x14ac:dyDescent="0.25">
      <c r="A1330">
        <v>2013</v>
      </c>
      <c r="B1330" t="s">
        <v>44</v>
      </c>
      <c r="C1330">
        <v>2.13</v>
      </c>
      <c r="D1330" t="s">
        <v>68</v>
      </c>
      <c r="E1330" t="s">
        <v>55</v>
      </c>
      <c r="F1330">
        <v>0</v>
      </c>
      <c r="G1330">
        <v>0</v>
      </c>
      <c r="H1330">
        <v>0</v>
      </c>
      <c r="I1330">
        <v>0</v>
      </c>
      <c r="J1330">
        <v>0</v>
      </c>
      <c r="K1330">
        <v>0</v>
      </c>
      <c r="L1330">
        <v>0</v>
      </c>
      <c r="M1330">
        <v>0</v>
      </c>
    </row>
    <row r="1331" spans="1:13" x14ac:dyDescent="0.25">
      <c r="A1331">
        <v>2013</v>
      </c>
      <c r="B1331" t="s">
        <v>44</v>
      </c>
      <c r="C1331">
        <v>2.14</v>
      </c>
      <c r="D1331" t="s">
        <v>69</v>
      </c>
      <c r="E1331" t="s">
        <v>55</v>
      </c>
      <c r="F1331">
        <v>114</v>
      </c>
      <c r="G1331">
        <v>18</v>
      </c>
      <c r="H1331">
        <v>11.28996139</v>
      </c>
      <c r="I1331">
        <v>125.2899614</v>
      </c>
      <c r="J1331">
        <v>132</v>
      </c>
      <c r="K1331">
        <v>98</v>
      </c>
      <c r="L1331">
        <v>34</v>
      </c>
      <c r="M1331">
        <v>0</v>
      </c>
    </row>
    <row r="1332" spans="1:13" x14ac:dyDescent="0.25">
      <c r="A1332">
        <v>2013</v>
      </c>
      <c r="B1332" t="s">
        <v>44</v>
      </c>
      <c r="C1332">
        <v>2.2200000000000002</v>
      </c>
      <c r="D1332" t="s">
        <v>68</v>
      </c>
      <c r="E1332" t="s">
        <v>53</v>
      </c>
      <c r="F1332">
        <v>0</v>
      </c>
      <c r="G1332">
        <v>0</v>
      </c>
      <c r="H1332">
        <v>0</v>
      </c>
      <c r="I1332">
        <v>0</v>
      </c>
      <c r="J1332">
        <v>0</v>
      </c>
      <c r="K1332">
        <v>0</v>
      </c>
      <c r="L1332">
        <v>0</v>
      </c>
      <c r="M1332">
        <v>0</v>
      </c>
    </row>
    <row r="1333" spans="1:13" x14ac:dyDescent="0.25">
      <c r="A1333">
        <v>2013</v>
      </c>
      <c r="B1333" t="s">
        <v>44</v>
      </c>
      <c r="C1333">
        <v>2.23</v>
      </c>
      <c r="D1333" t="s">
        <v>69</v>
      </c>
      <c r="E1333" t="s">
        <v>53</v>
      </c>
      <c r="F1333">
        <v>41</v>
      </c>
      <c r="G1333">
        <v>8</v>
      </c>
      <c r="H1333">
        <v>2.5</v>
      </c>
      <c r="I1333">
        <v>43.5</v>
      </c>
      <c r="J1333">
        <v>49</v>
      </c>
      <c r="K1333">
        <v>32</v>
      </c>
      <c r="L1333">
        <v>17</v>
      </c>
      <c r="M1333">
        <v>0</v>
      </c>
    </row>
    <row r="1334" spans="1:13" x14ac:dyDescent="0.25">
      <c r="A1334">
        <v>2013</v>
      </c>
      <c r="B1334" t="s">
        <v>44</v>
      </c>
      <c r="C1334">
        <v>2.2999999999999998</v>
      </c>
      <c r="D1334" t="s">
        <v>68</v>
      </c>
      <c r="E1334" t="s">
        <v>56</v>
      </c>
      <c r="F1334">
        <v>0</v>
      </c>
      <c r="G1334">
        <v>0</v>
      </c>
      <c r="H1334">
        <v>0</v>
      </c>
      <c r="I1334">
        <v>0</v>
      </c>
      <c r="J1334">
        <v>0</v>
      </c>
      <c r="K1334">
        <v>0</v>
      </c>
      <c r="L1334">
        <v>0</v>
      </c>
      <c r="M1334">
        <v>0</v>
      </c>
    </row>
    <row r="1335" spans="1:13" x14ac:dyDescent="0.25">
      <c r="A1335">
        <v>2013</v>
      </c>
      <c r="B1335" t="s">
        <v>44</v>
      </c>
      <c r="C1335">
        <v>2.31</v>
      </c>
      <c r="D1335" t="s">
        <v>69</v>
      </c>
      <c r="E1335" t="s">
        <v>56</v>
      </c>
      <c r="F1335">
        <v>0</v>
      </c>
      <c r="G1335">
        <v>0</v>
      </c>
      <c r="H1335">
        <v>0</v>
      </c>
      <c r="I1335">
        <v>0</v>
      </c>
      <c r="J1335">
        <v>0</v>
      </c>
      <c r="K1335">
        <v>0</v>
      </c>
      <c r="L1335">
        <v>0</v>
      </c>
      <c r="M1335">
        <v>0</v>
      </c>
    </row>
    <row r="1336" spans="1:13" x14ac:dyDescent="0.25">
      <c r="A1336">
        <v>2013</v>
      </c>
      <c r="B1336" t="s">
        <v>45</v>
      </c>
      <c r="C1336">
        <v>2.04</v>
      </c>
      <c r="D1336" t="s">
        <v>68</v>
      </c>
      <c r="E1336" t="s">
        <v>54</v>
      </c>
      <c r="F1336">
        <v>4</v>
      </c>
      <c r="G1336">
        <v>5</v>
      </c>
      <c r="H1336">
        <v>2</v>
      </c>
      <c r="I1336">
        <v>6</v>
      </c>
      <c r="J1336">
        <v>9</v>
      </c>
      <c r="K1336">
        <v>8</v>
      </c>
      <c r="L1336">
        <v>1</v>
      </c>
      <c r="M1336">
        <v>0</v>
      </c>
    </row>
    <row r="1337" spans="1:13" x14ac:dyDescent="0.25">
      <c r="A1337">
        <v>2013</v>
      </c>
      <c r="B1337" t="s">
        <v>45</v>
      </c>
      <c r="C1337">
        <v>2.0499999999999998</v>
      </c>
      <c r="D1337" t="s">
        <v>69</v>
      </c>
      <c r="E1337" t="s">
        <v>54</v>
      </c>
      <c r="F1337">
        <v>17</v>
      </c>
      <c r="G1337">
        <v>6</v>
      </c>
      <c r="H1337">
        <v>3.75</v>
      </c>
      <c r="I1337">
        <v>20.75</v>
      </c>
      <c r="J1337">
        <v>23</v>
      </c>
      <c r="K1337">
        <v>19</v>
      </c>
      <c r="L1337">
        <v>4</v>
      </c>
      <c r="M1337">
        <v>0</v>
      </c>
    </row>
    <row r="1338" spans="1:13" x14ac:dyDescent="0.25">
      <c r="A1338">
        <v>2013</v>
      </c>
      <c r="B1338" t="s">
        <v>45</v>
      </c>
      <c r="C1338">
        <v>2.13</v>
      </c>
      <c r="D1338" t="s">
        <v>68</v>
      </c>
      <c r="E1338" t="s">
        <v>55</v>
      </c>
      <c r="F1338">
        <v>6</v>
      </c>
      <c r="G1338">
        <v>4</v>
      </c>
      <c r="H1338">
        <v>2.9495</v>
      </c>
      <c r="I1338">
        <v>8.9495000000000005</v>
      </c>
      <c r="J1338">
        <v>10</v>
      </c>
      <c r="K1338">
        <v>8</v>
      </c>
      <c r="L1338">
        <v>2</v>
      </c>
      <c r="M1338">
        <v>0</v>
      </c>
    </row>
    <row r="1339" spans="1:13" x14ac:dyDescent="0.25">
      <c r="A1339">
        <v>2013</v>
      </c>
      <c r="B1339" t="s">
        <v>45</v>
      </c>
      <c r="C1339">
        <v>2.14</v>
      </c>
      <c r="D1339" t="s">
        <v>69</v>
      </c>
      <c r="E1339" t="s">
        <v>55</v>
      </c>
      <c r="F1339">
        <v>7</v>
      </c>
      <c r="G1339">
        <v>4</v>
      </c>
      <c r="H1339">
        <v>2.931</v>
      </c>
      <c r="I1339">
        <v>9.9309999999999992</v>
      </c>
      <c r="J1339">
        <v>11</v>
      </c>
      <c r="K1339">
        <v>10</v>
      </c>
      <c r="L1339">
        <v>1</v>
      </c>
      <c r="M1339">
        <v>0</v>
      </c>
    </row>
    <row r="1340" spans="1:13" x14ac:dyDescent="0.25">
      <c r="A1340">
        <v>2013</v>
      </c>
      <c r="B1340" t="s">
        <v>45</v>
      </c>
      <c r="C1340">
        <v>2.2200000000000002</v>
      </c>
      <c r="D1340" t="s">
        <v>68</v>
      </c>
      <c r="E1340" t="s">
        <v>53</v>
      </c>
      <c r="F1340">
        <v>3</v>
      </c>
      <c r="G1340">
        <v>0</v>
      </c>
      <c r="H1340">
        <v>0</v>
      </c>
      <c r="I1340">
        <v>3</v>
      </c>
      <c r="J1340">
        <v>3</v>
      </c>
      <c r="K1340">
        <v>1</v>
      </c>
      <c r="L1340">
        <v>2</v>
      </c>
      <c r="M1340">
        <v>0</v>
      </c>
    </row>
    <row r="1341" spans="1:13" x14ac:dyDescent="0.25">
      <c r="A1341">
        <v>2013</v>
      </c>
      <c r="B1341" t="s">
        <v>45</v>
      </c>
      <c r="C1341">
        <v>2.23</v>
      </c>
      <c r="D1341" t="s">
        <v>69</v>
      </c>
      <c r="E1341" t="s">
        <v>53</v>
      </c>
      <c r="F1341">
        <v>8</v>
      </c>
      <c r="G1341">
        <v>3</v>
      </c>
      <c r="H1341">
        <v>1.8571</v>
      </c>
      <c r="I1341">
        <v>9.8571000000000009</v>
      </c>
      <c r="J1341">
        <v>11</v>
      </c>
      <c r="K1341">
        <v>11</v>
      </c>
      <c r="L1341">
        <v>0</v>
      </c>
      <c r="M1341">
        <v>0</v>
      </c>
    </row>
    <row r="1342" spans="1:13" x14ac:dyDescent="0.25">
      <c r="A1342">
        <v>2013</v>
      </c>
      <c r="B1342" t="s">
        <v>45</v>
      </c>
      <c r="C1342">
        <v>2.2999999999999998</v>
      </c>
      <c r="D1342" t="s">
        <v>68</v>
      </c>
      <c r="E1342" t="s">
        <v>56</v>
      </c>
      <c r="F1342">
        <v>3</v>
      </c>
      <c r="G1342">
        <v>1</v>
      </c>
      <c r="H1342">
        <v>0.32</v>
      </c>
      <c r="I1342">
        <v>3.32</v>
      </c>
      <c r="J1342">
        <v>4</v>
      </c>
      <c r="K1342">
        <v>3</v>
      </c>
      <c r="L1342">
        <v>1</v>
      </c>
      <c r="M1342">
        <v>0</v>
      </c>
    </row>
    <row r="1343" spans="1:13" x14ac:dyDescent="0.25">
      <c r="A1343">
        <v>2013</v>
      </c>
      <c r="B1343" t="s">
        <v>45</v>
      </c>
      <c r="C1343">
        <v>2.31</v>
      </c>
      <c r="D1343" t="s">
        <v>69</v>
      </c>
      <c r="E1343" t="s">
        <v>56</v>
      </c>
      <c r="F1343">
        <v>0</v>
      </c>
      <c r="G1343">
        <v>0</v>
      </c>
      <c r="H1343">
        <v>0</v>
      </c>
      <c r="I1343">
        <v>0</v>
      </c>
      <c r="J1343">
        <v>0</v>
      </c>
      <c r="K1343">
        <v>0</v>
      </c>
      <c r="L1343">
        <v>0</v>
      </c>
      <c r="M1343">
        <v>0</v>
      </c>
    </row>
    <row r="1344" spans="1:13" x14ac:dyDescent="0.25">
      <c r="A1344">
        <v>2013</v>
      </c>
      <c r="B1344" t="s">
        <v>46</v>
      </c>
      <c r="C1344">
        <v>2.04</v>
      </c>
      <c r="D1344" t="s">
        <v>68</v>
      </c>
      <c r="E1344" t="s">
        <v>54</v>
      </c>
      <c r="F1344">
        <v>10</v>
      </c>
      <c r="G1344">
        <v>1</v>
      </c>
      <c r="H1344">
        <v>0.5</v>
      </c>
      <c r="I1344">
        <v>10.5</v>
      </c>
      <c r="J1344">
        <v>11</v>
      </c>
      <c r="K1344">
        <v>7</v>
      </c>
      <c r="L1344">
        <v>4</v>
      </c>
      <c r="M1344">
        <v>0</v>
      </c>
    </row>
    <row r="1345" spans="1:13" x14ac:dyDescent="0.25">
      <c r="A1345">
        <v>2013</v>
      </c>
      <c r="B1345" t="s">
        <v>46</v>
      </c>
      <c r="C1345">
        <v>2.0499999999999998</v>
      </c>
      <c r="D1345" t="s">
        <v>69</v>
      </c>
      <c r="E1345" t="s">
        <v>54</v>
      </c>
      <c r="F1345">
        <v>36</v>
      </c>
      <c r="G1345">
        <v>8</v>
      </c>
      <c r="H1345">
        <v>5.4617142850000002</v>
      </c>
      <c r="I1345">
        <v>41.461714290000003</v>
      </c>
      <c r="J1345">
        <v>44</v>
      </c>
      <c r="K1345">
        <v>35</v>
      </c>
      <c r="L1345">
        <v>9</v>
      </c>
      <c r="M1345">
        <v>0</v>
      </c>
    </row>
    <row r="1346" spans="1:13" x14ac:dyDescent="0.25">
      <c r="A1346">
        <v>2013</v>
      </c>
      <c r="B1346" t="s">
        <v>46</v>
      </c>
      <c r="C1346">
        <v>2.13</v>
      </c>
      <c r="D1346" t="s">
        <v>68</v>
      </c>
      <c r="E1346" t="s">
        <v>55</v>
      </c>
      <c r="F1346">
        <v>4</v>
      </c>
      <c r="G1346">
        <v>0</v>
      </c>
      <c r="H1346">
        <v>0</v>
      </c>
      <c r="I1346">
        <v>4</v>
      </c>
      <c r="J1346">
        <v>4</v>
      </c>
      <c r="K1346">
        <v>2</v>
      </c>
      <c r="L1346">
        <v>2</v>
      </c>
      <c r="M1346">
        <v>0</v>
      </c>
    </row>
    <row r="1347" spans="1:13" x14ac:dyDescent="0.25">
      <c r="A1347">
        <v>2013</v>
      </c>
      <c r="B1347" t="s">
        <v>46</v>
      </c>
      <c r="C1347">
        <v>2.14</v>
      </c>
      <c r="D1347" t="s">
        <v>69</v>
      </c>
      <c r="E1347" t="s">
        <v>55</v>
      </c>
      <c r="F1347">
        <v>15</v>
      </c>
      <c r="G1347">
        <v>4</v>
      </c>
      <c r="H1347">
        <v>2.4285714289999998</v>
      </c>
      <c r="I1347">
        <v>17.428571430000002</v>
      </c>
      <c r="J1347">
        <v>19</v>
      </c>
      <c r="K1347">
        <v>12</v>
      </c>
      <c r="L1347">
        <v>7</v>
      </c>
      <c r="M1347">
        <v>0</v>
      </c>
    </row>
    <row r="1348" spans="1:13" x14ac:dyDescent="0.25">
      <c r="A1348">
        <v>2013</v>
      </c>
      <c r="B1348" t="s">
        <v>46</v>
      </c>
      <c r="C1348">
        <v>2.2200000000000002</v>
      </c>
      <c r="D1348" t="s">
        <v>68</v>
      </c>
      <c r="E1348" t="s">
        <v>53</v>
      </c>
      <c r="F1348">
        <v>2</v>
      </c>
      <c r="G1348">
        <v>1</v>
      </c>
      <c r="H1348">
        <v>0.61428571399999998</v>
      </c>
      <c r="I1348">
        <v>2.6142857140000002</v>
      </c>
      <c r="J1348">
        <v>3</v>
      </c>
      <c r="K1348">
        <v>1</v>
      </c>
      <c r="L1348">
        <v>2</v>
      </c>
      <c r="M1348">
        <v>0</v>
      </c>
    </row>
    <row r="1349" spans="1:13" x14ac:dyDescent="0.25">
      <c r="A1349">
        <v>2013</v>
      </c>
      <c r="B1349" t="s">
        <v>46</v>
      </c>
      <c r="C1349">
        <v>2.23</v>
      </c>
      <c r="D1349" t="s">
        <v>69</v>
      </c>
      <c r="E1349" t="s">
        <v>53</v>
      </c>
      <c r="F1349">
        <v>13</v>
      </c>
      <c r="G1349">
        <v>1</v>
      </c>
      <c r="H1349">
        <v>0.62857142899999996</v>
      </c>
      <c r="I1349">
        <v>13.628571429999999</v>
      </c>
      <c r="J1349">
        <v>14</v>
      </c>
      <c r="K1349">
        <v>11</v>
      </c>
      <c r="L1349">
        <v>3</v>
      </c>
      <c r="M1349">
        <v>0</v>
      </c>
    </row>
    <row r="1350" spans="1:13" x14ac:dyDescent="0.25">
      <c r="A1350">
        <v>2013</v>
      </c>
      <c r="B1350" t="s">
        <v>46</v>
      </c>
      <c r="C1350">
        <v>2.2999999999999998</v>
      </c>
      <c r="D1350" t="s">
        <v>68</v>
      </c>
      <c r="E1350" t="s">
        <v>56</v>
      </c>
      <c r="F1350">
        <v>5</v>
      </c>
      <c r="G1350">
        <v>0</v>
      </c>
      <c r="H1350">
        <v>0</v>
      </c>
      <c r="I1350">
        <v>5</v>
      </c>
      <c r="J1350">
        <v>5</v>
      </c>
      <c r="K1350">
        <v>3</v>
      </c>
      <c r="L1350">
        <v>2</v>
      </c>
      <c r="M1350">
        <v>0</v>
      </c>
    </row>
    <row r="1351" spans="1:13" x14ac:dyDescent="0.25">
      <c r="A1351">
        <v>2013</v>
      </c>
      <c r="B1351" t="s">
        <v>46</v>
      </c>
      <c r="C1351">
        <v>2.31</v>
      </c>
      <c r="D1351" t="s">
        <v>69</v>
      </c>
      <c r="E1351" t="s">
        <v>56</v>
      </c>
      <c r="F1351">
        <v>16</v>
      </c>
      <c r="G1351">
        <v>6</v>
      </c>
      <c r="H1351">
        <v>4.5951428569999999</v>
      </c>
      <c r="I1351">
        <v>20.595142859999999</v>
      </c>
      <c r="J1351">
        <v>22</v>
      </c>
      <c r="K1351">
        <v>20</v>
      </c>
      <c r="L1351">
        <v>2</v>
      </c>
      <c r="M1351">
        <v>0</v>
      </c>
    </row>
    <row r="1352" spans="1:13" x14ac:dyDescent="0.25">
      <c r="A1352">
        <v>2013</v>
      </c>
      <c r="B1352" t="s">
        <v>47</v>
      </c>
      <c r="C1352">
        <v>2.04</v>
      </c>
      <c r="D1352" t="s">
        <v>68</v>
      </c>
      <c r="E1352" t="s">
        <v>54</v>
      </c>
      <c r="F1352">
        <v>20</v>
      </c>
      <c r="G1352">
        <v>0</v>
      </c>
      <c r="H1352">
        <v>0</v>
      </c>
      <c r="I1352">
        <v>20</v>
      </c>
      <c r="J1352">
        <v>20</v>
      </c>
      <c r="K1352">
        <v>17</v>
      </c>
      <c r="L1352">
        <v>3</v>
      </c>
      <c r="M1352">
        <v>0</v>
      </c>
    </row>
    <row r="1353" spans="1:13" x14ac:dyDescent="0.25">
      <c r="A1353">
        <v>2013</v>
      </c>
      <c r="B1353" t="s">
        <v>47</v>
      </c>
      <c r="C1353">
        <v>2.0499999999999998</v>
      </c>
      <c r="D1353" t="s">
        <v>69</v>
      </c>
      <c r="E1353" t="s">
        <v>54</v>
      </c>
      <c r="F1353">
        <v>47</v>
      </c>
      <c r="G1353">
        <v>9</v>
      </c>
      <c r="H1353">
        <v>6.7083333339999998</v>
      </c>
      <c r="I1353">
        <v>53.708333330000002</v>
      </c>
      <c r="J1353">
        <v>56</v>
      </c>
      <c r="K1353">
        <v>52</v>
      </c>
      <c r="L1353">
        <v>4</v>
      </c>
      <c r="M1353">
        <v>0</v>
      </c>
    </row>
    <row r="1354" spans="1:13" x14ac:dyDescent="0.25">
      <c r="A1354">
        <v>2013</v>
      </c>
      <c r="B1354" t="s">
        <v>47</v>
      </c>
      <c r="C1354">
        <v>2.13</v>
      </c>
      <c r="D1354" t="s">
        <v>68</v>
      </c>
      <c r="E1354" t="s">
        <v>55</v>
      </c>
      <c r="F1354">
        <v>14</v>
      </c>
      <c r="G1354">
        <v>5</v>
      </c>
      <c r="H1354">
        <v>3.2986111120000001</v>
      </c>
      <c r="I1354">
        <v>17.29861111</v>
      </c>
      <c r="J1354">
        <v>19</v>
      </c>
      <c r="K1354">
        <v>12</v>
      </c>
      <c r="L1354">
        <v>7</v>
      </c>
      <c r="M1354">
        <v>0</v>
      </c>
    </row>
    <row r="1355" spans="1:13" x14ac:dyDescent="0.25">
      <c r="A1355">
        <v>2013</v>
      </c>
      <c r="B1355" t="s">
        <v>47</v>
      </c>
      <c r="C1355">
        <v>2.14</v>
      </c>
      <c r="D1355" t="s">
        <v>69</v>
      </c>
      <c r="E1355" t="s">
        <v>55</v>
      </c>
      <c r="F1355">
        <v>31</v>
      </c>
      <c r="G1355">
        <v>19</v>
      </c>
      <c r="H1355">
        <v>12.40777778</v>
      </c>
      <c r="I1355">
        <v>43.407777780000004</v>
      </c>
      <c r="J1355">
        <v>50</v>
      </c>
      <c r="K1355">
        <v>41</v>
      </c>
      <c r="L1355">
        <v>9</v>
      </c>
      <c r="M1355">
        <v>0</v>
      </c>
    </row>
    <row r="1356" spans="1:13" x14ac:dyDescent="0.25">
      <c r="A1356">
        <v>2013</v>
      </c>
      <c r="B1356" t="s">
        <v>47</v>
      </c>
      <c r="C1356">
        <v>2.2200000000000002</v>
      </c>
      <c r="D1356" t="s">
        <v>68</v>
      </c>
      <c r="E1356" t="s">
        <v>53</v>
      </c>
      <c r="F1356">
        <v>5</v>
      </c>
      <c r="G1356">
        <v>2</v>
      </c>
      <c r="H1356">
        <v>1.1666666670000001</v>
      </c>
      <c r="I1356">
        <v>6.1666666670000003</v>
      </c>
      <c r="J1356">
        <v>7</v>
      </c>
      <c r="K1356">
        <v>5</v>
      </c>
      <c r="L1356">
        <v>2</v>
      </c>
      <c r="M1356">
        <v>0</v>
      </c>
    </row>
    <row r="1357" spans="1:13" x14ac:dyDescent="0.25">
      <c r="A1357">
        <v>2013</v>
      </c>
      <c r="B1357" t="s">
        <v>47</v>
      </c>
      <c r="C1357">
        <v>2.23</v>
      </c>
      <c r="D1357" t="s">
        <v>69</v>
      </c>
      <c r="E1357" t="s">
        <v>53</v>
      </c>
      <c r="F1357">
        <v>21</v>
      </c>
      <c r="G1357">
        <v>2</v>
      </c>
      <c r="H1357">
        <v>1.1666666670000001</v>
      </c>
      <c r="I1357">
        <v>22.166666670000001</v>
      </c>
      <c r="J1357">
        <v>23</v>
      </c>
      <c r="K1357">
        <v>13</v>
      </c>
      <c r="L1357">
        <v>10</v>
      </c>
      <c r="M1357">
        <v>0</v>
      </c>
    </row>
    <row r="1358" spans="1:13" x14ac:dyDescent="0.25">
      <c r="A1358">
        <v>2013</v>
      </c>
      <c r="B1358" t="s">
        <v>47</v>
      </c>
      <c r="C1358">
        <v>2.2999999999999998</v>
      </c>
      <c r="D1358" t="s">
        <v>68</v>
      </c>
      <c r="E1358" t="s">
        <v>56</v>
      </c>
      <c r="F1358">
        <v>3</v>
      </c>
      <c r="G1358">
        <v>0</v>
      </c>
      <c r="H1358">
        <v>0</v>
      </c>
      <c r="I1358">
        <v>3</v>
      </c>
      <c r="J1358">
        <v>3</v>
      </c>
      <c r="K1358">
        <v>2</v>
      </c>
      <c r="L1358">
        <v>1</v>
      </c>
      <c r="M1358">
        <v>0</v>
      </c>
    </row>
    <row r="1359" spans="1:13" x14ac:dyDescent="0.25">
      <c r="A1359">
        <v>2013</v>
      </c>
      <c r="B1359" t="s">
        <v>47</v>
      </c>
      <c r="C1359">
        <v>2.31</v>
      </c>
      <c r="D1359" t="s">
        <v>69</v>
      </c>
      <c r="E1359" t="s">
        <v>56</v>
      </c>
      <c r="F1359">
        <v>0</v>
      </c>
      <c r="G1359">
        <v>0</v>
      </c>
      <c r="H1359">
        <v>0</v>
      </c>
      <c r="I1359">
        <v>0</v>
      </c>
      <c r="J1359">
        <v>0</v>
      </c>
      <c r="K1359">
        <v>0</v>
      </c>
      <c r="L1359">
        <v>0</v>
      </c>
      <c r="M1359">
        <v>0</v>
      </c>
    </row>
    <row r="1360" spans="1:13" x14ac:dyDescent="0.25">
      <c r="A1360">
        <v>2014</v>
      </c>
      <c r="B1360" t="s">
        <v>17</v>
      </c>
      <c r="C1360">
        <v>2.04</v>
      </c>
      <c r="D1360" t="s">
        <v>68</v>
      </c>
      <c r="E1360" t="s">
        <v>54</v>
      </c>
      <c r="F1360">
        <v>19</v>
      </c>
      <c r="G1360">
        <v>3</v>
      </c>
      <c r="H1360">
        <v>1.7</v>
      </c>
      <c r="I1360">
        <v>20.7</v>
      </c>
      <c r="J1360">
        <v>22</v>
      </c>
      <c r="K1360">
        <v>17</v>
      </c>
      <c r="L1360">
        <v>5</v>
      </c>
      <c r="M1360">
        <v>0</v>
      </c>
    </row>
    <row r="1361" spans="1:13" x14ac:dyDescent="0.25">
      <c r="A1361">
        <v>2014</v>
      </c>
      <c r="B1361" t="s">
        <v>17</v>
      </c>
      <c r="C1361">
        <v>2.0499999999999998</v>
      </c>
      <c r="D1361" t="s">
        <v>69</v>
      </c>
      <c r="E1361" t="s">
        <v>54</v>
      </c>
      <c r="F1361">
        <v>94</v>
      </c>
      <c r="G1361">
        <v>26</v>
      </c>
      <c r="H1361">
        <v>13.98</v>
      </c>
      <c r="I1361">
        <v>107.98</v>
      </c>
      <c r="J1361">
        <v>120</v>
      </c>
      <c r="K1361">
        <v>104</v>
      </c>
      <c r="L1361">
        <v>16</v>
      </c>
      <c r="M1361">
        <v>0</v>
      </c>
    </row>
    <row r="1362" spans="1:13" x14ac:dyDescent="0.25">
      <c r="A1362">
        <v>2014</v>
      </c>
      <c r="B1362" t="s">
        <v>17</v>
      </c>
      <c r="C1362">
        <v>2.13</v>
      </c>
      <c r="D1362" t="s">
        <v>68</v>
      </c>
      <c r="E1362" t="s">
        <v>55</v>
      </c>
      <c r="F1362">
        <v>21</v>
      </c>
      <c r="G1362">
        <v>1</v>
      </c>
      <c r="H1362">
        <v>0.6</v>
      </c>
      <c r="I1362">
        <v>21.6</v>
      </c>
      <c r="J1362">
        <v>22</v>
      </c>
      <c r="K1362">
        <v>17</v>
      </c>
      <c r="L1362">
        <v>5</v>
      </c>
      <c r="M1362">
        <v>0</v>
      </c>
    </row>
    <row r="1363" spans="1:13" x14ac:dyDescent="0.25">
      <c r="A1363">
        <v>2014</v>
      </c>
      <c r="B1363" t="s">
        <v>17</v>
      </c>
      <c r="C1363">
        <v>2.14</v>
      </c>
      <c r="D1363" t="s">
        <v>69</v>
      </c>
      <c r="E1363" t="s">
        <v>55</v>
      </c>
      <c r="F1363">
        <v>39</v>
      </c>
      <c r="G1363">
        <v>4</v>
      </c>
      <c r="H1363">
        <v>2.5</v>
      </c>
      <c r="I1363">
        <v>41.5</v>
      </c>
      <c r="J1363">
        <v>43</v>
      </c>
      <c r="K1363">
        <v>30</v>
      </c>
      <c r="L1363">
        <v>13</v>
      </c>
      <c r="M1363">
        <v>0</v>
      </c>
    </row>
    <row r="1364" spans="1:13" x14ac:dyDescent="0.25">
      <c r="A1364">
        <v>2014</v>
      </c>
      <c r="B1364" t="s">
        <v>17</v>
      </c>
      <c r="C1364">
        <v>2.2200000000000002</v>
      </c>
      <c r="D1364" t="s">
        <v>68</v>
      </c>
      <c r="E1364" t="s">
        <v>53</v>
      </c>
      <c r="F1364">
        <v>8</v>
      </c>
      <c r="G1364">
        <v>0</v>
      </c>
      <c r="H1364">
        <v>0</v>
      </c>
      <c r="I1364">
        <v>8</v>
      </c>
      <c r="J1364">
        <v>8</v>
      </c>
      <c r="K1364">
        <v>6</v>
      </c>
      <c r="L1364">
        <v>2</v>
      </c>
      <c r="M1364">
        <v>0</v>
      </c>
    </row>
    <row r="1365" spans="1:13" x14ac:dyDescent="0.25">
      <c r="A1365">
        <v>2014</v>
      </c>
      <c r="B1365" t="s">
        <v>17</v>
      </c>
      <c r="C1365">
        <v>2.23</v>
      </c>
      <c r="D1365" t="s">
        <v>69</v>
      </c>
      <c r="E1365" t="s">
        <v>53</v>
      </c>
      <c r="F1365">
        <v>33</v>
      </c>
      <c r="G1365">
        <v>4</v>
      </c>
      <c r="H1365">
        <v>2.84</v>
      </c>
      <c r="I1365">
        <v>35.840000000000003</v>
      </c>
      <c r="J1365">
        <v>37</v>
      </c>
      <c r="K1365">
        <v>30</v>
      </c>
      <c r="L1365">
        <v>7</v>
      </c>
      <c r="M1365">
        <v>0</v>
      </c>
    </row>
    <row r="1366" spans="1:13" x14ac:dyDescent="0.25">
      <c r="A1366">
        <v>2014</v>
      </c>
      <c r="B1366" t="s">
        <v>17</v>
      </c>
      <c r="C1366">
        <v>2.2999999999999998</v>
      </c>
      <c r="D1366" t="s">
        <v>68</v>
      </c>
      <c r="E1366" t="s">
        <v>56</v>
      </c>
      <c r="F1366">
        <v>1</v>
      </c>
      <c r="G1366">
        <v>2</v>
      </c>
      <c r="H1366">
        <v>1.62</v>
      </c>
      <c r="I1366">
        <v>2.62</v>
      </c>
      <c r="J1366">
        <v>3</v>
      </c>
      <c r="K1366">
        <v>2</v>
      </c>
      <c r="L1366">
        <v>1</v>
      </c>
      <c r="M1366">
        <v>0</v>
      </c>
    </row>
    <row r="1367" spans="1:13" x14ac:dyDescent="0.25">
      <c r="A1367">
        <v>2014</v>
      </c>
      <c r="B1367" t="s">
        <v>17</v>
      </c>
      <c r="C1367">
        <v>2.31</v>
      </c>
      <c r="D1367" t="s">
        <v>69</v>
      </c>
      <c r="E1367" t="s">
        <v>56</v>
      </c>
      <c r="F1367">
        <v>0</v>
      </c>
      <c r="G1367">
        <v>21</v>
      </c>
      <c r="H1367">
        <v>3.73</v>
      </c>
      <c r="I1367">
        <v>3.73</v>
      </c>
      <c r="J1367">
        <v>21</v>
      </c>
      <c r="K1367">
        <v>16</v>
      </c>
      <c r="L1367">
        <v>5</v>
      </c>
      <c r="M1367">
        <v>0</v>
      </c>
    </row>
    <row r="1368" spans="1:13" x14ac:dyDescent="0.25">
      <c r="A1368">
        <v>2014</v>
      </c>
      <c r="B1368" t="s">
        <v>18</v>
      </c>
      <c r="C1368">
        <v>2.04</v>
      </c>
      <c r="D1368" t="s">
        <v>68</v>
      </c>
      <c r="E1368" t="s">
        <v>54</v>
      </c>
      <c r="F1368">
        <v>14</v>
      </c>
      <c r="G1368">
        <v>3</v>
      </c>
      <c r="H1368">
        <v>2.2000000000000002</v>
      </c>
      <c r="I1368">
        <v>16.2</v>
      </c>
      <c r="J1368">
        <v>17</v>
      </c>
      <c r="K1368">
        <v>14</v>
      </c>
      <c r="L1368">
        <v>3</v>
      </c>
      <c r="M1368">
        <v>0</v>
      </c>
    </row>
    <row r="1369" spans="1:13" x14ac:dyDescent="0.25">
      <c r="A1369">
        <v>2014</v>
      </c>
      <c r="B1369" t="s">
        <v>18</v>
      </c>
      <c r="C1369">
        <v>2.0499999999999998</v>
      </c>
      <c r="D1369" t="s">
        <v>69</v>
      </c>
      <c r="E1369" t="s">
        <v>54</v>
      </c>
      <c r="F1369">
        <v>99</v>
      </c>
      <c r="G1369">
        <v>52</v>
      </c>
      <c r="H1369">
        <v>28.05</v>
      </c>
      <c r="I1369">
        <v>127.05</v>
      </c>
      <c r="J1369">
        <v>151</v>
      </c>
      <c r="K1369">
        <v>133</v>
      </c>
      <c r="L1369">
        <v>18</v>
      </c>
      <c r="M1369">
        <v>0</v>
      </c>
    </row>
    <row r="1370" spans="1:13" x14ac:dyDescent="0.25">
      <c r="A1370">
        <v>2014</v>
      </c>
      <c r="B1370" t="s">
        <v>18</v>
      </c>
      <c r="C1370">
        <v>2.13</v>
      </c>
      <c r="D1370" t="s">
        <v>68</v>
      </c>
      <c r="E1370" t="s">
        <v>55</v>
      </c>
      <c r="F1370">
        <v>1</v>
      </c>
      <c r="G1370">
        <v>1</v>
      </c>
      <c r="H1370">
        <v>0.8</v>
      </c>
      <c r="I1370">
        <v>1.8</v>
      </c>
      <c r="J1370">
        <v>2</v>
      </c>
      <c r="K1370">
        <v>1</v>
      </c>
      <c r="L1370">
        <v>1</v>
      </c>
      <c r="M1370">
        <v>0</v>
      </c>
    </row>
    <row r="1371" spans="1:13" x14ac:dyDescent="0.25">
      <c r="A1371">
        <v>2014</v>
      </c>
      <c r="B1371" t="s">
        <v>18</v>
      </c>
      <c r="C1371">
        <v>2.14</v>
      </c>
      <c r="D1371" t="s">
        <v>69</v>
      </c>
      <c r="E1371" t="s">
        <v>55</v>
      </c>
      <c r="F1371">
        <v>51</v>
      </c>
      <c r="G1371">
        <v>29</v>
      </c>
      <c r="H1371">
        <v>18.2</v>
      </c>
      <c r="I1371">
        <v>69.2</v>
      </c>
      <c r="J1371">
        <v>80</v>
      </c>
      <c r="K1371">
        <v>66</v>
      </c>
      <c r="L1371">
        <v>14</v>
      </c>
      <c r="M1371">
        <v>0</v>
      </c>
    </row>
    <row r="1372" spans="1:13" x14ac:dyDescent="0.25">
      <c r="A1372">
        <v>2014</v>
      </c>
      <c r="B1372" t="s">
        <v>18</v>
      </c>
      <c r="C1372">
        <v>2.2200000000000002</v>
      </c>
      <c r="D1372" t="s">
        <v>68</v>
      </c>
      <c r="E1372" t="s">
        <v>53</v>
      </c>
      <c r="F1372">
        <v>5</v>
      </c>
      <c r="G1372">
        <v>0</v>
      </c>
      <c r="H1372">
        <v>0</v>
      </c>
      <c r="I1372">
        <v>5</v>
      </c>
      <c r="J1372">
        <v>5</v>
      </c>
      <c r="K1372">
        <v>4</v>
      </c>
      <c r="L1372">
        <v>1</v>
      </c>
      <c r="M1372">
        <v>0</v>
      </c>
    </row>
    <row r="1373" spans="1:13" x14ac:dyDescent="0.25">
      <c r="A1373">
        <v>2014</v>
      </c>
      <c r="B1373" t="s">
        <v>18</v>
      </c>
      <c r="C1373">
        <v>2.23</v>
      </c>
      <c r="D1373" t="s">
        <v>69</v>
      </c>
      <c r="E1373" t="s">
        <v>53</v>
      </c>
      <c r="F1373">
        <v>27</v>
      </c>
      <c r="G1373">
        <v>6</v>
      </c>
      <c r="H1373">
        <v>3.62</v>
      </c>
      <c r="I1373">
        <v>30.62</v>
      </c>
      <c r="J1373">
        <v>33</v>
      </c>
      <c r="K1373">
        <v>28</v>
      </c>
      <c r="L1373">
        <v>5</v>
      </c>
      <c r="M1373">
        <v>0</v>
      </c>
    </row>
    <row r="1374" spans="1:13" x14ac:dyDescent="0.25">
      <c r="A1374">
        <v>2014</v>
      </c>
      <c r="B1374" t="s">
        <v>19</v>
      </c>
      <c r="C1374">
        <v>2.04</v>
      </c>
      <c r="D1374" t="s">
        <v>68</v>
      </c>
      <c r="E1374" t="s">
        <v>54</v>
      </c>
      <c r="F1374">
        <v>7</v>
      </c>
      <c r="G1374">
        <v>1</v>
      </c>
      <c r="H1374">
        <v>0.6</v>
      </c>
      <c r="I1374">
        <v>7.6</v>
      </c>
      <c r="J1374">
        <v>8</v>
      </c>
      <c r="K1374">
        <v>8</v>
      </c>
      <c r="L1374">
        <v>0</v>
      </c>
      <c r="M1374">
        <v>0</v>
      </c>
    </row>
    <row r="1375" spans="1:13" x14ac:dyDescent="0.25">
      <c r="A1375">
        <v>2014</v>
      </c>
      <c r="B1375" t="s">
        <v>19</v>
      </c>
      <c r="C1375">
        <v>2.0499999999999998</v>
      </c>
      <c r="D1375" t="s">
        <v>69</v>
      </c>
      <c r="E1375" t="s">
        <v>54</v>
      </c>
      <c r="F1375">
        <v>30</v>
      </c>
      <c r="G1375">
        <v>8</v>
      </c>
      <c r="H1375">
        <v>4.5</v>
      </c>
      <c r="I1375">
        <v>34.5</v>
      </c>
      <c r="J1375">
        <v>38</v>
      </c>
      <c r="K1375">
        <v>37</v>
      </c>
      <c r="L1375">
        <v>1</v>
      </c>
      <c r="M1375">
        <v>0</v>
      </c>
    </row>
    <row r="1376" spans="1:13" x14ac:dyDescent="0.25">
      <c r="A1376">
        <v>2014</v>
      </c>
      <c r="B1376" t="s">
        <v>19</v>
      </c>
      <c r="C1376">
        <v>2.14</v>
      </c>
      <c r="D1376" t="s">
        <v>69</v>
      </c>
      <c r="E1376" t="s">
        <v>55</v>
      </c>
      <c r="F1376">
        <v>3</v>
      </c>
      <c r="G1376">
        <v>0</v>
      </c>
      <c r="H1376">
        <v>0</v>
      </c>
      <c r="I1376">
        <v>3</v>
      </c>
      <c r="J1376">
        <v>3</v>
      </c>
      <c r="K1376">
        <v>2</v>
      </c>
      <c r="L1376">
        <v>1</v>
      </c>
      <c r="M1376">
        <v>0</v>
      </c>
    </row>
    <row r="1377" spans="1:13" x14ac:dyDescent="0.25">
      <c r="A1377">
        <v>2014</v>
      </c>
      <c r="B1377" t="s">
        <v>19</v>
      </c>
      <c r="C1377">
        <v>2.2200000000000002</v>
      </c>
      <c r="D1377" t="s">
        <v>68</v>
      </c>
      <c r="E1377" t="s">
        <v>53</v>
      </c>
      <c r="F1377">
        <v>3</v>
      </c>
      <c r="G1377">
        <v>0</v>
      </c>
      <c r="H1377">
        <v>0</v>
      </c>
      <c r="I1377">
        <v>3</v>
      </c>
      <c r="J1377">
        <v>3</v>
      </c>
      <c r="K1377">
        <v>2</v>
      </c>
      <c r="L1377">
        <v>1</v>
      </c>
      <c r="M1377">
        <v>0</v>
      </c>
    </row>
    <row r="1378" spans="1:13" x14ac:dyDescent="0.25">
      <c r="A1378">
        <v>2014</v>
      </c>
      <c r="B1378" t="s">
        <v>19</v>
      </c>
      <c r="C1378">
        <v>2.23</v>
      </c>
      <c r="D1378" t="s">
        <v>69</v>
      </c>
      <c r="E1378" t="s">
        <v>53</v>
      </c>
      <c r="F1378">
        <v>13</v>
      </c>
      <c r="G1378">
        <v>1</v>
      </c>
      <c r="H1378">
        <v>0.5</v>
      </c>
      <c r="I1378">
        <v>13.5</v>
      </c>
      <c r="J1378">
        <v>14</v>
      </c>
      <c r="K1378">
        <v>9</v>
      </c>
      <c r="L1378">
        <v>5</v>
      </c>
      <c r="M1378">
        <v>0</v>
      </c>
    </row>
    <row r="1379" spans="1:13" x14ac:dyDescent="0.25">
      <c r="A1379">
        <v>2014</v>
      </c>
      <c r="B1379" t="s">
        <v>19</v>
      </c>
      <c r="C1379">
        <v>2.31</v>
      </c>
      <c r="D1379" t="s">
        <v>69</v>
      </c>
      <c r="E1379" t="s">
        <v>56</v>
      </c>
      <c r="F1379">
        <v>7</v>
      </c>
      <c r="G1379">
        <v>1</v>
      </c>
      <c r="H1379">
        <v>0</v>
      </c>
      <c r="I1379">
        <v>7</v>
      </c>
      <c r="J1379">
        <v>8</v>
      </c>
      <c r="K1379">
        <v>7</v>
      </c>
      <c r="L1379">
        <v>1</v>
      </c>
      <c r="M1379">
        <v>0</v>
      </c>
    </row>
    <row r="1380" spans="1:13" x14ac:dyDescent="0.25">
      <c r="A1380">
        <v>2014</v>
      </c>
      <c r="B1380" t="s">
        <v>20</v>
      </c>
      <c r="C1380">
        <v>2.0499999999999998</v>
      </c>
      <c r="D1380" t="s">
        <v>69</v>
      </c>
      <c r="E1380" t="s">
        <v>54</v>
      </c>
      <c r="F1380">
        <v>39</v>
      </c>
      <c r="G1380">
        <v>4</v>
      </c>
      <c r="H1380">
        <v>2</v>
      </c>
      <c r="I1380">
        <v>41</v>
      </c>
      <c r="J1380">
        <v>43</v>
      </c>
      <c r="K1380">
        <v>34</v>
      </c>
      <c r="L1380">
        <v>9</v>
      </c>
      <c r="M1380">
        <v>0</v>
      </c>
    </row>
    <row r="1381" spans="1:13" x14ac:dyDescent="0.25">
      <c r="A1381">
        <v>2014</v>
      </c>
      <c r="B1381" t="s">
        <v>20</v>
      </c>
      <c r="C1381">
        <v>2.14</v>
      </c>
      <c r="D1381" t="s">
        <v>69</v>
      </c>
      <c r="E1381" t="s">
        <v>55</v>
      </c>
      <c r="F1381">
        <v>28</v>
      </c>
      <c r="G1381">
        <v>10</v>
      </c>
      <c r="H1381">
        <v>5.6</v>
      </c>
      <c r="I1381">
        <v>33.6</v>
      </c>
      <c r="J1381">
        <v>38</v>
      </c>
      <c r="K1381">
        <v>31</v>
      </c>
      <c r="L1381">
        <v>7</v>
      </c>
      <c r="M1381">
        <v>0</v>
      </c>
    </row>
    <row r="1382" spans="1:13" x14ac:dyDescent="0.25">
      <c r="A1382">
        <v>2014</v>
      </c>
      <c r="B1382" t="s">
        <v>20</v>
      </c>
      <c r="C1382">
        <v>2.23</v>
      </c>
      <c r="D1382" t="s">
        <v>69</v>
      </c>
      <c r="E1382" t="s">
        <v>53</v>
      </c>
      <c r="F1382">
        <v>4</v>
      </c>
      <c r="G1382">
        <v>0</v>
      </c>
      <c r="H1382">
        <v>0</v>
      </c>
      <c r="I1382">
        <v>4</v>
      </c>
      <c r="J1382">
        <v>4</v>
      </c>
      <c r="K1382">
        <v>4</v>
      </c>
      <c r="L1382">
        <v>0</v>
      </c>
      <c r="M1382">
        <v>0</v>
      </c>
    </row>
    <row r="1383" spans="1:13" x14ac:dyDescent="0.25">
      <c r="A1383">
        <v>2014</v>
      </c>
      <c r="B1383" t="s">
        <v>21</v>
      </c>
      <c r="C1383">
        <v>2.04</v>
      </c>
      <c r="D1383" t="s">
        <v>68</v>
      </c>
      <c r="E1383" t="s">
        <v>54</v>
      </c>
      <c r="F1383">
        <v>2</v>
      </c>
      <c r="G1383">
        <v>0</v>
      </c>
      <c r="H1383">
        <v>0</v>
      </c>
      <c r="I1383">
        <v>2</v>
      </c>
      <c r="J1383">
        <v>2</v>
      </c>
      <c r="K1383">
        <v>1</v>
      </c>
      <c r="L1383">
        <v>1</v>
      </c>
      <c r="M1383">
        <v>0</v>
      </c>
    </row>
    <row r="1384" spans="1:13" x14ac:dyDescent="0.25">
      <c r="A1384">
        <v>2014</v>
      </c>
      <c r="B1384" t="s">
        <v>21</v>
      </c>
      <c r="C1384">
        <v>2.0499999999999998</v>
      </c>
      <c r="D1384" t="s">
        <v>69</v>
      </c>
      <c r="E1384" t="s">
        <v>54</v>
      </c>
      <c r="F1384">
        <v>28</v>
      </c>
      <c r="G1384">
        <v>4</v>
      </c>
      <c r="H1384">
        <v>2.5</v>
      </c>
      <c r="I1384">
        <v>30.5</v>
      </c>
      <c r="J1384">
        <v>32</v>
      </c>
      <c r="K1384">
        <v>22</v>
      </c>
      <c r="L1384">
        <v>10</v>
      </c>
      <c r="M1384">
        <v>0</v>
      </c>
    </row>
    <row r="1385" spans="1:13" x14ac:dyDescent="0.25">
      <c r="A1385">
        <v>2014</v>
      </c>
      <c r="B1385" t="s">
        <v>21</v>
      </c>
      <c r="C1385">
        <v>2.13</v>
      </c>
      <c r="D1385" t="s">
        <v>68</v>
      </c>
      <c r="E1385" t="s">
        <v>55</v>
      </c>
      <c r="F1385">
        <v>13</v>
      </c>
      <c r="G1385">
        <v>1</v>
      </c>
      <c r="H1385">
        <v>0.6</v>
      </c>
      <c r="I1385">
        <v>13.6</v>
      </c>
      <c r="J1385">
        <v>14</v>
      </c>
      <c r="K1385">
        <v>12</v>
      </c>
      <c r="L1385">
        <v>2</v>
      </c>
      <c r="M1385">
        <v>0</v>
      </c>
    </row>
    <row r="1386" spans="1:13" x14ac:dyDescent="0.25">
      <c r="A1386">
        <v>2014</v>
      </c>
      <c r="B1386" t="s">
        <v>21</v>
      </c>
      <c r="C1386">
        <v>2.2200000000000002</v>
      </c>
      <c r="D1386" t="s">
        <v>68</v>
      </c>
      <c r="E1386" t="s">
        <v>53</v>
      </c>
      <c r="F1386">
        <v>2</v>
      </c>
      <c r="G1386">
        <v>0</v>
      </c>
      <c r="H1386">
        <v>0</v>
      </c>
      <c r="I1386">
        <v>2</v>
      </c>
      <c r="J1386">
        <v>2</v>
      </c>
      <c r="K1386">
        <v>2</v>
      </c>
      <c r="L1386">
        <v>0</v>
      </c>
      <c r="M1386">
        <v>0</v>
      </c>
    </row>
    <row r="1387" spans="1:13" x14ac:dyDescent="0.25">
      <c r="A1387">
        <v>2014</v>
      </c>
      <c r="B1387" t="s">
        <v>21</v>
      </c>
      <c r="C1387">
        <v>2.23</v>
      </c>
      <c r="D1387" t="s">
        <v>69</v>
      </c>
      <c r="E1387" t="s">
        <v>53</v>
      </c>
      <c r="F1387">
        <v>12</v>
      </c>
      <c r="G1387">
        <v>4</v>
      </c>
      <c r="H1387">
        <v>2.66</v>
      </c>
      <c r="I1387">
        <v>14.66</v>
      </c>
      <c r="J1387">
        <v>16</v>
      </c>
      <c r="K1387">
        <v>11</v>
      </c>
      <c r="L1387">
        <v>5</v>
      </c>
      <c r="M1387">
        <v>0</v>
      </c>
    </row>
    <row r="1388" spans="1:13" x14ac:dyDescent="0.25">
      <c r="A1388">
        <v>2014</v>
      </c>
      <c r="B1388" t="s">
        <v>22</v>
      </c>
      <c r="C1388">
        <v>2.04</v>
      </c>
      <c r="D1388" t="s">
        <v>68</v>
      </c>
      <c r="E1388" t="s">
        <v>54</v>
      </c>
      <c r="F1388">
        <v>12</v>
      </c>
      <c r="G1388">
        <v>0</v>
      </c>
      <c r="H1388">
        <v>0</v>
      </c>
      <c r="I1388">
        <v>12</v>
      </c>
      <c r="J1388">
        <v>12</v>
      </c>
      <c r="K1388">
        <v>11</v>
      </c>
      <c r="L1388">
        <v>1</v>
      </c>
      <c r="M1388">
        <v>0</v>
      </c>
    </row>
    <row r="1389" spans="1:13" x14ac:dyDescent="0.25">
      <c r="A1389">
        <v>2014</v>
      </c>
      <c r="B1389" t="s">
        <v>22</v>
      </c>
      <c r="C1389">
        <v>2.0499999999999998</v>
      </c>
      <c r="D1389" t="s">
        <v>69</v>
      </c>
      <c r="E1389" t="s">
        <v>54</v>
      </c>
      <c r="F1389">
        <v>47</v>
      </c>
      <c r="G1389">
        <v>8</v>
      </c>
      <c r="H1389">
        <v>5.99</v>
      </c>
      <c r="I1389">
        <v>52.99</v>
      </c>
      <c r="J1389">
        <v>55</v>
      </c>
      <c r="K1389">
        <v>44</v>
      </c>
      <c r="L1389">
        <v>11</v>
      </c>
      <c r="M1389">
        <v>0</v>
      </c>
    </row>
    <row r="1390" spans="1:13" x14ac:dyDescent="0.25">
      <c r="A1390">
        <v>2014</v>
      </c>
      <c r="B1390" t="s">
        <v>22</v>
      </c>
      <c r="C1390">
        <v>2.13</v>
      </c>
      <c r="D1390" t="s">
        <v>68</v>
      </c>
      <c r="E1390" t="s">
        <v>55</v>
      </c>
      <c r="F1390">
        <v>11</v>
      </c>
      <c r="G1390">
        <v>1</v>
      </c>
      <c r="H1390">
        <v>0.81</v>
      </c>
      <c r="I1390">
        <v>11.81</v>
      </c>
      <c r="J1390">
        <v>12</v>
      </c>
      <c r="K1390">
        <v>11</v>
      </c>
      <c r="L1390">
        <v>1</v>
      </c>
      <c r="M1390">
        <v>0</v>
      </c>
    </row>
    <row r="1391" spans="1:13" x14ac:dyDescent="0.25">
      <c r="A1391">
        <v>2014</v>
      </c>
      <c r="B1391" t="s">
        <v>22</v>
      </c>
      <c r="C1391">
        <v>2.14</v>
      </c>
      <c r="D1391" t="s">
        <v>69</v>
      </c>
      <c r="E1391" t="s">
        <v>55</v>
      </c>
      <c r="F1391">
        <v>39</v>
      </c>
      <c r="G1391">
        <v>13</v>
      </c>
      <c r="H1391">
        <v>8.7100000000000009</v>
      </c>
      <c r="I1391">
        <v>47.71</v>
      </c>
      <c r="J1391">
        <v>52</v>
      </c>
      <c r="K1391">
        <v>42</v>
      </c>
      <c r="L1391">
        <v>10</v>
      </c>
      <c r="M1391">
        <v>0</v>
      </c>
    </row>
    <row r="1392" spans="1:13" x14ac:dyDescent="0.25">
      <c r="A1392">
        <v>2014</v>
      </c>
      <c r="B1392" t="s">
        <v>22</v>
      </c>
      <c r="C1392">
        <v>2.2200000000000002</v>
      </c>
      <c r="D1392" t="s">
        <v>68</v>
      </c>
      <c r="E1392" t="s">
        <v>53</v>
      </c>
      <c r="F1392">
        <v>4</v>
      </c>
      <c r="G1392">
        <v>0</v>
      </c>
      <c r="H1392">
        <v>0</v>
      </c>
      <c r="I1392">
        <v>4</v>
      </c>
      <c r="J1392">
        <v>4</v>
      </c>
      <c r="K1392">
        <v>3</v>
      </c>
      <c r="L1392">
        <v>1</v>
      </c>
      <c r="M1392">
        <v>0</v>
      </c>
    </row>
    <row r="1393" spans="1:13" x14ac:dyDescent="0.25">
      <c r="A1393">
        <v>2014</v>
      </c>
      <c r="B1393" t="s">
        <v>22</v>
      </c>
      <c r="C1393">
        <v>2.23</v>
      </c>
      <c r="D1393" t="s">
        <v>69</v>
      </c>
      <c r="E1393" t="s">
        <v>53</v>
      </c>
      <c r="F1393">
        <v>19</v>
      </c>
      <c r="G1393">
        <v>6</v>
      </c>
      <c r="H1393">
        <v>4.0999999999999996</v>
      </c>
      <c r="I1393">
        <v>23.1</v>
      </c>
      <c r="J1393">
        <v>25</v>
      </c>
      <c r="K1393">
        <v>18</v>
      </c>
      <c r="L1393">
        <v>7</v>
      </c>
      <c r="M1393">
        <v>0</v>
      </c>
    </row>
    <row r="1394" spans="1:13" x14ac:dyDescent="0.25">
      <c r="A1394">
        <v>2014</v>
      </c>
      <c r="B1394" t="s">
        <v>22</v>
      </c>
      <c r="C1394">
        <v>2.2999999999999998</v>
      </c>
      <c r="D1394" t="s">
        <v>68</v>
      </c>
      <c r="E1394" t="s">
        <v>56</v>
      </c>
      <c r="F1394">
        <v>1</v>
      </c>
      <c r="G1394">
        <v>0</v>
      </c>
      <c r="H1394">
        <v>0</v>
      </c>
      <c r="I1394">
        <v>1</v>
      </c>
      <c r="J1394">
        <v>1</v>
      </c>
      <c r="K1394">
        <v>0</v>
      </c>
      <c r="L1394">
        <v>1</v>
      </c>
      <c r="M1394">
        <v>0</v>
      </c>
    </row>
    <row r="1395" spans="1:13" x14ac:dyDescent="0.25">
      <c r="A1395">
        <v>2014</v>
      </c>
      <c r="B1395" t="s">
        <v>22</v>
      </c>
      <c r="C1395">
        <v>2.31</v>
      </c>
      <c r="D1395" t="s">
        <v>69</v>
      </c>
      <c r="E1395" t="s">
        <v>56</v>
      </c>
      <c r="F1395">
        <v>1</v>
      </c>
      <c r="G1395">
        <v>0</v>
      </c>
      <c r="H1395">
        <v>0</v>
      </c>
      <c r="I1395">
        <v>1</v>
      </c>
      <c r="J1395">
        <v>1</v>
      </c>
      <c r="K1395">
        <v>0</v>
      </c>
      <c r="L1395">
        <v>1</v>
      </c>
      <c r="M1395">
        <v>0</v>
      </c>
    </row>
    <row r="1396" spans="1:13" x14ac:dyDescent="0.25">
      <c r="A1396">
        <v>2014</v>
      </c>
      <c r="B1396" t="s">
        <v>23</v>
      </c>
      <c r="C1396">
        <v>2.04</v>
      </c>
      <c r="D1396" t="s">
        <v>68</v>
      </c>
      <c r="E1396" t="s">
        <v>54</v>
      </c>
      <c r="F1396">
        <v>19</v>
      </c>
      <c r="G1396">
        <v>4</v>
      </c>
      <c r="H1396">
        <v>3.04</v>
      </c>
      <c r="I1396">
        <v>22.04</v>
      </c>
      <c r="J1396">
        <v>23</v>
      </c>
      <c r="K1396">
        <v>17</v>
      </c>
      <c r="L1396">
        <v>6</v>
      </c>
      <c r="M1396">
        <v>0</v>
      </c>
    </row>
    <row r="1397" spans="1:13" x14ac:dyDescent="0.25">
      <c r="A1397">
        <v>2014</v>
      </c>
      <c r="B1397" t="s">
        <v>23</v>
      </c>
      <c r="C1397">
        <v>2.0499999999999998</v>
      </c>
      <c r="D1397" t="s">
        <v>69</v>
      </c>
      <c r="E1397" t="s">
        <v>54</v>
      </c>
      <c r="F1397">
        <v>78</v>
      </c>
      <c r="G1397">
        <v>11</v>
      </c>
      <c r="H1397">
        <v>6.84</v>
      </c>
      <c r="I1397">
        <v>84.84</v>
      </c>
      <c r="J1397">
        <v>89</v>
      </c>
      <c r="K1397">
        <v>75</v>
      </c>
      <c r="L1397">
        <v>14</v>
      </c>
      <c r="M1397">
        <v>0</v>
      </c>
    </row>
    <row r="1398" spans="1:13" x14ac:dyDescent="0.25">
      <c r="A1398">
        <v>2014</v>
      </c>
      <c r="B1398" t="s">
        <v>23</v>
      </c>
      <c r="C1398">
        <v>2.13</v>
      </c>
      <c r="D1398" t="s">
        <v>68</v>
      </c>
      <c r="E1398" t="s">
        <v>55</v>
      </c>
      <c r="F1398">
        <v>10</v>
      </c>
      <c r="G1398">
        <v>2</v>
      </c>
      <c r="H1398">
        <v>1.86</v>
      </c>
      <c r="I1398">
        <v>11.86</v>
      </c>
      <c r="J1398">
        <v>12</v>
      </c>
      <c r="K1398">
        <v>7</v>
      </c>
      <c r="L1398">
        <v>5</v>
      </c>
      <c r="M1398">
        <v>0</v>
      </c>
    </row>
    <row r="1399" spans="1:13" x14ac:dyDescent="0.25">
      <c r="A1399">
        <v>2014</v>
      </c>
      <c r="B1399" t="s">
        <v>23</v>
      </c>
      <c r="C1399">
        <v>2.14</v>
      </c>
      <c r="D1399" t="s">
        <v>69</v>
      </c>
      <c r="E1399" t="s">
        <v>55</v>
      </c>
      <c r="F1399">
        <v>24</v>
      </c>
      <c r="G1399">
        <v>9</v>
      </c>
      <c r="H1399">
        <v>5.17</v>
      </c>
      <c r="I1399">
        <v>29.17</v>
      </c>
      <c r="J1399">
        <v>33</v>
      </c>
      <c r="K1399">
        <v>27</v>
      </c>
      <c r="L1399">
        <v>6</v>
      </c>
      <c r="M1399">
        <v>0</v>
      </c>
    </row>
    <row r="1400" spans="1:13" x14ac:dyDescent="0.25">
      <c r="A1400">
        <v>2014</v>
      </c>
      <c r="B1400" t="s">
        <v>23</v>
      </c>
      <c r="C1400">
        <v>2.2200000000000002</v>
      </c>
      <c r="D1400" t="s">
        <v>68</v>
      </c>
      <c r="E1400" t="s">
        <v>53</v>
      </c>
      <c r="F1400">
        <v>6</v>
      </c>
      <c r="G1400">
        <v>0</v>
      </c>
      <c r="H1400">
        <v>0</v>
      </c>
      <c r="I1400">
        <v>6</v>
      </c>
      <c r="J1400">
        <v>6</v>
      </c>
      <c r="K1400">
        <v>3</v>
      </c>
      <c r="L1400">
        <v>3</v>
      </c>
      <c r="M1400">
        <v>0</v>
      </c>
    </row>
    <row r="1401" spans="1:13" x14ac:dyDescent="0.25">
      <c r="A1401">
        <v>2014</v>
      </c>
      <c r="B1401" t="s">
        <v>23</v>
      </c>
      <c r="C1401">
        <v>2.23</v>
      </c>
      <c r="D1401" t="s">
        <v>69</v>
      </c>
      <c r="E1401" t="s">
        <v>53</v>
      </c>
      <c r="F1401">
        <v>27</v>
      </c>
      <c r="G1401">
        <v>8</v>
      </c>
      <c r="H1401">
        <v>6.42</v>
      </c>
      <c r="I1401">
        <v>33.42</v>
      </c>
      <c r="J1401">
        <v>35</v>
      </c>
      <c r="K1401">
        <v>30</v>
      </c>
      <c r="L1401">
        <v>5</v>
      </c>
      <c r="M1401">
        <v>0</v>
      </c>
    </row>
    <row r="1402" spans="1:13" x14ac:dyDescent="0.25">
      <c r="A1402">
        <v>2014</v>
      </c>
      <c r="B1402" t="s">
        <v>23</v>
      </c>
      <c r="C1402">
        <v>2.2999999999999998</v>
      </c>
      <c r="D1402" t="s">
        <v>68</v>
      </c>
      <c r="E1402" t="s">
        <v>56</v>
      </c>
      <c r="F1402">
        <v>1</v>
      </c>
      <c r="G1402">
        <v>0</v>
      </c>
      <c r="H1402">
        <v>0</v>
      </c>
      <c r="I1402">
        <v>1</v>
      </c>
      <c r="J1402">
        <v>1</v>
      </c>
      <c r="K1402">
        <v>1</v>
      </c>
      <c r="L1402">
        <v>0</v>
      </c>
      <c r="M1402">
        <v>0</v>
      </c>
    </row>
    <row r="1403" spans="1:13" x14ac:dyDescent="0.25">
      <c r="A1403">
        <v>2014</v>
      </c>
      <c r="B1403" t="s">
        <v>23</v>
      </c>
      <c r="C1403">
        <v>2.31</v>
      </c>
      <c r="D1403" t="s">
        <v>69</v>
      </c>
      <c r="E1403" t="s">
        <v>56</v>
      </c>
      <c r="F1403">
        <v>0</v>
      </c>
      <c r="G1403">
        <v>3</v>
      </c>
      <c r="H1403">
        <v>2.85</v>
      </c>
      <c r="I1403">
        <v>2.85</v>
      </c>
      <c r="J1403">
        <v>3</v>
      </c>
      <c r="K1403">
        <v>2</v>
      </c>
      <c r="L1403">
        <v>1</v>
      </c>
      <c r="M1403">
        <v>0</v>
      </c>
    </row>
    <row r="1404" spans="1:13" x14ac:dyDescent="0.25">
      <c r="A1404">
        <v>2014</v>
      </c>
      <c r="B1404" t="s">
        <v>24</v>
      </c>
      <c r="C1404">
        <v>2.04</v>
      </c>
      <c r="D1404" t="s">
        <v>68</v>
      </c>
      <c r="E1404" t="s">
        <v>54</v>
      </c>
      <c r="F1404">
        <v>14</v>
      </c>
      <c r="G1404">
        <v>1</v>
      </c>
      <c r="H1404">
        <v>0.71</v>
      </c>
      <c r="I1404">
        <v>14.71</v>
      </c>
      <c r="J1404">
        <v>15</v>
      </c>
      <c r="K1404">
        <v>10</v>
      </c>
      <c r="L1404">
        <v>5</v>
      </c>
      <c r="M1404">
        <v>0</v>
      </c>
    </row>
    <row r="1405" spans="1:13" x14ac:dyDescent="0.25">
      <c r="A1405">
        <v>2014</v>
      </c>
      <c r="B1405" t="s">
        <v>24</v>
      </c>
      <c r="C1405">
        <v>2.0499999999999998</v>
      </c>
      <c r="D1405" t="s">
        <v>69</v>
      </c>
      <c r="E1405" t="s">
        <v>54</v>
      </c>
      <c r="F1405">
        <v>53</v>
      </c>
      <c r="G1405">
        <v>6</v>
      </c>
      <c r="H1405">
        <v>3.43</v>
      </c>
      <c r="I1405">
        <v>56.43</v>
      </c>
      <c r="J1405">
        <v>59</v>
      </c>
      <c r="K1405">
        <v>52</v>
      </c>
      <c r="L1405">
        <v>7</v>
      </c>
      <c r="M1405">
        <v>0</v>
      </c>
    </row>
    <row r="1406" spans="1:13" x14ac:dyDescent="0.25">
      <c r="A1406">
        <v>2014</v>
      </c>
      <c r="B1406" t="s">
        <v>24</v>
      </c>
      <c r="C1406">
        <v>2.13</v>
      </c>
      <c r="D1406" t="s">
        <v>68</v>
      </c>
      <c r="E1406" t="s">
        <v>55</v>
      </c>
      <c r="F1406">
        <v>25</v>
      </c>
      <c r="G1406">
        <v>2</v>
      </c>
      <c r="H1406">
        <v>1</v>
      </c>
      <c r="I1406">
        <v>26</v>
      </c>
      <c r="J1406">
        <v>27</v>
      </c>
      <c r="K1406">
        <v>22</v>
      </c>
      <c r="L1406">
        <v>5</v>
      </c>
      <c r="M1406">
        <v>0</v>
      </c>
    </row>
    <row r="1407" spans="1:13" x14ac:dyDescent="0.25">
      <c r="A1407">
        <v>2014</v>
      </c>
      <c r="B1407" t="s">
        <v>24</v>
      </c>
      <c r="C1407">
        <v>2.14</v>
      </c>
      <c r="D1407" t="s">
        <v>69</v>
      </c>
      <c r="E1407" t="s">
        <v>55</v>
      </c>
      <c r="F1407">
        <v>36</v>
      </c>
      <c r="G1407">
        <v>13</v>
      </c>
      <c r="H1407">
        <v>7.95</v>
      </c>
      <c r="I1407">
        <v>43.95</v>
      </c>
      <c r="J1407">
        <v>49</v>
      </c>
      <c r="K1407">
        <v>38</v>
      </c>
      <c r="L1407">
        <v>11</v>
      </c>
      <c r="M1407">
        <v>0</v>
      </c>
    </row>
    <row r="1408" spans="1:13" x14ac:dyDescent="0.25">
      <c r="A1408">
        <v>2014</v>
      </c>
      <c r="B1408" t="s">
        <v>24</v>
      </c>
      <c r="C1408">
        <v>2.2200000000000002</v>
      </c>
      <c r="D1408" t="s">
        <v>68</v>
      </c>
      <c r="E1408" t="s">
        <v>53</v>
      </c>
      <c r="F1408">
        <v>4</v>
      </c>
      <c r="G1408">
        <v>0</v>
      </c>
      <c r="H1408">
        <v>0</v>
      </c>
      <c r="I1408">
        <v>4</v>
      </c>
      <c r="J1408">
        <v>4</v>
      </c>
      <c r="K1408">
        <v>2</v>
      </c>
      <c r="L1408">
        <v>2</v>
      </c>
      <c r="M1408">
        <v>0</v>
      </c>
    </row>
    <row r="1409" spans="1:13" x14ac:dyDescent="0.25">
      <c r="A1409">
        <v>2014</v>
      </c>
      <c r="B1409" t="s">
        <v>24</v>
      </c>
      <c r="C1409">
        <v>2.23</v>
      </c>
      <c r="D1409" t="s">
        <v>69</v>
      </c>
      <c r="E1409" t="s">
        <v>53</v>
      </c>
      <c r="F1409">
        <v>12</v>
      </c>
      <c r="G1409">
        <v>0</v>
      </c>
      <c r="H1409">
        <v>0</v>
      </c>
      <c r="I1409">
        <v>12</v>
      </c>
      <c r="J1409">
        <v>12</v>
      </c>
      <c r="K1409">
        <v>8</v>
      </c>
      <c r="L1409">
        <v>4</v>
      </c>
      <c r="M1409">
        <v>0</v>
      </c>
    </row>
    <row r="1410" spans="1:13" x14ac:dyDescent="0.25">
      <c r="A1410">
        <v>2014</v>
      </c>
      <c r="B1410" t="s">
        <v>25</v>
      </c>
      <c r="C1410">
        <v>2.04</v>
      </c>
      <c r="D1410" t="s">
        <v>68</v>
      </c>
      <c r="E1410" t="s">
        <v>54</v>
      </c>
      <c r="F1410">
        <v>11</v>
      </c>
      <c r="G1410">
        <v>0</v>
      </c>
      <c r="H1410">
        <v>0</v>
      </c>
      <c r="I1410">
        <v>11</v>
      </c>
      <c r="J1410">
        <v>11</v>
      </c>
      <c r="K1410">
        <v>8</v>
      </c>
      <c r="L1410">
        <v>3</v>
      </c>
      <c r="M1410">
        <v>0</v>
      </c>
    </row>
    <row r="1411" spans="1:13" x14ac:dyDescent="0.25">
      <c r="A1411">
        <v>2014</v>
      </c>
      <c r="B1411" t="s">
        <v>25</v>
      </c>
      <c r="C1411">
        <v>2.0499999999999998</v>
      </c>
      <c r="D1411" t="s">
        <v>69</v>
      </c>
      <c r="E1411" t="s">
        <v>54</v>
      </c>
      <c r="F1411">
        <v>39</v>
      </c>
      <c r="G1411">
        <v>9</v>
      </c>
      <c r="H1411">
        <v>6.66</v>
      </c>
      <c r="I1411">
        <v>45.66</v>
      </c>
      <c r="J1411">
        <v>48</v>
      </c>
      <c r="K1411">
        <v>41</v>
      </c>
      <c r="L1411">
        <v>7</v>
      </c>
      <c r="M1411">
        <v>0</v>
      </c>
    </row>
    <row r="1412" spans="1:13" x14ac:dyDescent="0.25">
      <c r="A1412">
        <v>2014</v>
      </c>
      <c r="B1412" t="s">
        <v>25</v>
      </c>
      <c r="C1412">
        <v>2.13</v>
      </c>
      <c r="D1412" t="s">
        <v>68</v>
      </c>
      <c r="E1412" t="s">
        <v>55</v>
      </c>
      <c r="F1412">
        <v>5</v>
      </c>
      <c r="G1412">
        <v>1</v>
      </c>
      <c r="H1412">
        <v>0.4</v>
      </c>
      <c r="I1412">
        <v>5.4</v>
      </c>
      <c r="J1412">
        <v>6</v>
      </c>
      <c r="K1412">
        <v>6</v>
      </c>
      <c r="L1412">
        <v>0</v>
      </c>
      <c r="M1412">
        <v>0</v>
      </c>
    </row>
    <row r="1413" spans="1:13" x14ac:dyDescent="0.25">
      <c r="A1413">
        <v>2014</v>
      </c>
      <c r="B1413" t="s">
        <v>25</v>
      </c>
      <c r="C1413">
        <v>2.14</v>
      </c>
      <c r="D1413" t="s">
        <v>69</v>
      </c>
      <c r="E1413" t="s">
        <v>55</v>
      </c>
      <c r="F1413">
        <v>29</v>
      </c>
      <c r="G1413">
        <v>12</v>
      </c>
      <c r="H1413">
        <v>7.17</v>
      </c>
      <c r="I1413">
        <v>36.17</v>
      </c>
      <c r="J1413">
        <v>41</v>
      </c>
      <c r="K1413">
        <v>25</v>
      </c>
      <c r="L1413">
        <v>16</v>
      </c>
      <c r="M1413">
        <v>0</v>
      </c>
    </row>
    <row r="1414" spans="1:13" x14ac:dyDescent="0.25">
      <c r="A1414">
        <v>2014</v>
      </c>
      <c r="B1414" t="s">
        <v>25</v>
      </c>
      <c r="C1414">
        <v>2.2200000000000002</v>
      </c>
      <c r="D1414" t="s">
        <v>68</v>
      </c>
      <c r="E1414" t="s">
        <v>53</v>
      </c>
      <c r="F1414">
        <v>2</v>
      </c>
      <c r="G1414">
        <v>0</v>
      </c>
      <c r="H1414">
        <v>0</v>
      </c>
      <c r="I1414">
        <v>2</v>
      </c>
      <c r="J1414">
        <v>2</v>
      </c>
      <c r="K1414">
        <v>1</v>
      </c>
      <c r="L1414">
        <v>1</v>
      </c>
      <c r="M1414">
        <v>0</v>
      </c>
    </row>
    <row r="1415" spans="1:13" x14ac:dyDescent="0.25">
      <c r="A1415">
        <v>2014</v>
      </c>
      <c r="B1415" t="s">
        <v>25</v>
      </c>
      <c r="C1415">
        <v>2.23</v>
      </c>
      <c r="D1415" t="s">
        <v>69</v>
      </c>
      <c r="E1415" t="s">
        <v>53</v>
      </c>
      <c r="F1415">
        <v>5</v>
      </c>
      <c r="G1415">
        <v>2</v>
      </c>
      <c r="H1415">
        <v>1.2</v>
      </c>
      <c r="I1415">
        <v>6.2</v>
      </c>
      <c r="J1415">
        <v>7</v>
      </c>
      <c r="K1415">
        <v>6</v>
      </c>
      <c r="L1415">
        <v>1</v>
      </c>
      <c r="M1415">
        <v>0</v>
      </c>
    </row>
    <row r="1416" spans="1:13" x14ac:dyDescent="0.25">
      <c r="A1416">
        <v>2014</v>
      </c>
      <c r="B1416" t="s">
        <v>26</v>
      </c>
      <c r="C1416">
        <v>2.04</v>
      </c>
      <c r="D1416" t="s">
        <v>68</v>
      </c>
      <c r="E1416" t="s">
        <v>54</v>
      </c>
      <c r="F1416">
        <v>16</v>
      </c>
      <c r="G1416">
        <v>4</v>
      </c>
      <c r="H1416">
        <v>3</v>
      </c>
      <c r="I1416">
        <v>19</v>
      </c>
      <c r="J1416">
        <v>20</v>
      </c>
      <c r="K1416">
        <v>13</v>
      </c>
      <c r="L1416">
        <v>7</v>
      </c>
      <c r="M1416">
        <v>0</v>
      </c>
    </row>
    <row r="1417" spans="1:13" x14ac:dyDescent="0.25">
      <c r="A1417">
        <v>2014</v>
      </c>
      <c r="B1417" t="s">
        <v>26</v>
      </c>
      <c r="C1417">
        <v>2.0499999999999998</v>
      </c>
      <c r="D1417" t="s">
        <v>69</v>
      </c>
      <c r="E1417" t="s">
        <v>54</v>
      </c>
      <c r="F1417">
        <v>20</v>
      </c>
      <c r="G1417">
        <v>4</v>
      </c>
      <c r="H1417">
        <v>1.96</v>
      </c>
      <c r="I1417">
        <v>21.96</v>
      </c>
      <c r="J1417">
        <v>24</v>
      </c>
      <c r="K1417">
        <v>22</v>
      </c>
      <c r="L1417">
        <v>2</v>
      </c>
      <c r="M1417">
        <v>0</v>
      </c>
    </row>
    <row r="1418" spans="1:13" x14ac:dyDescent="0.25">
      <c r="A1418">
        <v>2014</v>
      </c>
      <c r="B1418" t="s">
        <v>26</v>
      </c>
      <c r="C1418">
        <v>2.13</v>
      </c>
      <c r="D1418" t="s">
        <v>68</v>
      </c>
      <c r="E1418" t="s">
        <v>55</v>
      </c>
      <c r="F1418">
        <v>12</v>
      </c>
      <c r="G1418">
        <v>4</v>
      </c>
      <c r="H1418">
        <v>2.4</v>
      </c>
      <c r="I1418">
        <v>14.4</v>
      </c>
      <c r="J1418">
        <v>16</v>
      </c>
      <c r="K1418">
        <v>14</v>
      </c>
      <c r="L1418">
        <v>2</v>
      </c>
      <c r="M1418">
        <v>0</v>
      </c>
    </row>
    <row r="1419" spans="1:13" x14ac:dyDescent="0.25">
      <c r="A1419">
        <v>2014</v>
      </c>
      <c r="B1419" t="s">
        <v>26</v>
      </c>
      <c r="C1419">
        <v>2.14</v>
      </c>
      <c r="D1419" t="s">
        <v>69</v>
      </c>
      <c r="E1419" t="s">
        <v>55</v>
      </c>
      <c r="F1419">
        <v>22</v>
      </c>
      <c r="G1419">
        <v>7</v>
      </c>
      <c r="H1419">
        <v>4.28</v>
      </c>
      <c r="I1419">
        <v>26.28</v>
      </c>
      <c r="J1419">
        <v>29</v>
      </c>
      <c r="K1419">
        <v>26</v>
      </c>
      <c r="L1419">
        <v>3</v>
      </c>
      <c r="M1419">
        <v>0</v>
      </c>
    </row>
    <row r="1420" spans="1:13" x14ac:dyDescent="0.25">
      <c r="A1420">
        <v>2014</v>
      </c>
      <c r="B1420" t="s">
        <v>26</v>
      </c>
      <c r="C1420">
        <v>2.23</v>
      </c>
      <c r="D1420" t="s">
        <v>69</v>
      </c>
      <c r="E1420" t="s">
        <v>53</v>
      </c>
      <c r="F1420">
        <v>8</v>
      </c>
      <c r="G1420">
        <v>1</v>
      </c>
      <c r="H1420">
        <v>0.8</v>
      </c>
      <c r="I1420">
        <v>8.8000000000000007</v>
      </c>
      <c r="J1420">
        <v>9</v>
      </c>
      <c r="K1420">
        <v>5</v>
      </c>
      <c r="L1420">
        <v>4</v>
      </c>
      <c r="M1420">
        <v>0</v>
      </c>
    </row>
    <row r="1421" spans="1:13" x14ac:dyDescent="0.25">
      <c r="A1421">
        <v>2014</v>
      </c>
      <c r="B1421" t="s">
        <v>27</v>
      </c>
      <c r="C1421">
        <v>2.0499999999999998</v>
      </c>
      <c r="D1421" t="s">
        <v>69</v>
      </c>
      <c r="E1421" t="s">
        <v>54</v>
      </c>
      <c r="F1421">
        <v>27</v>
      </c>
      <c r="G1421">
        <v>11</v>
      </c>
      <c r="H1421">
        <v>6.99</v>
      </c>
      <c r="I1421">
        <v>33.99</v>
      </c>
      <c r="J1421">
        <v>38</v>
      </c>
      <c r="K1421">
        <v>33</v>
      </c>
      <c r="L1421">
        <v>5</v>
      </c>
      <c r="M1421">
        <v>0</v>
      </c>
    </row>
    <row r="1422" spans="1:13" x14ac:dyDescent="0.25">
      <c r="A1422">
        <v>2014</v>
      </c>
      <c r="B1422" t="s">
        <v>27</v>
      </c>
      <c r="C1422">
        <v>2.14</v>
      </c>
      <c r="D1422" t="s">
        <v>69</v>
      </c>
      <c r="E1422" t="s">
        <v>55</v>
      </c>
      <c r="F1422">
        <v>28</v>
      </c>
      <c r="G1422">
        <v>14</v>
      </c>
      <c r="H1422">
        <v>8.33</v>
      </c>
      <c r="I1422">
        <v>36.33</v>
      </c>
      <c r="J1422">
        <v>42</v>
      </c>
      <c r="K1422">
        <v>30</v>
      </c>
      <c r="L1422">
        <v>12</v>
      </c>
      <c r="M1422">
        <v>0</v>
      </c>
    </row>
    <row r="1423" spans="1:13" x14ac:dyDescent="0.25">
      <c r="A1423">
        <v>2014</v>
      </c>
      <c r="B1423" t="s">
        <v>27</v>
      </c>
      <c r="C1423">
        <v>2.23</v>
      </c>
      <c r="D1423" t="s">
        <v>69</v>
      </c>
      <c r="E1423" t="s">
        <v>53</v>
      </c>
      <c r="F1423">
        <v>7</v>
      </c>
      <c r="G1423">
        <v>2</v>
      </c>
      <c r="H1423">
        <v>1.32</v>
      </c>
      <c r="I1423">
        <v>8.32</v>
      </c>
      <c r="J1423">
        <v>9</v>
      </c>
      <c r="K1423">
        <v>5</v>
      </c>
      <c r="L1423">
        <v>4</v>
      </c>
      <c r="M1423">
        <v>0</v>
      </c>
    </row>
    <row r="1424" spans="1:13" x14ac:dyDescent="0.25">
      <c r="A1424">
        <v>2014</v>
      </c>
      <c r="B1424" t="s">
        <v>28</v>
      </c>
      <c r="C1424">
        <v>2.04</v>
      </c>
      <c r="D1424" t="s">
        <v>68</v>
      </c>
      <c r="E1424" t="s">
        <v>54</v>
      </c>
      <c r="F1424">
        <v>41</v>
      </c>
      <c r="G1424">
        <v>14</v>
      </c>
      <c r="H1424">
        <v>8.2200000000000006</v>
      </c>
      <c r="I1424">
        <v>49.22</v>
      </c>
      <c r="J1424">
        <v>55</v>
      </c>
      <c r="K1424">
        <v>46</v>
      </c>
      <c r="L1424">
        <v>9</v>
      </c>
      <c r="M1424">
        <v>0</v>
      </c>
    </row>
    <row r="1425" spans="1:13" x14ac:dyDescent="0.25">
      <c r="A1425">
        <v>2014</v>
      </c>
      <c r="B1425" t="s">
        <v>28</v>
      </c>
      <c r="C1425">
        <v>2.0499999999999998</v>
      </c>
      <c r="D1425" t="s">
        <v>69</v>
      </c>
      <c r="E1425" t="s">
        <v>54</v>
      </c>
      <c r="F1425">
        <v>144</v>
      </c>
      <c r="G1425">
        <v>45</v>
      </c>
      <c r="H1425">
        <v>29.53</v>
      </c>
      <c r="I1425">
        <v>173.53</v>
      </c>
      <c r="J1425">
        <v>189</v>
      </c>
      <c r="K1425">
        <v>154</v>
      </c>
      <c r="L1425">
        <v>35</v>
      </c>
      <c r="M1425">
        <v>0</v>
      </c>
    </row>
    <row r="1426" spans="1:13" x14ac:dyDescent="0.25">
      <c r="A1426">
        <v>2014</v>
      </c>
      <c r="B1426" t="s">
        <v>28</v>
      </c>
      <c r="C1426">
        <v>2.13</v>
      </c>
      <c r="D1426" t="s">
        <v>68</v>
      </c>
      <c r="E1426" t="s">
        <v>55</v>
      </c>
      <c r="F1426">
        <v>19</v>
      </c>
      <c r="G1426">
        <v>10</v>
      </c>
      <c r="H1426">
        <v>5.7</v>
      </c>
      <c r="I1426">
        <v>24.7</v>
      </c>
      <c r="J1426">
        <v>29</v>
      </c>
      <c r="K1426">
        <v>21</v>
      </c>
      <c r="L1426">
        <v>8</v>
      </c>
      <c r="M1426">
        <v>0</v>
      </c>
    </row>
    <row r="1427" spans="1:13" x14ac:dyDescent="0.25">
      <c r="A1427">
        <v>2014</v>
      </c>
      <c r="B1427" t="s">
        <v>28</v>
      </c>
      <c r="C1427">
        <v>2.14</v>
      </c>
      <c r="D1427" t="s">
        <v>69</v>
      </c>
      <c r="E1427" t="s">
        <v>55</v>
      </c>
      <c r="F1427">
        <v>107</v>
      </c>
      <c r="G1427">
        <v>17</v>
      </c>
      <c r="H1427">
        <v>11.17</v>
      </c>
      <c r="I1427">
        <v>118.17</v>
      </c>
      <c r="J1427">
        <v>124</v>
      </c>
      <c r="K1427">
        <v>81</v>
      </c>
      <c r="L1427">
        <v>43</v>
      </c>
      <c r="M1427">
        <v>0</v>
      </c>
    </row>
    <row r="1428" spans="1:13" x14ac:dyDescent="0.25">
      <c r="A1428">
        <v>2014</v>
      </c>
      <c r="B1428" t="s">
        <v>28</v>
      </c>
      <c r="C1428">
        <v>2.2200000000000002</v>
      </c>
      <c r="D1428" t="s">
        <v>68</v>
      </c>
      <c r="E1428" t="s">
        <v>53</v>
      </c>
      <c r="F1428">
        <v>12</v>
      </c>
      <c r="G1428">
        <v>2</v>
      </c>
      <c r="H1428">
        <v>1.52</v>
      </c>
      <c r="I1428">
        <v>13.52</v>
      </c>
      <c r="J1428">
        <v>14</v>
      </c>
      <c r="K1428">
        <v>9</v>
      </c>
      <c r="L1428">
        <v>5</v>
      </c>
      <c r="M1428">
        <v>0</v>
      </c>
    </row>
    <row r="1429" spans="1:13" x14ac:dyDescent="0.25">
      <c r="A1429">
        <v>2014</v>
      </c>
      <c r="B1429" t="s">
        <v>28</v>
      </c>
      <c r="C1429">
        <v>2.23</v>
      </c>
      <c r="D1429" t="s">
        <v>69</v>
      </c>
      <c r="E1429" t="s">
        <v>53</v>
      </c>
      <c r="F1429">
        <v>66</v>
      </c>
      <c r="G1429">
        <v>21</v>
      </c>
      <c r="H1429">
        <v>14.18</v>
      </c>
      <c r="I1429">
        <v>80.180000000000007</v>
      </c>
      <c r="J1429">
        <v>87</v>
      </c>
      <c r="K1429">
        <v>62</v>
      </c>
      <c r="L1429">
        <v>25</v>
      </c>
      <c r="M1429">
        <v>0</v>
      </c>
    </row>
    <row r="1430" spans="1:13" x14ac:dyDescent="0.25">
      <c r="A1430">
        <v>2014</v>
      </c>
      <c r="B1430" t="s">
        <v>28</v>
      </c>
      <c r="C1430">
        <v>2.2999999999999998</v>
      </c>
      <c r="D1430" t="s">
        <v>68</v>
      </c>
      <c r="E1430" t="s">
        <v>56</v>
      </c>
      <c r="F1430">
        <v>26</v>
      </c>
      <c r="G1430">
        <v>68</v>
      </c>
      <c r="H1430">
        <v>5.22</v>
      </c>
      <c r="I1430">
        <v>31.22</v>
      </c>
      <c r="J1430">
        <v>94</v>
      </c>
      <c r="K1430">
        <v>64</v>
      </c>
      <c r="L1430">
        <v>30</v>
      </c>
      <c r="M1430">
        <v>0</v>
      </c>
    </row>
    <row r="1431" spans="1:13" x14ac:dyDescent="0.25">
      <c r="A1431">
        <v>2014</v>
      </c>
      <c r="B1431" t="s">
        <v>28</v>
      </c>
      <c r="C1431">
        <v>2.31</v>
      </c>
      <c r="D1431" t="s">
        <v>69</v>
      </c>
      <c r="E1431" t="s">
        <v>56</v>
      </c>
      <c r="F1431">
        <v>28</v>
      </c>
      <c r="G1431">
        <v>41</v>
      </c>
      <c r="H1431">
        <v>9.56</v>
      </c>
      <c r="I1431">
        <v>37.56</v>
      </c>
      <c r="J1431">
        <v>69</v>
      </c>
      <c r="K1431">
        <v>52</v>
      </c>
      <c r="L1431">
        <v>17</v>
      </c>
      <c r="M1431">
        <v>0</v>
      </c>
    </row>
    <row r="1432" spans="1:13" x14ac:dyDescent="0.25">
      <c r="A1432">
        <v>2014</v>
      </c>
      <c r="B1432" t="s">
        <v>29</v>
      </c>
      <c r="C1432">
        <v>2.04</v>
      </c>
      <c r="D1432" t="s">
        <v>68</v>
      </c>
      <c r="E1432" t="s">
        <v>54</v>
      </c>
      <c r="F1432">
        <v>8</v>
      </c>
      <c r="G1432">
        <v>0</v>
      </c>
      <c r="H1432">
        <v>0</v>
      </c>
      <c r="I1432">
        <v>8</v>
      </c>
      <c r="J1432">
        <v>8</v>
      </c>
      <c r="K1432">
        <v>6</v>
      </c>
      <c r="L1432">
        <v>2</v>
      </c>
      <c r="M1432">
        <v>0</v>
      </c>
    </row>
    <row r="1433" spans="1:13" x14ac:dyDescent="0.25">
      <c r="A1433">
        <v>2014</v>
      </c>
      <c r="B1433" t="s">
        <v>29</v>
      </c>
      <c r="C1433">
        <v>2.0499999999999998</v>
      </c>
      <c r="D1433" t="s">
        <v>69</v>
      </c>
      <c r="E1433" t="s">
        <v>54</v>
      </c>
      <c r="F1433">
        <v>49</v>
      </c>
      <c r="G1433">
        <v>11</v>
      </c>
      <c r="H1433">
        <v>6.1</v>
      </c>
      <c r="I1433">
        <v>55.1</v>
      </c>
      <c r="J1433">
        <v>60</v>
      </c>
      <c r="K1433">
        <v>52</v>
      </c>
      <c r="L1433">
        <v>8</v>
      </c>
      <c r="M1433">
        <v>0</v>
      </c>
    </row>
    <row r="1434" spans="1:13" x14ac:dyDescent="0.25">
      <c r="A1434">
        <v>2014</v>
      </c>
      <c r="B1434" t="s">
        <v>29</v>
      </c>
      <c r="C1434">
        <v>2.13</v>
      </c>
      <c r="D1434" t="s">
        <v>68</v>
      </c>
      <c r="E1434" t="s">
        <v>55</v>
      </c>
      <c r="F1434">
        <v>8</v>
      </c>
      <c r="G1434">
        <v>7</v>
      </c>
      <c r="H1434">
        <v>3.6</v>
      </c>
      <c r="I1434">
        <v>11.6</v>
      </c>
      <c r="J1434">
        <v>15</v>
      </c>
      <c r="K1434">
        <v>10</v>
      </c>
      <c r="L1434">
        <v>5</v>
      </c>
      <c r="M1434">
        <v>0</v>
      </c>
    </row>
    <row r="1435" spans="1:13" x14ac:dyDescent="0.25">
      <c r="A1435">
        <v>2014</v>
      </c>
      <c r="B1435" t="s">
        <v>29</v>
      </c>
      <c r="C1435">
        <v>2.14</v>
      </c>
      <c r="D1435" t="s">
        <v>69</v>
      </c>
      <c r="E1435" t="s">
        <v>55</v>
      </c>
      <c r="F1435">
        <v>23</v>
      </c>
      <c r="G1435">
        <v>16</v>
      </c>
      <c r="H1435">
        <v>8.41</v>
      </c>
      <c r="I1435">
        <v>31.41</v>
      </c>
      <c r="J1435">
        <v>39</v>
      </c>
      <c r="K1435">
        <v>29</v>
      </c>
      <c r="L1435">
        <v>10</v>
      </c>
      <c r="M1435">
        <v>0</v>
      </c>
    </row>
    <row r="1436" spans="1:13" x14ac:dyDescent="0.25">
      <c r="A1436">
        <v>2014</v>
      </c>
      <c r="B1436" t="s">
        <v>29</v>
      </c>
      <c r="C1436">
        <v>2.2200000000000002</v>
      </c>
      <c r="D1436" t="s">
        <v>68</v>
      </c>
      <c r="E1436" t="s">
        <v>53</v>
      </c>
      <c r="F1436">
        <v>3</v>
      </c>
      <c r="G1436">
        <v>1</v>
      </c>
      <c r="H1436">
        <v>0.81</v>
      </c>
      <c r="I1436">
        <v>3.81</v>
      </c>
      <c r="J1436">
        <v>4</v>
      </c>
      <c r="K1436">
        <v>3</v>
      </c>
      <c r="L1436">
        <v>1</v>
      </c>
      <c r="M1436">
        <v>0</v>
      </c>
    </row>
    <row r="1437" spans="1:13" x14ac:dyDescent="0.25">
      <c r="A1437">
        <v>2014</v>
      </c>
      <c r="B1437" t="s">
        <v>29</v>
      </c>
      <c r="C1437">
        <v>2.23</v>
      </c>
      <c r="D1437" t="s">
        <v>69</v>
      </c>
      <c r="E1437" t="s">
        <v>53</v>
      </c>
      <c r="F1437">
        <v>20</v>
      </c>
      <c r="G1437">
        <v>12</v>
      </c>
      <c r="H1437">
        <v>7.48</v>
      </c>
      <c r="I1437">
        <v>27.48</v>
      </c>
      <c r="J1437">
        <v>32</v>
      </c>
      <c r="K1437">
        <v>23</v>
      </c>
      <c r="L1437">
        <v>9</v>
      </c>
      <c r="M1437">
        <v>0</v>
      </c>
    </row>
    <row r="1438" spans="1:13" x14ac:dyDescent="0.25">
      <c r="A1438">
        <v>2014</v>
      </c>
      <c r="B1438" t="s">
        <v>29</v>
      </c>
      <c r="C1438">
        <v>2.2999999999999998</v>
      </c>
      <c r="D1438" t="s">
        <v>68</v>
      </c>
      <c r="E1438" t="s">
        <v>56</v>
      </c>
      <c r="F1438">
        <v>0</v>
      </c>
      <c r="G1438">
        <v>1</v>
      </c>
      <c r="H1438">
        <v>0.6</v>
      </c>
      <c r="I1438">
        <v>0.6</v>
      </c>
      <c r="J1438">
        <v>1</v>
      </c>
      <c r="K1438">
        <v>1</v>
      </c>
      <c r="L1438">
        <v>0</v>
      </c>
      <c r="M1438">
        <v>0</v>
      </c>
    </row>
    <row r="1439" spans="1:13" x14ac:dyDescent="0.25">
      <c r="A1439">
        <v>2014</v>
      </c>
      <c r="B1439" t="s">
        <v>29</v>
      </c>
      <c r="C1439">
        <v>2.31</v>
      </c>
      <c r="D1439" t="s">
        <v>69</v>
      </c>
      <c r="E1439" t="s">
        <v>56</v>
      </c>
      <c r="F1439">
        <v>0</v>
      </c>
      <c r="G1439">
        <v>2</v>
      </c>
      <c r="H1439">
        <v>1</v>
      </c>
      <c r="I1439">
        <v>1</v>
      </c>
      <c r="J1439">
        <v>2</v>
      </c>
      <c r="K1439">
        <v>2</v>
      </c>
      <c r="L1439">
        <v>0</v>
      </c>
      <c r="M1439">
        <v>0</v>
      </c>
    </row>
    <row r="1440" spans="1:13" x14ac:dyDescent="0.25">
      <c r="A1440">
        <v>2014</v>
      </c>
      <c r="B1440" t="s">
        <v>30</v>
      </c>
      <c r="C1440">
        <v>2.04</v>
      </c>
      <c r="D1440" t="s">
        <v>68</v>
      </c>
      <c r="E1440" t="s">
        <v>54</v>
      </c>
      <c r="F1440">
        <v>29</v>
      </c>
      <c r="G1440">
        <v>4</v>
      </c>
      <c r="H1440">
        <v>2.13</v>
      </c>
      <c r="I1440">
        <v>31.13</v>
      </c>
      <c r="J1440">
        <v>33</v>
      </c>
      <c r="K1440">
        <v>29</v>
      </c>
      <c r="L1440">
        <v>4</v>
      </c>
      <c r="M1440">
        <v>0</v>
      </c>
    </row>
    <row r="1441" spans="1:13" x14ac:dyDescent="0.25">
      <c r="A1441">
        <v>2014</v>
      </c>
      <c r="B1441" t="s">
        <v>30</v>
      </c>
      <c r="C1441">
        <v>2.0499999999999998</v>
      </c>
      <c r="D1441" t="s">
        <v>69</v>
      </c>
      <c r="E1441" t="s">
        <v>54</v>
      </c>
      <c r="F1441">
        <v>90</v>
      </c>
      <c r="G1441">
        <v>10</v>
      </c>
      <c r="H1441">
        <v>5.66</v>
      </c>
      <c r="I1441">
        <v>95.66</v>
      </c>
      <c r="J1441">
        <v>100</v>
      </c>
      <c r="K1441">
        <v>86</v>
      </c>
      <c r="L1441">
        <v>14</v>
      </c>
      <c r="M1441">
        <v>0</v>
      </c>
    </row>
    <row r="1442" spans="1:13" x14ac:dyDescent="0.25">
      <c r="A1442">
        <v>2014</v>
      </c>
      <c r="B1442" t="s">
        <v>30</v>
      </c>
      <c r="C1442">
        <v>2.13</v>
      </c>
      <c r="D1442" t="s">
        <v>68</v>
      </c>
      <c r="E1442" t="s">
        <v>55</v>
      </c>
      <c r="F1442">
        <v>29</v>
      </c>
      <c r="G1442">
        <v>6</v>
      </c>
      <c r="H1442">
        <v>4.18</v>
      </c>
      <c r="I1442">
        <v>33.18</v>
      </c>
      <c r="J1442">
        <v>35</v>
      </c>
      <c r="K1442">
        <v>23</v>
      </c>
      <c r="L1442">
        <v>12</v>
      </c>
      <c r="M1442">
        <v>0</v>
      </c>
    </row>
    <row r="1443" spans="1:13" x14ac:dyDescent="0.25">
      <c r="A1443">
        <v>2014</v>
      </c>
      <c r="B1443" t="s">
        <v>30</v>
      </c>
      <c r="C1443">
        <v>2.14</v>
      </c>
      <c r="D1443" t="s">
        <v>69</v>
      </c>
      <c r="E1443" t="s">
        <v>55</v>
      </c>
      <c r="F1443">
        <v>66</v>
      </c>
      <c r="G1443">
        <v>13</v>
      </c>
      <c r="H1443">
        <v>7.96</v>
      </c>
      <c r="I1443">
        <v>73.959999999999994</v>
      </c>
      <c r="J1443">
        <v>79</v>
      </c>
      <c r="K1443">
        <v>62</v>
      </c>
      <c r="L1443">
        <v>17</v>
      </c>
      <c r="M1443">
        <v>0</v>
      </c>
    </row>
    <row r="1444" spans="1:13" x14ac:dyDescent="0.25">
      <c r="A1444">
        <v>2014</v>
      </c>
      <c r="B1444" t="s">
        <v>30</v>
      </c>
      <c r="C1444">
        <v>2.2200000000000002</v>
      </c>
      <c r="D1444" t="s">
        <v>68</v>
      </c>
      <c r="E1444" t="s">
        <v>53</v>
      </c>
      <c r="F1444">
        <v>9</v>
      </c>
      <c r="G1444">
        <v>6</v>
      </c>
      <c r="H1444">
        <v>2.83</v>
      </c>
      <c r="I1444">
        <v>11.83</v>
      </c>
      <c r="J1444">
        <v>15</v>
      </c>
      <c r="K1444">
        <v>9</v>
      </c>
      <c r="L1444">
        <v>6</v>
      </c>
      <c r="M1444">
        <v>0</v>
      </c>
    </row>
    <row r="1445" spans="1:13" x14ac:dyDescent="0.25">
      <c r="A1445">
        <v>2014</v>
      </c>
      <c r="B1445" t="s">
        <v>30</v>
      </c>
      <c r="C1445">
        <v>2.23</v>
      </c>
      <c r="D1445" t="s">
        <v>69</v>
      </c>
      <c r="E1445" t="s">
        <v>53</v>
      </c>
      <c r="F1445">
        <v>33</v>
      </c>
      <c r="G1445">
        <v>17</v>
      </c>
      <c r="H1445">
        <v>10.67</v>
      </c>
      <c r="I1445">
        <v>43.67</v>
      </c>
      <c r="J1445">
        <v>50</v>
      </c>
      <c r="K1445">
        <v>41</v>
      </c>
      <c r="L1445">
        <v>9</v>
      </c>
      <c r="M1445">
        <v>0</v>
      </c>
    </row>
    <row r="1446" spans="1:13" x14ac:dyDescent="0.25">
      <c r="A1446">
        <v>2014</v>
      </c>
      <c r="B1446" t="s">
        <v>30</v>
      </c>
      <c r="C1446">
        <v>2.2999999999999998</v>
      </c>
      <c r="D1446" t="s">
        <v>68</v>
      </c>
      <c r="E1446" t="s">
        <v>56</v>
      </c>
      <c r="F1446">
        <v>1</v>
      </c>
      <c r="G1446">
        <v>1</v>
      </c>
      <c r="H1446">
        <v>0.67</v>
      </c>
      <c r="I1446">
        <v>1.67</v>
      </c>
      <c r="J1446">
        <v>2</v>
      </c>
      <c r="K1446">
        <v>2</v>
      </c>
      <c r="L1446">
        <v>0</v>
      </c>
      <c r="M1446">
        <v>0</v>
      </c>
    </row>
    <row r="1447" spans="1:13" x14ac:dyDescent="0.25">
      <c r="A1447">
        <v>2014</v>
      </c>
      <c r="B1447" t="s">
        <v>30</v>
      </c>
      <c r="C1447">
        <v>2.31</v>
      </c>
      <c r="D1447" t="s">
        <v>69</v>
      </c>
      <c r="E1447" t="s">
        <v>56</v>
      </c>
      <c r="F1447">
        <v>7</v>
      </c>
      <c r="G1447">
        <v>4</v>
      </c>
      <c r="H1447">
        <v>2.1</v>
      </c>
      <c r="I1447">
        <v>9.1</v>
      </c>
      <c r="J1447">
        <v>11</v>
      </c>
      <c r="K1447">
        <v>8</v>
      </c>
      <c r="L1447">
        <v>3</v>
      </c>
      <c r="M1447">
        <v>0</v>
      </c>
    </row>
    <row r="1448" spans="1:13" x14ac:dyDescent="0.25">
      <c r="A1448">
        <v>2014</v>
      </c>
      <c r="B1448" t="s">
        <v>31</v>
      </c>
      <c r="C1448">
        <v>2.04</v>
      </c>
      <c r="D1448" t="s">
        <v>68</v>
      </c>
      <c r="E1448" t="s">
        <v>54</v>
      </c>
      <c r="F1448">
        <v>62</v>
      </c>
      <c r="G1448">
        <v>5</v>
      </c>
      <c r="H1448">
        <v>3.67</v>
      </c>
      <c r="I1448">
        <v>65.67</v>
      </c>
      <c r="J1448">
        <v>67</v>
      </c>
      <c r="K1448">
        <v>47</v>
      </c>
      <c r="L1448">
        <v>20</v>
      </c>
      <c r="M1448">
        <v>0</v>
      </c>
    </row>
    <row r="1449" spans="1:13" x14ac:dyDescent="0.25">
      <c r="A1449">
        <v>2014</v>
      </c>
      <c r="B1449" t="s">
        <v>31</v>
      </c>
      <c r="C1449">
        <v>2.0499999999999998</v>
      </c>
      <c r="D1449" t="s">
        <v>69</v>
      </c>
      <c r="E1449" t="s">
        <v>54</v>
      </c>
      <c r="F1449">
        <v>283</v>
      </c>
      <c r="G1449">
        <v>41</v>
      </c>
      <c r="H1449">
        <v>26.92</v>
      </c>
      <c r="I1449">
        <v>309.92</v>
      </c>
      <c r="J1449">
        <v>324</v>
      </c>
      <c r="K1449">
        <v>259</v>
      </c>
      <c r="L1449">
        <v>65</v>
      </c>
      <c r="M1449">
        <v>0</v>
      </c>
    </row>
    <row r="1450" spans="1:13" x14ac:dyDescent="0.25">
      <c r="A1450">
        <v>2014</v>
      </c>
      <c r="B1450" t="s">
        <v>31</v>
      </c>
      <c r="C1450">
        <v>2.13</v>
      </c>
      <c r="D1450" t="s">
        <v>68</v>
      </c>
      <c r="E1450" t="s">
        <v>55</v>
      </c>
      <c r="F1450">
        <v>46</v>
      </c>
      <c r="G1450">
        <v>5</v>
      </c>
      <c r="H1450">
        <v>3.76</v>
      </c>
      <c r="I1450">
        <v>49.76</v>
      </c>
      <c r="J1450">
        <v>51</v>
      </c>
      <c r="K1450">
        <v>37</v>
      </c>
      <c r="L1450">
        <v>14</v>
      </c>
      <c r="M1450">
        <v>0</v>
      </c>
    </row>
    <row r="1451" spans="1:13" x14ac:dyDescent="0.25">
      <c r="A1451">
        <v>2014</v>
      </c>
      <c r="B1451" t="s">
        <v>31</v>
      </c>
      <c r="C1451">
        <v>2.14</v>
      </c>
      <c r="D1451" t="s">
        <v>69</v>
      </c>
      <c r="E1451" t="s">
        <v>55</v>
      </c>
      <c r="F1451">
        <v>163</v>
      </c>
      <c r="G1451">
        <v>37</v>
      </c>
      <c r="H1451">
        <v>25.28</v>
      </c>
      <c r="I1451">
        <v>188.28</v>
      </c>
      <c r="J1451">
        <v>200</v>
      </c>
      <c r="K1451">
        <v>152</v>
      </c>
      <c r="L1451">
        <v>48</v>
      </c>
      <c r="M1451">
        <v>0</v>
      </c>
    </row>
    <row r="1452" spans="1:13" x14ac:dyDescent="0.25">
      <c r="A1452">
        <v>2014</v>
      </c>
      <c r="B1452" t="s">
        <v>31</v>
      </c>
      <c r="C1452">
        <v>2.2200000000000002</v>
      </c>
      <c r="D1452" t="s">
        <v>68</v>
      </c>
      <c r="E1452" t="s">
        <v>53</v>
      </c>
      <c r="F1452">
        <v>26</v>
      </c>
      <c r="G1452">
        <v>3</v>
      </c>
      <c r="H1452">
        <v>2.11</v>
      </c>
      <c r="I1452">
        <v>28.11</v>
      </c>
      <c r="J1452">
        <v>29</v>
      </c>
      <c r="K1452">
        <v>21</v>
      </c>
      <c r="L1452">
        <v>8</v>
      </c>
      <c r="M1452">
        <v>0</v>
      </c>
    </row>
    <row r="1453" spans="1:13" x14ac:dyDescent="0.25">
      <c r="A1453">
        <v>2014</v>
      </c>
      <c r="B1453" t="s">
        <v>31</v>
      </c>
      <c r="C1453">
        <v>2.23</v>
      </c>
      <c r="D1453" t="s">
        <v>69</v>
      </c>
      <c r="E1453" t="s">
        <v>53</v>
      </c>
      <c r="F1453">
        <v>112</v>
      </c>
      <c r="G1453">
        <v>9</v>
      </c>
      <c r="H1453">
        <v>5.64</v>
      </c>
      <c r="I1453">
        <v>117.64</v>
      </c>
      <c r="J1453">
        <v>121</v>
      </c>
      <c r="K1453">
        <v>79</v>
      </c>
      <c r="L1453">
        <v>42</v>
      </c>
      <c r="M1453">
        <v>0</v>
      </c>
    </row>
    <row r="1454" spans="1:13" x14ac:dyDescent="0.25">
      <c r="A1454">
        <v>2014</v>
      </c>
      <c r="B1454" t="s">
        <v>31</v>
      </c>
      <c r="C1454">
        <v>2.2999999999999998</v>
      </c>
      <c r="D1454" t="s">
        <v>68</v>
      </c>
      <c r="E1454" t="s">
        <v>56</v>
      </c>
      <c r="F1454">
        <v>5</v>
      </c>
      <c r="G1454">
        <v>0</v>
      </c>
      <c r="H1454">
        <v>0</v>
      </c>
      <c r="I1454">
        <v>5</v>
      </c>
      <c r="J1454">
        <v>5</v>
      </c>
      <c r="K1454">
        <v>2</v>
      </c>
      <c r="L1454">
        <v>3</v>
      </c>
      <c r="M1454">
        <v>0</v>
      </c>
    </row>
    <row r="1455" spans="1:13" x14ac:dyDescent="0.25">
      <c r="A1455">
        <v>2014</v>
      </c>
      <c r="B1455" t="s">
        <v>31</v>
      </c>
      <c r="C1455">
        <v>2.31</v>
      </c>
      <c r="D1455" t="s">
        <v>69</v>
      </c>
      <c r="E1455" t="s">
        <v>56</v>
      </c>
      <c r="F1455">
        <v>18</v>
      </c>
      <c r="G1455">
        <v>11</v>
      </c>
      <c r="H1455">
        <v>7.14</v>
      </c>
      <c r="I1455">
        <v>25.14</v>
      </c>
      <c r="J1455">
        <v>29</v>
      </c>
      <c r="K1455">
        <v>25</v>
      </c>
      <c r="L1455">
        <v>4</v>
      </c>
      <c r="M1455">
        <v>0</v>
      </c>
    </row>
    <row r="1456" spans="1:13" x14ac:dyDescent="0.25">
      <c r="A1456">
        <v>2014</v>
      </c>
      <c r="B1456" t="s">
        <v>32</v>
      </c>
      <c r="C1456">
        <v>2.04</v>
      </c>
      <c r="D1456" t="s">
        <v>68</v>
      </c>
      <c r="E1456" t="s">
        <v>54</v>
      </c>
      <c r="F1456">
        <v>4</v>
      </c>
      <c r="G1456">
        <v>1</v>
      </c>
      <c r="H1456">
        <v>0.5</v>
      </c>
      <c r="I1456">
        <v>4.5</v>
      </c>
      <c r="J1456">
        <v>5</v>
      </c>
      <c r="K1456">
        <v>4</v>
      </c>
      <c r="L1456">
        <v>1</v>
      </c>
      <c r="M1456">
        <v>0</v>
      </c>
    </row>
    <row r="1457" spans="1:13" x14ac:dyDescent="0.25">
      <c r="A1457">
        <v>2014</v>
      </c>
      <c r="B1457" t="s">
        <v>32</v>
      </c>
      <c r="C1457">
        <v>2.0499999999999998</v>
      </c>
      <c r="D1457" t="s">
        <v>69</v>
      </c>
      <c r="E1457" t="s">
        <v>54</v>
      </c>
      <c r="F1457">
        <v>69</v>
      </c>
      <c r="G1457">
        <v>23</v>
      </c>
      <c r="H1457">
        <v>12.19</v>
      </c>
      <c r="I1457">
        <v>81.19</v>
      </c>
      <c r="J1457">
        <v>92</v>
      </c>
      <c r="K1457">
        <v>77</v>
      </c>
      <c r="L1457">
        <v>15</v>
      </c>
      <c r="M1457">
        <v>0</v>
      </c>
    </row>
    <row r="1458" spans="1:13" x14ac:dyDescent="0.25">
      <c r="A1458">
        <v>2014</v>
      </c>
      <c r="B1458" t="s">
        <v>32</v>
      </c>
      <c r="C1458">
        <v>2.23</v>
      </c>
      <c r="D1458" t="s">
        <v>69</v>
      </c>
      <c r="E1458" t="s">
        <v>53</v>
      </c>
      <c r="F1458">
        <v>13</v>
      </c>
      <c r="G1458">
        <v>18</v>
      </c>
      <c r="H1458">
        <v>8.9</v>
      </c>
      <c r="I1458">
        <v>21.9</v>
      </c>
      <c r="J1458">
        <v>31</v>
      </c>
      <c r="K1458">
        <v>19</v>
      </c>
      <c r="L1458">
        <v>12</v>
      </c>
      <c r="M1458">
        <v>0</v>
      </c>
    </row>
    <row r="1459" spans="1:13" x14ac:dyDescent="0.25">
      <c r="A1459">
        <v>2014</v>
      </c>
      <c r="B1459" t="s">
        <v>32</v>
      </c>
      <c r="C1459">
        <v>2.31</v>
      </c>
      <c r="D1459" t="s">
        <v>69</v>
      </c>
      <c r="E1459" t="s">
        <v>56</v>
      </c>
      <c r="F1459">
        <v>13</v>
      </c>
      <c r="G1459">
        <v>9</v>
      </c>
      <c r="H1459">
        <v>3.9</v>
      </c>
      <c r="I1459">
        <v>16.899999999999999</v>
      </c>
      <c r="J1459">
        <v>22</v>
      </c>
      <c r="K1459">
        <v>17</v>
      </c>
      <c r="L1459">
        <v>5</v>
      </c>
      <c r="M1459">
        <v>0</v>
      </c>
    </row>
    <row r="1460" spans="1:13" x14ac:dyDescent="0.25">
      <c r="A1460">
        <v>2014</v>
      </c>
      <c r="B1460" t="s">
        <v>33</v>
      </c>
      <c r="C1460">
        <v>2.04</v>
      </c>
      <c r="D1460" t="s">
        <v>68</v>
      </c>
      <c r="E1460" t="s">
        <v>54</v>
      </c>
      <c r="F1460">
        <v>8</v>
      </c>
      <c r="G1460">
        <v>1</v>
      </c>
      <c r="H1460">
        <v>0.8</v>
      </c>
      <c r="I1460">
        <v>8.8000000000000007</v>
      </c>
      <c r="J1460">
        <v>9</v>
      </c>
      <c r="K1460">
        <v>6</v>
      </c>
      <c r="L1460">
        <v>3</v>
      </c>
      <c r="M1460">
        <v>0</v>
      </c>
    </row>
    <row r="1461" spans="1:13" x14ac:dyDescent="0.25">
      <c r="A1461">
        <v>2014</v>
      </c>
      <c r="B1461" t="s">
        <v>33</v>
      </c>
      <c r="C1461">
        <v>2.0499999999999998</v>
      </c>
      <c r="D1461" t="s">
        <v>69</v>
      </c>
      <c r="E1461" t="s">
        <v>54</v>
      </c>
      <c r="F1461">
        <v>37</v>
      </c>
      <c r="G1461">
        <v>8</v>
      </c>
      <c r="H1461">
        <v>4.3</v>
      </c>
      <c r="I1461">
        <v>41.3</v>
      </c>
      <c r="J1461">
        <v>45</v>
      </c>
      <c r="K1461">
        <v>35</v>
      </c>
      <c r="L1461">
        <v>10</v>
      </c>
      <c r="M1461">
        <v>0</v>
      </c>
    </row>
    <row r="1462" spans="1:13" x14ac:dyDescent="0.25">
      <c r="A1462">
        <v>2014</v>
      </c>
      <c r="B1462" t="s">
        <v>33</v>
      </c>
      <c r="C1462">
        <v>2.13</v>
      </c>
      <c r="D1462" t="s">
        <v>68</v>
      </c>
      <c r="E1462" t="s">
        <v>55</v>
      </c>
      <c r="F1462">
        <v>4</v>
      </c>
      <c r="G1462">
        <v>1</v>
      </c>
      <c r="H1462">
        <v>0.77</v>
      </c>
      <c r="I1462">
        <v>4.7699999999999996</v>
      </c>
      <c r="J1462">
        <v>5</v>
      </c>
      <c r="K1462">
        <v>4</v>
      </c>
      <c r="L1462">
        <v>1</v>
      </c>
      <c r="M1462">
        <v>0</v>
      </c>
    </row>
    <row r="1463" spans="1:13" x14ac:dyDescent="0.25">
      <c r="A1463">
        <v>2014</v>
      </c>
      <c r="B1463" t="s">
        <v>33</v>
      </c>
      <c r="C1463">
        <v>2.14</v>
      </c>
      <c r="D1463" t="s">
        <v>69</v>
      </c>
      <c r="E1463" t="s">
        <v>55</v>
      </c>
      <c r="F1463">
        <v>24</v>
      </c>
      <c r="G1463">
        <v>6</v>
      </c>
      <c r="H1463">
        <v>3</v>
      </c>
      <c r="I1463">
        <v>27</v>
      </c>
      <c r="J1463">
        <v>30</v>
      </c>
      <c r="K1463">
        <v>27</v>
      </c>
      <c r="L1463">
        <v>3</v>
      </c>
      <c r="M1463">
        <v>0</v>
      </c>
    </row>
    <row r="1464" spans="1:13" x14ac:dyDescent="0.25">
      <c r="A1464">
        <v>2014</v>
      </c>
      <c r="B1464" t="s">
        <v>33</v>
      </c>
      <c r="C1464">
        <v>2.2200000000000002</v>
      </c>
      <c r="D1464" t="s">
        <v>68</v>
      </c>
      <c r="E1464" t="s">
        <v>53</v>
      </c>
      <c r="F1464">
        <v>2</v>
      </c>
      <c r="G1464">
        <v>1</v>
      </c>
      <c r="H1464">
        <v>0.5</v>
      </c>
      <c r="I1464">
        <v>2.5</v>
      </c>
      <c r="J1464">
        <v>3</v>
      </c>
      <c r="K1464">
        <v>2</v>
      </c>
      <c r="L1464">
        <v>1</v>
      </c>
      <c r="M1464">
        <v>0</v>
      </c>
    </row>
    <row r="1465" spans="1:13" x14ac:dyDescent="0.25">
      <c r="A1465">
        <v>2014</v>
      </c>
      <c r="B1465" t="s">
        <v>33</v>
      </c>
      <c r="C1465">
        <v>2.23</v>
      </c>
      <c r="D1465" t="s">
        <v>69</v>
      </c>
      <c r="E1465" t="s">
        <v>53</v>
      </c>
      <c r="F1465">
        <v>16</v>
      </c>
      <c r="G1465">
        <v>4</v>
      </c>
      <c r="H1465">
        <v>2</v>
      </c>
      <c r="I1465">
        <v>18</v>
      </c>
      <c r="J1465">
        <v>20</v>
      </c>
      <c r="K1465">
        <v>17</v>
      </c>
      <c r="L1465">
        <v>3</v>
      </c>
      <c r="M1465">
        <v>0</v>
      </c>
    </row>
    <row r="1466" spans="1:13" x14ac:dyDescent="0.25">
      <c r="A1466">
        <v>2014</v>
      </c>
      <c r="B1466" t="s">
        <v>34</v>
      </c>
      <c r="C1466">
        <v>2.04</v>
      </c>
      <c r="D1466" t="s">
        <v>68</v>
      </c>
      <c r="E1466" t="s">
        <v>54</v>
      </c>
      <c r="F1466">
        <v>10</v>
      </c>
      <c r="G1466">
        <v>1</v>
      </c>
      <c r="H1466">
        <v>0.5</v>
      </c>
      <c r="I1466">
        <v>10.5</v>
      </c>
      <c r="J1466">
        <v>11</v>
      </c>
      <c r="K1466">
        <v>6</v>
      </c>
      <c r="L1466">
        <v>5</v>
      </c>
      <c r="M1466">
        <v>0</v>
      </c>
    </row>
    <row r="1467" spans="1:13" x14ac:dyDescent="0.25">
      <c r="A1467">
        <v>2014</v>
      </c>
      <c r="B1467" t="s">
        <v>34</v>
      </c>
      <c r="C1467">
        <v>2.0499999999999998</v>
      </c>
      <c r="D1467" t="s">
        <v>69</v>
      </c>
      <c r="E1467" t="s">
        <v>54</v>
      </c>
      <c r="F1467">
        <v>34</v>
      </c>
      <c r="G1467">
        <v>6</v>
      </c>
      <c r="H1467">
        <v>3.5</v>
      </c>
      <c r="I1467">
        <v>37.5</v>
      </c>
      <c r="J1467">
        <v>40</v>
      </c>
      <c r="K1467">
        <v>35</v>
      </c>
      <c r="L1467">
        <v>5</v>
      </c>
      <c r="M1467">
        <v>0</v>
      </c>
    </row>
    <row r="1468" spans="1:13" x14ac:dyDescent="0.25">
      <c r="A1468">
        <v>2014</v>
      </c>
      <c r="B1468" t="s">
        <v>34</v>
      </c>
      <c r="C1468">
        <v>2.13</v>
      </c>
      <c r="D1468" t="s">
        <v>68</v>
      </c>
      <c r="E1468" t="s">
        <v>55</v>
      </c>
      <c r="F1468">
        <v>9</v>
      </c>
      <c r="G1468">
        <v>1</v>
      </c>
      <c r="H1468">
        <v>0.6</v>
      </c>
      <c r="I1468">
        <v>9.6</v>
      </c>
      <c r="J1468">
        <v>10</v>
      </c>
      <c r="K1468">
        <v>8</v>
      </c>
      <c r="L1468">
        <v>2</v>
      </c>
      <c r="M1468">
        <v>0</v>
      </c>
    </row>
    <row r="1469" spans="1:13" x14ac:dyDescent="0.25">
      <c r="A1469">
        <v>2014</v>
      </c>
      <c r="B1469" t="s">
        <v>34</v>
      </c>
      <c r="C1469">
        <v>2.14</v>
      </c>
      <c r="D1469" t="s">
        <v>69</v>
      </c>
      <c r="E1469" t="s">
        <v>55</v>
      </c>
      <c r="F1469">
        <v>26</v>
      </c>
      <c r="G1469">
        <v>9</v>
      </c>
      <c r="H1469">
        <v>5.65</v>
      </c>
      <c r="I1469">
        <v>31.65</v>
      </c>
      <c r="J1469">
        <v>35</v>
      </c>
      <c r="K1469">
        <v>28</v>
      </c>
      <c r="L1469">
        <v>7</v>
      </c>
      <c r="M1469">
        <v>0</v>
      </c>
    </row>
    <row r="1470" spans="1:13" x14ac:dyDescent="0.25">
      <c r="A1470">
        <v>2014</v>
      </c>
      <c r="B1470" t="s">
        <v>34</v>
      </c>
      <c r="C1470">
        <v>2.2200000000000002</v>
      </c>
      <c r="D1470" t="s">
        <v>68</v>
      </c>
      <c r="E1470" t="s">
        <v>53</v>
      </c>
      <c r="F1470">
        <v>9</v>
      </c>
      <c r="G1470">
        <v>1</v>
      </c>
      <c r="H1470">
        <v>0</v>
      </c>
      <c r="I1470">
        <v>9</v>
      </c>
      <c r="J1470">
        <v>10</v>
      </c>
      <c r="K1470">
        <v>7</v>
      </c>
      <c r="L1470">
        <v>3</v>
      </c>
      <c r="M1470">
        <v>0</v>
      </c>
    </row>
    <row r="1471" spans="1:13" x14ac:dyDescent="0.25">
      <c r="A1471">
        <v>2014</v>
      </c>
      <c r="B1471" t="s">
        <v>35</v>
      </c>
      <c r="C1471">
        <v>2.04</v>
      </c>
      <c r="D1471" t="s">
        <v>68</v>
      </c>
      <c r="E1471" t="s">
        <v>54</v>
      </c>
      <c r="F1471">
        <v>13</v>
      </c>
      <c r="G1471">
        <v>0</v>
      </c>
      <c r="H1471">
        <v>0</v>
      </c>
      <c r="I1471">
        <v>13</v>
      </c>
      <c r="J1471">
        <v>13</v>
      </c>
      <c r="K1471">
        <v>10</v>
      </c>
      <c r="L1471">
        <v>3</v>
      </c>
      <c r="M1471">
        <v>0</v>
      </c>
    </row>
    <row r="1472" spans="1:13" x14ac:dyDescent="0.25">
      <c r="A1472">
        <v>2014</v>
      </c>
      <c r="B1472" t="s">
        <v>35</v>
      </c>
      <c r="C1472">
        <v>2.0499999999999998</v>
      </c>
      <c r="D1472" t="s">
        <v>69</v>
      </c>
      <c r="E1472" t="s">
        <v>54</v>
      </c>
      <c r="F1472">
        <v>40</v>
      </c>
      <c r="G1472">
        <v>13</v>
      </c>
      <c r="H1472">
        <v>7.17</v>
      </c>
      <c r="I1472">
        <v>47.17</v>
      </c>
      <c r="J1472">
        <v>53</v>
      </c>
      <c r="K1472">
        <v>42</v>
      </c>
      <c r="L1472">
        <v>11</v>
      </c>
      <c r="M1472">
        <v>0</v>
      </c>
    </row>
    <row r="1473" spans="1:13" x14ac:dyDescent="0.25">
      <c r="A1473">
        <v>2014</v>
      </c>
      <c r="B1473" t="s">
        <v>35</v>
      </c>
      <c r="C1473">
        <v>2.13</v>
      </c>
      <c r="D1473" t="s">
        <v>68</v>
      </c>
      <c r="E1473" t="s">
        <v>55</v>
      </c>
      <c r="F1473">
        <v>5</v>
      </c>
      <c r="G1473">
        <v>0</v>
      </c>
      <c r="H1473">
        <v>0</v>
      </c>
      <c r="I1473">
        <v>5</v>
      </c>
      <c r="J1473">
        <v>5</v>
      </c>
      <c r="K1473">
        <v>4</v>
      </c>
      <c r="L1473">
        <v>1</v>
      </c>
      <c r="M1473">
        <v>0</v>
      </c>
    </row>
    <row r="1474" spans="1:13" x14ac:dyDescent="0.25">
      <c r="A1474">
        <v>2014</v>
      </c>
      <c r="B1474" t="s">
        <v>35</v>
      </c>
      <c r="C1474">
        <v>2.14</v>
      </c>
      <c r="D1474" t="s">
        <v>69</v>
      </c>
      <c r="E1474" t="s">
        <v>55</v>
      </c>
      <c r="F1474">
        <v>30</v>
      </c>
      <c r="G1474">
        <v>6</v>
      </c>
      <c r="H1474">
        <v>3.53</v>
      </c>
      <c r="I1474">
        <v>33.53</v>
      </c>
      <c r="J1474">
        <v>36</v>
      </c>
      <c r="K1474">
        <v>28</v>
      </c>
      <c r="L1474">
        <v>8</v>
      </c>
      <c r="M1474">
        <v>0</v>
      </c>
    </row>
    <row r="1475" spans="1:13" x14ac:dyDescent="0.25">
      <c r="A1475">
        <v>2014</v>
      </c>
      <c r="B1475" t="s">
        <v>35</v>
      </c>
      <c r="C1475">
        <v>2.2200000000000002</v>
      </c>
      <c r="D1475" t="s">
        <v>68</v>
      </c>
      <c r="E1475" t="s">
        <v>53</v>
      </c>
      <c r="F1475">
        <v>1</v>
      </c>
      <c r="G1475">
        <v>0</v>
      </c>
      <c r="H1475">
        <v>0</v>
      </c>
      <c r="I1475">
        <v>1</v>
      </c>
      <c r="J1475">
        <v>1</v>
      </c>
      <c r="K1475">
        <v>1</v>
      </c>
      <c r="L1475">
        <v>0</v>
      </c>
      <c r="M1475">
        <v>0</v>
      </c>
    </row>
    <row r="1476" spans="1:13" x14ac:dyDescent="0.25">
      <c r="A1476">
        <v>2014</v>
      </c>
      <c r="B1476" t="s">
        <v>35</v>
      </c>
      <c r="C1476">
        <v>2.23</v>
      </c>
      <c r="D1476" t="s">
        <v>69</v>
      </c>
      <c r="E1476" t="s">
        <v>53</v>
      </c>
      <c r="F1476">
        <v>7</v>
      </c>
      <c r="G1476">
        <v>1</v>
      </c>
      <c r="H1476">
        <v>0.5</v>
      </c>
      <c r="I1476">
        <v>7.5</v>
      </c>
      <c r="J1476">
        <v>8</v>
      </c>
      <c r="K1476">
        <v>5</v>
      </c>
      <c r="L1476">
        <v>3</v>
      </c>
      <c r="M1476">
        <v>0</v>
      </c>
    </row>
    <row r="1477" spans="1:13" x14ac:dyDescent="0.25">
      <c r="A1477">
        <v>2014</v>
      </c>
      <c r="B1477" t="s">
        <v>35</v>
      </c>
      <c r="C1477">
        <v>2.2999999999999998</v>
      </c>
      <c r="D1477" t="s">
        <v>68</v>
      </c>
      <c r="E1477" t="s">
        <v>56</v>
      </c>
      <c r="F1477">
        <v>1</v>
      </c>
      <c r="G1477">
        <v>0</v>
      </c>
      <c r="H1477">
        <v>0</v>
      </c>
      <c r="I1477">
        <v>1</v>
      </c>
      <c r="J1477">
        <v>1</v>
      </c>
      <c r="K1477">
        <v>1</v>
      </c>
      <c r="L1477">
        <v>0</v>
      </c>
      <c r="M1477">
        <v>0</v>
      </c>
    </row>
    <row r="1478" spans="1:13" x14ac:dyDescent="0.25">
      <c r="A1478">
        <v>2014</v>
      </c>
      <c r="B1478" t="s">
        <v>35</v>
      </c>
      <c r="C1478">
        <v>2.31</v>
      </c>
      <c r="D1478" t="s">
        <v>69</v>
      </c>
      <c r="E1478" t="s">
        <v>56</v>
      </c>
      <c r="F1478">
        <v>5</v>
      </c>
      <c r="G1478">
        <v>2</v>
      </c>
      <c r="H1478">
        <v>1.27</v>
      </c>
      <c r="I1478">
        <v>6.27</v>
      </c>
      <c r="J1478">
        <v>7</v>
      </c>
      <c r="K1478">
        <v>4</v>
      </c>
      <c r="L1478">
        <v>3</v>
      </c>
      <c r="M1478">
        <v>0</v>
      </c>
    </row>
    <row r="1479" spans="1:13" x14ac:dyDescent="0.25">
      <c r="A1479">
        <v>2014</v>
      </c>
      <c r="B1479" t="s">
        <v>49</v>
      </c>
      <c r="C1479">
        <v>2.0499999999999998</v>
      </c>
      <c r="D1479" t="s">
        <v>69</v>
      </c>
      <c r="E1479" t="s">
        <v>54</v>
      </c>
      <c r="F1479">
        <v>7</v>
      </c>
      <c r="G1479">
        <v>1</v>
      </c>
      <c r="H1479">
        <v>0.81</v>
      </c>
      <c r="I1479">
        <v>7.81</v>
      </c>
      <c r="J1479">
        <v>8</v>
      </c>
      <c r="K1479">
        <v>7</v>
      </c>
      <c r="L1479">
        <v>1</v>
      </c>
      <c r="M1479">
        <v>0</v>
      </c>
    </row>
    <row r="1480" spans="1:13" x14ac:dyDescent="0.25">
      <c r="A1480">
        <v>2014</v>
      </c>
      <c r="B1480" t="s">
        <v>49</v>
      </c>
      <c r="C1480">
        <v>2.13</v>
      </c>
      <c r="D1480" t="s">
        <v>68</v>
      </c>
      <c r="E1480" t="s">
        <v>55</v>
      </c>
      <c r="F1480">
        <v>2</v>
      </c>
      <c r="G1480">
        <v>0</v>
      </c>
      <c r="H1480">
        <v>0</v>
      </c>
      <c r="I1480">
        <v>2</v>
      </c>
      <c r="J1480">
        <v>2</v>
      </c>
      <c r="K1480">
        <v>1</v>
      </c>
      <c r="L1480">
        <v>1</v>
      </c>
      <c r="M1480">
        <v>0</v>
      </c>
    </row>
    <row r="1481" spans="1:13" x14ac:dyDescent="0.25">
      <c r="A1481">
        <v>2014</v>
      </c>
      <c r="B1481" t="s">
        <v>49</v>
      </c>
      <c r="C1481">
        <v>2.14</v>
      </c>
      <c r="D1481" t="s">
        <v>69</v>
      </c>
      <c r="E1481" t="s">
        <v>55</v>
      </c>
      <c r="F1481">
        <v>6</v>
      </c>
      <c r="G1481">
        <v>2</v>
      </c>
      <c r="H1481">
        <v>0.91</v>
      </c>
      <c r="I1481">
        <v>6.91</v>
      </c>
      <c r="J1481">
        <v>8</v>
      </c>
      <c r="K1481">
        <v>5</v>
      </c>
      <c r="L1481">
        <v>3</v>
      </c>
      <c r="M1481">
        <v>0</v>
      </c>
    </row>
    <row r="1482" spans="1:13" x14ac:dyDescent="0.25">
      <c r="A1482">
        <v>2014</v>
      </c>
      <c r="B1482" t="s">
        <v>49</v>
      </c>
      <c r="C1482">
        <v>2.23</v>
      </c>
      <c r="D1482" t="s">
        <v>69</v>
      </c>
      <c r="E1482" t="s">
        <v>53</v>
      </c>
      <c r="F1482">
        <v>3</v>
      </c>
      <c r="G1482">
        <v>0</v>
      </c>
      <c r="H1482">
        <v>0</v>
      </c>
      <c r="I1482">
        <v>3</v>
      </c>
      <c r="J1482">
        <v>3</v>
      </c>
      <c r="K1482">
        <v>2</v>
      </c>
      <c r="L1482">
        <v>1</v>
      </c>
      <c r="M1482">
        <v>0</v>
      </c>
    </row>
    <row r="1483" spans="1:13" x14ac:dyDescent="0.25">
      <c r="A1483">
        <v>2014</v>
      </c>
      <c r="B1483" t="s">
        <v>36</v>
      </c>
      <c r="C1483">
        <v>2.04</v>
      </c>
      <c r="D1483" t="s">
        <v>68</v>
      </c>
      <c r="E1483" t="s">
        <v>54</v>
      </c>
      <c r="F1483">
        <v>9</v>
      </c>
      <c r="G1483">
        <v>1</v>
      </c>
      <c r="H1483">
        <v>0.5</v>
      </c>
      <c r="I1483">
        <v>9.5</v>
      </c>
      <c r="J1483">
        <v>10</v>
      </c>
      <c r="K1483">
        <v>6</v>
      </c>
      <c r="L1483">
        <v>4</v>
      </c>
      <c r="M1483">
        <v>0</v>
      </c>
    </row>
    <row r="1484" spans="1:13" x14ac:dyDescent="0.25">
      <c r="A1484">
        <v>2014</v>
      </c>
      <c r="B1484" t="s">
        <v>36</v>
      </c>
      <c r="C1484">
        <v>2.0499999999999998</v>
      </c>
      <c r="D1484" t="s">
        <v>69</v>
      </c>
      <c r="E1484" t="s">
        <v>54</v>
      </c>
      <c r="F1484">
        <v>57</v>
      </c>
      <c r="G1484">
        <v>4</v>
      </c>
      <c r="H1484">
        <v>2</v>
      </c>
      <c r="I1484">
        <v>59</v>
      </c>
      <c r="J1484">
        <v>61</v>
      </c>
      <c r="K1484">
        <v>49</v>
      </c>
      <c r="L1484">
        <v>12</v>
      </c>
      <c r="M1484">
        <v>0</v>
      </c>
    </row>
    <row r="1485" spans="1:13" x14ac:dyDescent="0.25">
      <c r="A1485">
        <v>2014</v>
      </c>
      <c r="B1485" t="s">
        <v>36</v>
      </c>
      <c r="C1485">
        <v>2.13</v>
      </c>
      <c r="D1485" t="s">
        <v>68</v>
      </c>
      <c r="E1485" t="s">
        <v>55</v>
      </c>
      <c r="F1485">
        <v>12</v>
      </c>
      <c r="G1485">
        <v>1</v>
      </c>
      <c r="H1485">
        <v>0.8</v>
      </c>
      <c r="I1485">
        <v>12.8</v>
      </c>
      <c r="J1485">
        <v>13</v>
      </c>
      <c r="K1485">
        <v>9</v>
      </c>
      <c r="L1485">
        <v>4</v>
      </c>
      <c r="M1485">
        <v>0</v>
      </c>
    </row>
    <row r="1486" spans="1:13" x14ac:dyDescent="0.25">
      <c r="A1486">
        <v>2014</v>
      </c>
      <c r="B1486" t="s">
        <v>36</v>
      </c>
      <c r="C1486">
        <v>2.14</v>
      </c>
      <c r="D1486" t="s">
        <v>69</v>
      </c>
      <c r="E1486" t="s">
        <v>55</v>
      </c>
      <c r="F1486">
        <v>43</v>
      </c>
      <c r="G1486">
        <v>5</v>
      </c>
      <c r="H1486">
        <v>2.4</v>
      </c>
      <c r="I1486">
        <v>45.4</v>
      </c>
      <c r="J1486">
        <v>48</v>
      </c>
      <c r="K1486">
        <v>43</v>
      </c>
      <c r="L1486">
        <v>5</v>
      </c>
      <c r="M1486">
        <v>0</v>
      </c>
    </row>
    <row r="1487" spans="1:13" x14ac:dyDescent="0.25">
      <c r="A1487">
        <v>2014</v>
      </c>
      <c r="B1487" t="s">
        <v>36</v>
      </c>
      <c r="C1487">
        <v>2.2200000000000002</v>
      </c>
      <c r="D1487" t="s">
        <v>68</v>
      </c>
      <c r="E1487" t="s">
        <v>53</v>
      </c>
      <c r="F1487">
        <v>7</v>
      </c>
      <c r="G1487">
        <v>2</v>
      </c>
      <c r="H1487">
        <v>1.1000000000000001</v>
      </c>
      <c r="I1487">
        <v>8.1</v>
      </c>
      <c r="J1487">
        <v>9</v>
      </c>
      <c r="K1487">
        <v>6</v>
      </c>
      <c r="L1487">
        <v>3</v>
      </c>
      <c r="M1487">
        <v>0</v>
      </c>
    </row>
    <row r="1488" spans="1:13" x14ac:dyDescent="0.25">
      <c r="A1488">
        <v>2014</v>
      </c>
      <c r="B1488" t="s">
        <v>36</v>
      </c>
      <c r="C1488">
        <v>2.23</v>
      </c>
      <c r="D1488" t="s">
        <v>69</v>
      </c>
      <c r="E1488" t="s">
        <v>53</v>
      </c>
      <c r="F1488">
        <v>17</v>
      </c>
      <c r="G1488">
        <v>2</v>
      </c>
      <c r="H1488">
        <v>1</v>
      </c>
      <c r="I1488">
        <v>18</v>
      </c>
      <c r="J1488">
        <v>19</v>
      </c>
      <c r="K1488">
        <v>12</v>
      </c>
      <c r="L1488">
        <v>7</v>
      </c>
      <c r="M1488">
        <v>0</v>
      </c>
    </row>
    <row r="1489" spans="1:13" x14ac:dyDescent="0.25">
      <c r="A1489">
        <v>2014</v>
      </c>
      <c r="B1489" t="s">
        <v>36</v>
      </c>
      <c r="C1489">
        <v>2.2999999999999998</v>
      </c>
      <c r="D1489" t="s">
        <v>68</v>
      </c>
      <c r="E1489" t="s">
        <v>56</v>
      </c>
      <c r="F1489">
        <v>4</v>
      </c>
      <c r="G1489">
        <v>0</v>
      </c>
      <c r="H1489">
        <v>0</v>
      </c>
      <c r="I1489">
        <v>4</v>
      </c>
      <c r="J1489">
        <v>4</v>
      </c>
      <c r="K1489">
        <v>4</v>
      </c>
      <c r="L1489">
        <v>0</v>
      </c>
      <c r="M1489">
        <v>0</v>
      </c>
    </row>
    <row r="1490" spans="1:13" x14ac:dyDescent="0.25">
      <c r="A1490">
        <v>2014</v>
      </c>
      <c r="B1490" t="s">
        <v>36</v>
      </c>
      <c r="C1490">
        <v>2.31</v>
      </c>
      <c r="D1490" t="s">
        <v>69</v>
      </c>
      <c r="E1490" t="s">
        <v>56</v>
      </c>
      <c r="F1490">
        <v>4</v>
      </c>
      <c r="G1490">
        <v>3</v>
      </c>
      <c r="H1490">
        <v>2.4</v>
      </c>
      <c r="I1490">
        <v>6.4</v>
      </c>
      <c r="J1490">
        <v>7</v>
      </c>
      <c r="K1490">
        <v>7</v>
      </c>
      <c r="L1490">
        <v>0</v>
      </c>
      <c r="M1490">
        <v>0</v>
      </c>
    </row>
    <row r="1491" spans="1:13" x14ac:dyDescent="0.25">
      <c r="A1491">
        <v>2014</v>
      </c>
      <c r="B1491" t="s">
        <v>37</v>
      </c>
      <c r="C1491">
        <v>2.04</v>
      </c>
      <c r="D1491" t="s">
        <v>68</v>
      </c>
      <c r="E1491" t="s">
        <v>54</v>
      </c>
      <c r="F1491">
        <v>28</v>
      </c>
      <c r="G1491">
        <v>2</v>
      </c>
      <c r="H1491">
        <v>1.34</v>
      </c>
      <c r="I1491">
        <v>29.34</v>
      </c>
      <c r="J1491">
        <v>30</v>
      </c>
      <c r="K1491">
        <v>24</v>
      </c>
      <c r="L1491">
        <v>6</v>
      </c>
      <c r="M1491">
        <v>0</v>
      </c>
    </row>
    <row r="1492" spans="1:13" x14ac:dyDescent="0.25">
      <c r="A1492">
        <v>2014</v>
      </c>
      <c r="B1492" t="s">
        <v>37</v>
      </c>
      <c r="C1492">
        <v>2.0499999999999998</v>
      </c>
      <c r="D1492" t="s">
        <v>69</v>
      </c>
      <c r="E1492" t="s">
        <v>54</v>
      </c>
      <c r="F1492">
        <v>91</v>
      </c>
      <c r="G1492">
        <v>12</v>
      </c>
      <c r="H1492">
        <v>7.41</v>
      </c>
      <c r="I1492">
        <v>98.41</v>
      </c>
      <c r="J1492">
        <v>103</v>
      </c>
      <c r="K1492">
        <v>87</v>
      </c>
      <c r="L1492">
        <v>16</v>
      </c>
      <c r="M1492">
        <v>0</v>
      </c>
    </row>
    <row r="1493" spans="1:13" x14ac:dyDescent="0.25">
      <c r="A1493">
        <v>2014</v>
      </c>
      <c r="B1493" t="s">
        <v>37</v>
      </c>
      <c r="C1493">
        <v>2.13</v>
      </c>
      <c r="D1493" t="s">
        <v>68</v>
      </c>
      <c r="E1493" t="s">
        <v>55</v>
      </c>
      <c r="F1493">
        <v>18</v>
      </c>
      <c r="G1493">
        <v>2</v>
      </c>
      <c r="H1493">
        <v>1</v>
      </c>
      <c r="I1493">
        <v>19</v>
      </c>
      <c r="J1493">
        <v>20</v>
      </c>
      <c r="K1493">
        <v>17</v>
      </c>
      <c r="L1493">
        <v>3</v>
      </c>
      <c r="M1493">
        <v>0</v>
      </c>
    </row>
    <row r="1494" spans="1:13" x14ac:dyDescent="0.25">
      <c r="A1494">
        <v>2014</v>
      </c>
      <c r="B1494" t="s">
        <v>37</v>
      </c>
      <c r="C1494">
        <v>2.14</v>
      </c>
      <c r="D1494" t="s">
        <v>69</v>
      </c>
      <c r="E1494" t="s">
        <v>55</v>
      </c>
      <c r="F1494">
        <v>79</v>
      </c>
      <c r="G1494">
        <v>7</v>
      </c>
      <c r="H1494">
        <v>4.5599999999999996</v>
      </c>
      <c r="I1494">
        <v>83.56</v>
      </c>
      <c r="J1494">
        <v>86</v>
      </c>
      <c r="K1494">
        <v>68</v>
      </c>
      <c r="L1494">
        <v>18</v>
      </c>
      <c r="M1494">
        <v>0</v>
      </c>
    </row>
    <row r="1495" spans="1:13" x14ac:dyDescent="0.25">
      <c r="A1495">
        <v>2014</v>
      </c>
      <c r="B1495" t="s">
        <v>37</v>
      </c>
      <c r="C1495">
        <v>2.2200000000000002</v>
      </c>
      <c r="D1495" t="s">
        <v>68</v>
      </c>
      <c r="E1495" t="s">
        <v>53</v>
      </c>
      <c r="F1495">
        <v>10</v>
      </c>
      <c r="G1495">
        <v>1</v>
      </c>
      <c r="H1495">
        <v>0.5</v>
      </c>
      <c r="I1495">
        <v>10.5</v>
      </c>
      <c r="J1495">
        <v>11</v>
      </c>
      <c r="K1495">
        <v>10</v>
      </c>
      <c r="L1495">
        <v>1</v>
      </c>
      <c r="M1495">
        <v>0</v>
      </c>
    </row>
    <row r="1496" spans="1:13" x14ac:dyDescent="0.25">
      <c r="A1496">
        <v>2014</v>
      </c>
      <c r="B1496" t="s">
        <v>37</v>
      </c>
      <c r="C1496">
        <v>2.23</v>
      </c>
      <c r="D1496" t="s">
        <v>69</v>
      </c>
      <c r="E1496" t="s">
        <v>53</v>
      </c>
      <c r="F1496">
        <v>41</v>
      </c>
      <c r="G1496">
        <v>14</v>
      </c>
      <c r="H1496">
        <v>7.72</v>
      </c>
      <c r="I1496">
        <v>48.72</v>
      </c>
      <c r="J1496">
        <v>55</v>
      </c>
      <c r="K1496">
        <v>44</v>
      </c>
      <c r="L1496">
        <v>11</v>
      </c>
      <c r="M1496">
        <v>0</v>
      </c>
    </row>
    <row r="1497" spans="1:13" x14ac:dyDescent="0.25">
      <c r="A1497">
        <v>2014</v>
      </c>
      <c r="B1497" t="s">
        <v>37</v>
      </c>
      <c r="C1497">
        <v>2.2999999999999998</v>
      </c>
      <c r="D1497" t="s">
        <v>68</v>
      </c>
      <c r="E1497" t="s">
        <v>56</v>
      </c>
      <c r="F1497">
        <v>8</v>
      </c>
      <c r="G1497">
        <v>0</v>
      </c>
      <c r="H1497">
        <v>0</v>
      </c>
      <c r="I1497">
        <v>8</v>
      </c>
      <c r="J1497">
        <v>8</v>
      </c>
      <c r="K1497">
        <v>7</v>
      </c>
      <c r="L1497">
        <v>1</v>
      </c>
      <c r="M1497">
        <v>0</v>
      </c>
    </row>
    <row r="1498" spans="1:13" x14ac:dyDescent="0.25">
      <c r="A1498">
        <v>2014</v>
      </c>
      <c r="B1498" t="s">
        <v>37</v>
      </c>
      <c r="C1498">
        <v>2.31</v>
      </c>
      <c r="D1498" t="s">
        <v>69</v>
      </c>
      <c r="E1498" t="s">
        <v>56</v>
      </c>
      <c r="F1498">
        <v>18</v>
      </c>
      <c r="G1498">
        <v>2</v>
      </c>
      <c r="H1498">
        <v>1.54</v>
      </c>
      <c r="I1498">
        <v>19.54</v>
      </c>
      <c r="J1498">
        <v>20</v>
      </c>
      <c r="K1498">
        <v>13</v>
      </c>
      <c r="L1498">
        <v>7</v>
      </c>
      <c r="M1498">
        <v>0</v>
      </c>
    </row>
    <row r="1499" spans="1:13" x14ac:dyDescent="0.25">
      <c r="A1499">
        <v>2014</v>
      </c>
      <c r="B1499" t="s">
        <v>38</v>
      </c>
      <c r="C1499">
        <v>2.04</v>
      </c>
      <c r="D1499" t="s">
        <v>68</v>
      </c>
      <c r="E1499" t="s">
        <v>54</v>
      </c>
      <c r="F1499">
        <v>2</v>
      </c>
      <c r="G1499">
        <v>0</v>
      </c>
      <c r="H1499">
        <v>0</v>
      </c>
      <c r="I1499">
        <v>2</v>
      </c>
      <c r="J1499">
        <v>2</v>
      </c>
      <c r="K1499">
        <v>2</v>
      </c>
      <c r="L1499">
        <v>0</v>
      </c>
      <c r="M1499">
        <v>0</v>
      </c>
    </row>
    <row r="1500" spans="1:13" x14ac:dyDescent="0.25">
      <c r="A1500">
        <v>2014</v>
      </c>
      <c r="B1500" t="s">
        <v>38</v>
      </c>
      <c r="C1500">
        <v>2.0499999999999998</v>
      </c>
      <c r="D1500" t="s">
        <v>69</v>
      </c>
      <c r="E1500" t="s">
        <v>54</v>
      </c>
      <c r="F1500">
        <v>11</v>
      </c>
      <c r="G1500">
        <v>3</v>
      </c>
      <c r="H1500">
        <v>1.6</v>
      </c>
      <c r="I1500">
        <v>12.6</v>
      </c>
      <c r="J1500">
        <v>14</v>
      </c>
      <c r="K1500">
        <v>11</v>
      </c>
      <c r="L1500">
        <v>3</v>
      </c>
      <c r="M1500">
        <v>0</v>
      </c>
    </row>
    <row r="1501" spans="1:13" x14ac:dyDescent="0.25">
      <c r="A1501">
        <v>2014</v>
      </c>
      <c r="B1501" t="s">
        <v>38</v>
      </c>
      <c r="C1501">
        <v>2.13</v>
      </c>
      <c r="D1501" t="s">
        <v>68</v>
      </c>
      <c r="E1501" t="s">
        <v>55</v>
      </c>
      <c r="F1501">
        <v>1</v>
      </c>
      <c r="G1501">
        <v>0</v>
      </c>
      <c r="H1501">
        <v>0</v>
      </c>
      <c r="I1501">
        <v>1</v>
      </c>
      <c r="J1501">
        <v>1</v>
      </c>
      <c r="K1501">
        <v>1</v>
      </c>
      <c r="L1501">
        <v>0</v>
      </c>
      <c r="M1501">
        <v>0</v>
      </c>
    </row>
    <row r="1502" spans="1:13" x14ac:dyDescent="0.25">
      <c r="A1502">
        <v>2014</v>
      </c>
      <c r="B1502" t="s">
        <v>38</v>
      </c>
      <c r="C1502">
        <v>2.14</v>
      </c>
      <c r="D1502" t="s">
        <v>69</v>
      </c>
      <c r="E1502" t="s">
        <v>55</v>
      </c>
      <c r="F1502">
        <v>6</v>
      </c>
      <c r="G1502">
        <v>2</v>
      </c>
      <c r="H1502">
        <v>1.4</v>
      </c>
      <c r="I1502">
        <v>7.4</v>
      </c>
      <c r="J1502">
        <v>8</v>
      </c>
      <c r="K1502">
        <v>7</v>
      </c>
      <c r="L1502">
        <v>1</v>
      </c>
      <c r="M1502">
        <v>0</v>
      </c>
    </row>
    <row r="1503" spans="1:13" x14ac:dyDescent="0.25">
      <c r="A1503">
        <v>2014</v>
      </c>
      <c r="B1503" t="s">
        <v>38</v>
      </c>
      <c r="C1503">
        <v>2.23</v>
      </c>
      <c r="D1503" t="s">
        <v>69</v>
      </c>
      <c r="E1503" t="s">
        <v>53</v>
      </c>
      <c r="F1503">
        <v>2</v>
      </c>
      <c r="G1503">
        <v>0</v>
      </c>
      <c r="H1503">
        <v>0</v>
      </c>
      <c r="I1503">
        <v>2</v>
      </c>
      <c r="J1503">
        <v>2</v>
      </c>
      <c r="K1503">
        <v>2</v>
      </c>
      <c r="L1503">
        <v>0</v>
      </c>
      <c r="M1503">
        <v>0</v>
      </c>
    </row>
    <row r="1504" spans="1:13" x14ac:dyDescent="0.25">
      <c r="A1504">
        <v>2014</v>
      </c>
      <c r="B1504" t="s">
        <v>38</v>
      </c>
      <c r="C1504">
        <v>2.31</v>
      </c>
      <c r="D1504" t="s">
        <v>69</v>
      </c>
      <c r="E1504" t="s">
        <v>56</v>
      </c>
      <c r="F1504">
        <v>4</v>
      </c>
      <c r="G1504">
        <v>0</v>
      </c>
      <c r="H1504">
        <v>0</v>
      </c>
      <c r="I1504">
        <v>4</v>
      </c>
      <c r="J1504">
        <v>4</v>
      </c>
      <c r="K1504">
        <v>3</v>
      </c>
      <c r="L1504">
        <v>1</v>
      </c>
      <c r="M1504">
        <v>0</v>
      </c>
    </row>
    <row r="1505" spans="1:13" x14ac:dyDescent="0.25">
      <c r="A1505">
        <v>2014</v>
      </c>
      <c r="B1505" t="s">
        <v>39</v>
      </c>
      <c r="C1505">
        <v>2.04</v>
      </c>
      <c r="D1505" t="s">
        <v>68</v>
      </c>
      <c r="E1505" t="s">
        <v>54</v>
      </c>
      <c r="F1505">
        <v>10</v>
      </c>
      <c r="G1505">
        <v>4</v>
      </c>
      <c r="H1505">
        <v>1.33</v>
      </c>
      <c r="I1505">
        <v>11.33</v>
      </c>
      <c r="J1505">
        <v>14</v>
      </c>
      <c r="K1505">
        <v>10</v>
      </c>
      <c r="L1505">
        <v>4</v>
      </c>
      <c r="M1505">
        <v>0</v>
      </c>
    </row>
    <row r="1506" spans="1:13" x14ac:dyDescent="0.25">
      <c r="A1506">
        <v>2014</v>
      </c>
      <c r="B1506" t="s">
        <v>39</v>
      </c>
      <c r="C1506">
        <v>2.0499999999999998</v>
      </c>
      <c r="D1506" t="s">
        <v>69</v>
      </c>
      <c r="E1506" t="s">
        <v>54</v>
      </c>
      <c r="F1506">
        <v>25</v>
      </c>
      <c r="G1506">
        <v>20</v>
      </c>
      <c r="H1506">
        <v>12.34</v>
      </c>
      <c r="I1506">
        <v>37.340000000000003</v>
      </c>
      <c r="J1506">
        <v>45</v>
      </c>
      <c r="K1506">
        <v>40</v>
      </c>
      <c r="L1506">
        <v>5</v>
      </c>
      <c r="M1506">
        <v>0</v>
      </c>
    </row>
    <row r="1507" spans="1:13" x14ac:dyDescent="0.25">
      <c r="A1507">
        <v>2014</v>
      </c>
      <c r="B1507" t="s">
        <v>39</v>
      </c>
      <c r="C1507">
        <v>2.13</v>
      </c>
      <c r="D1507" t="s">
        <v>68</v>
      </c>
      <c r="E1507" t="s">
        <v>55</v>
      </c>
      <c r="F1507">
        <v>8</v>
      </c>
      <c r="G1507">
        <v>0</v>
      </c>
      <c r="H1507">
        <v>0</v>
      </c>
      <c r="I1507">
        <v>8</v>
      </c>
      <c r="J1507">
        <v>8</v>
      </c>
      <c r="K1507">
        <v>7</v>
      </c>
      <c r="L1507">
        <v>1</v>
      </c>
      <c r="M1507">
        <v>0</v>
      </c>
    </row>
    <row r="1508" spans="1:13" x14ac:dyDescent="0.25">
      <c r="A1508">
        <v>2014</v>
      </c>
      <c r="B1508" t="s">
        <v>39</v>
      </c>
      <c r="C1508">
        <v>2.14</v>
      </c>
      <c r="D1508" t="s">
        <v>69</v>
      </c>
      <c r="E1508" t="s">
        <v>55</v>
      </c>
      <c r="F1508">
        <v>28</v>
      </c>
      <c r="G1508">
        <v>4</v>
      </c>
      <c r="H1508">
        <v>2.41</v>
      </c>
      <c r="I1508">
        <v>30.41</v>
      </c>
      <c r="J1508">
        <v>32</v>
      </c>
      <c r="K1508">
        <v>21</v>
      </c>
      <c r="L1508">
        <v>11</v>
      </c>
      <c r="M1508">
        <v>0</v>
      </c>
    </row>
    <row r="1509" spans="1:13" x14ac:dyDescent="0.25">
      <c r="A1509">
        <v>2014</v>
      </c>
      <c r="B1509" t="s">
        <v>39</v>
      </c>
      <c r="C1509">
        <v>2.23</v>
      </c>
      <c r="D1509" t="s">
        <v>69</v>
      </c>
      <c r="E1509" t="s">
        <v>53</v>
      </c>
      <c r="F1509">
        <v>24</v>
      </c>
      <c r="G1509">
        <v>4</v>
      </c>
      <c r="H1509">
        <v>2.62</v>
      </c>
      <c r="I1509">
        <v>26.62</v>
      </c>
      <c r="J1509">
        <v>28</v>
      </c>
      <c r="K1509">
        <v>20</v>
      </c>
      <c r="L1509">
        <v>8</v>
      </c>
      <c r="M1509">
        <v>0</v>
      </c>
    </row>
    <row r="1510" spans="1:13" x14ac:dyDescent="0.25">
      <c r="A1510">
        <v>2014</v>
      </c>
      <c r="B1510" t="s">
        <v>40</v>
      </c>
      <c r="C1510">
        <v>2.04</v>
      </c>
      <c r="D1510" t="s">
        <v>68</v>
      </c>
      <c r="E1510" t="s">
        <v>54</v>
      </c>
      <c r="F1510">
        <v>21</v>
      </c>
      <c r="G1510">
        <v>3</v>
      </c>
      <c r="H1510">
        <v>1.73</v>
      </c>
      <c r="I1510">
        <v>22.73</v>
      </c>
      <c r="J1510">
        <v>24</v>
      </c>
      <c r="K1510">
        <v>18</v>
      </c>
      <c r="L1510">
        <v>6</v>
      </c>
      <c r="M1510">
        <v>0</v>
      </c>
    </row>
    <row r="1511" spans="1:13" x14ac:dyDescent="0.25">
      <c r="A1511">
        <v>2014</v>
      </c>
      <c r="B1511" t="s">
        <v>40</v>
      </c>
      <c r="C1511">
        <v>2.0499999999999998</v>
      </c>
      <c r="D1511" t="s">
        <v>69</v>
      </c>
      <c r="E1511" t="s">
        <v>54</v>
      </c>
      <c r="F1511">
        <v>57</v>
      </c>
      <c r="G1511">
        <v>13</v>
      </c>
      <c r="H1511">
        <v>7.63</v>
      </c>
      <c r="I1511">
        <v>64.63</v>
      </c>
      <c r="J1511">
        <v>70</v>
      </c>
      <c r="K1511">
        <v>55</v>
      </c>
      <c r="L1511">
        <v>15</v>
      </c>
      <c r="M1511">
        <v>0</v>
      </c>
    </row>
    <row r="1512" spans="1:13" x14ac:dyDescent="0.25">
      <c r="A1512">
        <v>2014</v>
      </c>
      <c r="B1512" t="s">
        <v>40</v>
      </c>
      <c r="C1512">
        <v>2.13</v>
      </c>
      <c r="D1512" t="s">
        <v>68</v>
      </c>
      <c r="E1512" t="s">
        <v>55</v>
      </c>
      <c r="F1512">
        <v>6</v>
      </c>
      <c r="G1512">
        <v>1</v>
      </c>
      <c r="H1512">
        <v>0.8</v>
      </c>
      <c r="I1512">
        <v>6.8</v>
      </c>
      <c r="J1512">
        <v>7</v>
      </c>
      <c r="K1512">
        <v>6</v>
      </c>
      <c r="L1512">
        <v>1</v>
      </c>
      <c r="M1512">
        <v>0</v>
      </c>
    </row>
    <row r="1513" spans="1:13" x14ac:dyDescent="0.25">
      <c r="A1513">
        <v>2014</v>
      </c>
      <c r="B1513" t="s">
        <v>40</v>
      </c>
      <c r="C1513">
        <v>2.14</v>
      </c>
      <c r="D1513" t="s">
        <v>69</v>
      </c>
      <c r="E1513" t="s">
        <v>55</v>
      </c>
      <c r="F1513">
        <v>38</v>
      </c>
      <c r="G1513">
        <v>15</v>
      </c>
      <c r="H1513">
        <v>10.69</v>
      </c>
      <c r="I1513">
        <v>48.69</v>
      </c>
      <c r="J1513">
        <v>53</v>
      </c>
      <c r="K1513">
        <v>41</v>
      </c>
      <c r="L1513">
        <v>12</v>
      </c>
      <c r="M1513">
        <v>0</v>
      </c>
    </row>
    <row r="1514" spans="1:13" x14ac:dyDescent="0.25">
      <c r="A1514">
        <v>2014</v>
      </c>
      <c r="B1514" t="s">
        <v>40</v>
      </c>
      <c r="C1514">
        <v>2.2200000000000002</v>
      </c>
      <c r="D1514" t="s">
        <v>68</v>
      </c>
      <c r="E1514" t="s">
        <v>53</v>
      </c>
      <c r="F1514">
        <v>1</v>
      </c>
      <c r="G1514">
        <v>0</v>
      </c>
      <c r="H1514">
        <v>0</v>
      </c>
      <c r="I1514">
        <v>1</v>
      </c>
      <c r="J1514">
        <v>1</v>
      </c>
      <c r="K1514">
        <v>1</v>
      </c>
      <c r="L1514">
        <v>0</v>
      </c>
      <c r="M1514">
        <v>0</v>
      </c>
    </row>
    <row r="1515" spans="1:13" x14ac:dyDescent="0.25">
      <c r="A1515">
        <v>2014</v>
      </c>
      <c r="B1515" t="s">
        <v>40</v>
      </c>
      <c r="C1515">
        <v>2.23</v>
      </c>
      <c r="D1515" t="s">
        <v>69</v>
      </c>
      <c r="E1515" t="s">
        <v>53</v>
      </c>
      <c r="F1515">
        <v>7</v>
      </c>
      <c r="G1515">
        <v>0</v>
      </c>
      <c r="H1515">
        <v>0</v>
      </c>
      <c r="I1515">
        <v>7</v>
      </c>
      <c r="J1515">
        <v>7</v>
      </c>
      <c r="K1515">
        <v>5</v>
      </c>
      <c r="L1515">
        <v>2</v>
      </c>
      <c r="M1515">
        <v>0</v>
      </c>
    </row>
    <row r="1516" spans="1:13" x14ac:dyDescent="0.25">
      <c r="A1516">
        <v>2014</v>
      </c>
      <c r="B1516" t="s">
        <v>40</v>
      </c>
      <c r="C1516">
        <v>2.2999999999999998</v>
      </c>
      <c r="D1516" t="s">
        <v>68</v>
      </c>
      <c r="E1516" t="s">
        <v>56</v>
      </c>
      <c r="F1516">
        <v>4</v>
      </c>
      <c r="G1516">
        <v>0</v>
      </c>
      <c r="H1516">
        <v>0</v>
      </c>
      <c r="I1516">
        <v>4</v>
      </c>
      <c r="J1516">
        <v>4</v>
      </c>
      <c r="K1516">
        <v>4</v>
      </c>
      <c r="L1516">
        <v>0</v>
      </c>
      <c r="M1516">
        <v>0</v>
      </c>
    </row>
    <row r="1517" spans="1:13" x14ac:dyDescent="0.25">
      <c r="A1517">
        <v>2014</v>
      </c>
      <c r="B1517" t="s">
        <v>40</v>
      </c>
      <c r="C1517">
        <v>2.31</v>
      </c>
      <c r="D1517" t="s">
        <v>69</v>
      </c>
      <c r="E1517" t="s">
        <v>56</v>
      </c>
      <c r="F1517">
        <v>24</v>
      </c>
      <c r="G1517">
        <v>6</v>
      </c>
      <c r="H1517">
        <v>3.1</v>
      </c>
      <c r="I1517">
        <v>27.1</v>
      </c>
      <c r="J1517">
        <v>30</v>
      </c>
      <c r="K1517">
        <v>19</v>
      </c>
      <c r="L1517">
        <v>11</v>
      </c>
      <c r="M1517">
        <v>0</v>
      </c>
    </row>
    <row r="1518" spans="1:13" x14ac:dyDescent="0.25">
      <c r="A1518">
        <v>2014</v>
      </c>
      <c r="B1518" t="s">
        <v>41</v>
      </c>
      <c r="C1518">
        <v>2.04</v>
      </c>
      <c r="D1518" t="s">
        <v>68</v>
      </c>
      <c r="E1518" t="s">
        <v>54</v>
      </c>
      <c r="F1518">
        <v>0</v>
      </c>
      <c r="G1518">
        <v>13</v>
      </c>
      <c r="H1518">
        <v>12.16</v>
      </c>
      <c r="I1518">
        <v>12.16</v>
      </c>
      <c r="J1518">
        <v>13</v>
      </c>
      <c r="K1518">
        <v>10</v>
      </c>
      <c r="L1518">
        <v>3</v>
      </c>
      <c r="M1518">
        <v>0</v>
      </c>
    </row>
    <row r="1519" spans="1:13" x14ac:dyDescent="0.25">
      <c r="A1519">
        <v>2014</v>
      </c>
      <c r="B1519" t="s">
        <v>41</v>
      </c>
      <c r="C1519">
        <v>2.0499999999999998</v>
      </c>
      <c r="D1519" t="s">
        <v>69</v>
      </c>
      <c r="E1519" t="s">
        <v>54</v>
      </c>
      <c r="F1519">
        <v>0</v>
      </c>
      <c r="G1519">
        <v>32</v>
      </c>
      <c r="H1519">
        <v>26.93</v>
      </c>
      <c r="I1519">
        <v>26.93</v>
      </c>
      <c r="J1519">
        <v>32</v>
      </c>
      <c r="K1519">
        <v>30</v>
      </c>
      <c r="L1519">
        <v>2</v>
      </c>
      <c r="M1519">
        <v>0</v>
      </c>
    </row>
    <row r="1520" spans="1:13" x14ac:dyDescent="0.25">
      <c r="A1520">
        <v>2014</v>
      </c>
      <c r="B1520" t="s">
        <v>41</v>
      </c>
      <c r="C1520">
        <v>2.13</v>
      </c>
      <c r="D1520" t="s">
        <v>68</v>
      </c>
      <c r="E1520" t="s">
        <v>55</v>
      </c>
      <c r="F1520">
        <v>0</v>
      </c>
      <c r="G1520">
        <v>5</v>
      </c>
      <c r="H1520">
        <v>4.75</v>
      </c>
      <c r="I1520">
        <v>4.75</v>
      </c>
      <c r="J1520">
        <v>5</v>
      </c>
      <c r="K1520">
        <v>3</v>
      </c>
      <c r="L1520">
        <v>2</v>
      </c>
      <c r="M1520">
        <v>0</v>
      </c>
    </row>
    <row r="1521" spans="1:13" x14ac:dyDescent="0.25">
      <c r="A1521">
        <v>2014</v>
      </c>
      <c r="B1521" t="s">
        <v>41</v>
      </c>
      <c r="C1521">
        <v>2.14</v>
      </c>
      <c r="D1521" t="s">
        <v>69</v>
      </c>
      <c r="E1521" t="s">
        <v>55</v>
      </c>
      <c r="F1521">
        <v>0</v>
      </c>
      <c r="G1521">
        <v>56</v>
      </c>
      <c r="H1521">
        <v>47.34</v>
      </c>
      <c r="I1521">
        <v>47.34</v>
      </c>
      <c r="J1521">
        <v>56</v>
      </c>
      <c r="K1521">
        <v>43</v>
      </c>
      <c r="L1521">
        <v>13</v>
      </c>
      <c r="M1521">
        <v>0</v>
      </c>
    </row>
    <row r="1522" spans="1:13" x14ac:dyDescent="0.25">
      <c r="A1522">
        <v>2014</v>
      </c>
      <c r="B1522" t="s">
        <v>41</v>
      </c>
      <c r="C1522">
        <v>2.23</v>
      </c>
      <c r="D1522" t="s">
        <v>69</v>
      </c>
      <c r="E1522" t="s">
        <v>53</v>
      </c>
      <c r="F1522">
        <v>0</v>
      </c>
      <c r="G1522">
        <v>16</v>
      </c>
      <c r="H1522">
        <v>14.27</v>
      </c>
      <c r="I1522">
        <v>14.27</v>
      </c>
      <c r="J1522">
        <v>16</v>
      </c>
      <c r="K1522">
        <v>11</v>
      </c>
      <c r="L1522">
        <v>5</v>
      </c>
      <c r="M1522">
        <v>0</v>
      </c>
    </row>
    <row r="1523" spans="1:13" x14ac:dyDescent="0.25">
      <c r="A1523">
        <v>2014</v>
      </c>
      <c r="B1523" t="s">
        <v>41</v>
      </c>
      <c r="C1523">
        <v>2.2999999999999998</v>
      </c>
      <c r="D1523" t="s">
        <v>68</v>
      </c>
      <c r="E1523" t="s">
        <v>56</v>
      </c>
      <c r="F1523">
        <v>0</v>
      </c>
      <c r="G1523">
        <v>3</v>
      </c>
      <c r="H1523">
        <v>1.93</v>
      </c>
      <c r="I1523">
        <v>1.93</v>
      </c>
      <c r="J1523">
        <v>3</v>
      </c>
      <c r="K1523">
        <v>3</v>
      </c>
      <c r="L1523">
        <v>0</v>
      </c>
      <c r="M1523">
        <v>0</v>
      </c>
    </row>
    <row r="1524" spans="1:13" x14ac:dyDescent="0.25">
      <c r="A1524">
        <v>2014</v>
      </c>
      <c r="B1524" t="s">
        <v>41</v>
      </c>
      <c r="C1524">
        <v>2.31</v>
      </c>
      <c r="D1524" t="s">
        <v>69</v>
      </c>
      <c r="E1524" t="s">
        <v>56</v>
      </c>
      <c r="F1524">
        <v>0</v>
      </c>
      <c r="G1524">
        <v>11</v>
      </c>
      <c r="H1524">
        <v>7.93</v>
      </c>
      <c r="I1524">
        <v>7.93</v>
      </c>
      <c r="J1524">
        <v>11</v>
      </c>
      <c r="K1524">
        <v>8</v>
      </c>
      <c r="L1524">
        <v>3</v>
      </c>
      <c r="M1524">
        <v>0</v>
      </c>
    </row>
    <row r="1525" spans="1:13" x14ac:dyDescent="0.25">
      <c r="A1525">
        <v>2014</v>
      </c>
      <c r="B1525" t="s">
        <v>42</v>
      </c>
      <c r="C1525">
        <v>2.04</v>
      </c>
      <c r="D1525" t="s">
        <v>68</v>
      </c>
      <c r="E1525" t="s">
        <v>54</v>
      </c>
      <c r="F1525">
        <v>2</v>
      </c>
      <c r="G1525">
        <v>0</v>
      </c>
      <c r="H1525">
        <v>0</v>
      </c>
      <c r="I1525">
        <v>2</v>
      </c>
      <c r="J1525">
        <v>2</v>
      </c>
      <c r="K1525">
        <v>2</v>
      </c>
      <c r="L1525">
        <v>0</v>
      </c>
      <c r="M1525">
        <v>0</v>
      </c>
    </row>
    <row r="1526" spans="1:13" x14ac:dyDescent="0.25">
      <c r="A1526">
        <v>2014</v>
      </c>
      <c r="B1526" t="s">
        <v>42</v>
      </c>
      <c r="C1526">
        <v>2.0499999999999998</v>
      </c>
      <c r="D1526" t="s">
        <v>69</v>
      </c>
      <c r="E1526" t="s">
        <v>54</v>
      </c>
      <c r="F1526">
        <v>7</v>
      </c>
      <c r="G1526">
        <v>0</v>
      </c>
      <c r="H1526">
        <v>0</v>
      </c>
      <c r="I1526">
        <v>7</v>
      </c>
      <c r="J1526">
        <v>7</v>
      </c>
      <c r="K1526">
        <v>6</v>
      </c>
      <c r="L1526">
        <v>1</v>
      </c>
      <c r="M1526">
        <v>0</v>
      </c>
    </row>
    <row r="1527" spans="1:13" x14ac:dyDescent="0.25">
      <c r="A1527">
        <v>2014</v>
      </c>
      <c r="B1527" t="s">
        <v>42</v>
      </c>
      <c r="C1527">
        <v>2.14</v>
      </c>
      <c r="D1527" t="s">
        <v>69</v>
      </c>
      <c r="E1527" t="s">
        <v>55</v>
      </c>
      <c r="F1527">
        <v>1</v>
      </c>
      <c r="G1527">
        <v>0</v>
      </c>
      <c r="H1527">
        <v>0</v>
      </c>
      <c r="I1527">
        <v>1</v>
      </c>
      <c r="J1527">
        <v>1</v>
      </c>
      <c r="K1527">
        <v>0</v>
      </c>
      <c r="L1527">
        <v>1</v>
      </c>
      <c r="M1527">
        <v>0</v>
      </c>
    </row>
    <row r="1528" spans="1:13" x14ac:dyDescent="0.25">
      <c r="A1528">
        <v>2014</v>
      </c>
      <c r="B1528" t="s">
        <v>42</v>
      </c>
      <c r="C1528">
        <v>2.2999999999999998</v>
      </c>
      <c r="D1528" t="s">
        <v>68</v>
      </c>
      <c r="E1528" t="s">
        <v>56</v>
      </c>
      <c r="F1528">
        <v>3</v>
      </c>
      <c r="G1528">
        <v>1</v>
      </c>
      <c r="H1528">
        <v>0.6</v>
      </c>
      <c r="I1528">
        <v>3.6</v>
      </c>
      <c r="J1528">
        <v>4</v>
      </c>
      <c r="K1528">
        <v>4</v>
      </c>
      <c r="L1528">
        <v>0</v>
      </c>
      <c r="M1528">
        <v>0</v>
      </c>
    </row>
    <row r="1529" spans="1:13" x14ac:dyDescent="0.25">
      <c r="A1529">
        <v>2014</v>
      </c>
      <c r="B1529" t="s">
        <v>42</v>
      </c>
      <c r="C1529">
        <v>2.31</v>
      </c>
      <c r="D1529" t="s">
        <v>69</v>
      </c>
      <c r="E1529" t="s">
        <v>56</v>
      </c>
      <c r="F1529">
        <v>6</v>
      </c>
      <c r="G1529">
        <v>4</v>
      </c>
      <c r="H1529">
        <v>2.1</v>
      </c>
      <c r="I1529">
        <v>8.1</v>
      </c>
      <c r="J1529">
        <v>10</v>
      </c>
      <c r="K1529">
        <v>9</v>
      </c>
      <c r="L1529">
        <v>1</v>
      </c>
      <c r="M1529">
        <v>0</v>
      </c>
    </row>
    <row r="1530" spans="1:13" x14ac:dyDescent="0.25">
      <c r="A1530">
        <v>2014</v>
      </c>
      <c r="B1530" t="s">
        <v>43</v>
      </c>
      <c r="C1530">
        <v>2.04</v>
      </c>
      <c r="D1530" t="s">
        <v>68</v>
      </c>
      <c r="E1530" t="s">
        <v>54</v>
      </c>
      <c r="F1530">
        <v>4</v>
      </c>
      <c r="G1530">
        <v>1</v>
      </c>
      <c r="H1530">
        <v>0.39</v>
      </c>
      <c r="I1530">
        <v>4.3899999999999997</v>
      </c>
      <c r="J1530">
        <v>5</v>
      </c>
      <c r="K1530">
        <v>4</v>
      </c>
      <c r="L1530">
        <v>1</v>
      </c>
      <c r="M1530">
        <v>0</v>
      </c>
    </row>
    <row r="1531" spans="1:13" x14ac:dyDescent="0.25">
      <c r="A1531">
        <v>2014</v>
      </c>
      <c r="B1531" t="s">
        <v>43</v>
      </c>
      <c r="C1531">
        <v>2.0499999999999998</v>
      </c>
      <c r="D1531" t="s">
        <v>69</v>
      </c>
      <c r="E1531" t="s">
        <v>54</v>
      </c>
      <c r="F1531">
        <v>42</v>
      </c>
      <c r="G1531">
        <v>7</v>
      </c>
      <c r="H1531">
        <v>4.84</v>
      </c>
      <c r="I1531">
        <v>46.84</v>
      </c>
      <c r="J1531">
        <v>49</v>
      </c>
      <c r="K1531">
        <v>40</v>
      </c>
      <c r="L1531">
        <v>9</v>
      </c>
      <c r="M1531">
        <v>0</v>
      </c>
    </row>
    <row r="1532" spans="1:13" x14ac:dyDescent="0.25">
      <c r="A1532">
        <v>2014</v>
      </c>
      <c r="B1532" t="s">
        <v>43</v>
      </c>
      <c r="C1532">
        <v>2.13</v>
      </c>
      <c r="D1532" t="s">
        <v>68</v>
      </c>
      <c r="E1532" t="s">
        <v>55</v>
      </c>
      <c r="F1532">
        <v>3</v>
      </c>
      <c r="G1532">
        <v>0</v>
      </c>
      <c r="H1532">
        <v>0</v>
      </c>
      <c r="I1532">
        <v>3</v>
      </c>
      <c r="J1532">
        <v>3</v>
      </c>
      <c r="K1532">
        <v>2</v>
      </c>
      <c r="L1532">
        <v>1</v>
      </c>
      <c r="M1532">
        <v>0</v>
      </c>
    </row>
    <row r="1533" spans="1:13" x14ac:dyDescent="0.25">
      <c r="A1533">
        <v>2014</v>
      </c>
      <c r="B1533" t="s">
        <v>43</v>
      </c>
      <c r="C1533">
        <v>2.14</v>
      </c>
      <c r="D1533" t="s">
        <v>69</v>
      </c>
      <c r="E1533" t="s">
        <v>55</v>
      </c>
      <c r="F1533">
        <v>18</v>
      </c>
      <c r="G1533">
        <v>2</v>
      </c>
      <c r="H1533">
        <v>1</v>
      </c>
      <c r="I1533">
        <v>19</v>
      </c>
      <c r="J1533">
        <v>20</v>
      </c>
      <c r="K1533">
        <v>13</v>
      </c>
      <c r="L1533">
        <v>7</v>
      </c>
      <c r="M1533">
        <v>0</v>
      </c>
    </row>
    <row r="1534" spans="1:13" x14ac:dyDescent="0.25">
      <c r="A1534">
        <v>2014</v>
      </c>
      <c r="B1534" t="s">
        <v>43</v>
      </c>
      <c r="C1534">
        <v>2.2200000000000002</v>
      </c>
      <c r="D1534" t="s">
        <v>68</v>
      </c>
      <c r="E1534" t="s">
        <v>53</v>
      </c>
      <c r="F1534">
        <v>1</v>
      </c>
      <c r="G1534">
        <v>0</v>
      </c>
      <c r="H1534">
        <v>0</v>
      </c>
      <c r="I1534">
        <v>1</v>
      </c>
      <c r="J1534">
        <v>1</v>
      </c>
      <c r="K1534">
        <v>0</v>
      </c>
      <c r="L1534">
        <v>1</v>
      </c>
      <c r="M1534">
        <v>0</v>
      </c>
    </row>
    <row r="1535" spans="1:13" x14ac:dyDescent="0.25">
      <c r="A1535">
        <v>2014</v>
      </c>
      <c r="B1535" t="s">
        <v>43</v>
      </c>
      <c r="C1535">
        <v>2.23</v>
      </c>
      <c r="D1535" t="s">
        <v>69</v>
      </c>
      <c r="E1535" t="s">
        <v>53</v>
      </c>
      <c r="F1535">
        <v>10</v>
      </c>
      <c r="G1535">
        <v>2</v>
      </c>
      <c r="H1535">
        <v>1.1000000000000001</v>
      </c>
      <c r="I1535">
        <v>11.1</v>
      </c>
      <c r="J1535">
        <v>12</v>
      </c>
      <c r="K1535">
        <v>6</v>
      </c>
      <c r="L1535">
        <v>6</v>
      </c>
      <c r="M1535">
        <v>0</v>
      </c>
    </row>
    <row r="1536" spans="1:13" x14ac:dyDescent="0.25">
      <c r="A1536">
        <v>2014</v>
      </c>
      <c r="B1536" t="s">
        <v>43</v>
      </c>
      <c r="C1536">
        <v>2.31</v>
      </c>
      <c r="D1536" t="s">
        <v>69</v>
      </c>
      <c r="E1536" t="s">
        <v>56</v>
      </c>
      <c r="F1536">
        <v>17</v>
      </c>
      <c r="G1536">
        <v>6</v>
      </c>
      <c r="H1536">
        <v>4.08</v>
      </c>
      <c r="I1536">
        <v>21.08</v>
      </c>
      <c r="J1536">
        <v>23</v>
      </c>
      <c r="K1536">
        <v>19</v>
      </c>
      <c r="L1536">
        <v>4</v>
      </c>
      <c r="M1536">
        <v>0</v>
      </c>
    </row>
    <row r="1537" spans="1:13" x14ac:dyDescent="0.25">
      <c r="A1537">
        <v>2014</v>
      </c>
      <c r="B1537" t="s">
        <v>44</v>
      </c>
      <c r="C1537">
        <v>2.0499999999999998</v>
      </c>
      <c r="D1537" t="s">
        <v>69</v>
      </c>
      <c r="E1537" t="s">
        <v>54</v>
      </c>
      <c r="F1537">
        <v>104</v>
      </c>
      <c r="G1537">
        <v>22</v>
      </c>
      <c r="H1537">
        <v>11.49</v>
      </c>
      <c r="I1537">
        <v>115.49</v>
      </c>
      <c r="J1537">
        <v>126</v>
      </c>
      <c r="K1537">
        <v>106</v>
      </c>
      <c r="L1537">
        <v>20</v>
      </c>
      <c r="M1537">
        <v>0</v>
      </c>
    </row>
    <row r="1538" spans="1:13" x14ac:dyDescent="0.25">
      <c r="A1538">
        <v>2014</v>
      </c>
      <c r="B1538" t="s">
        <v>44</v>
      </c>
      <c r="C1538">
        <v>2.14</v>
      </c>
      <c r="D1538" t="s">
        <v>69</v>
      </c>
      <c r="E1538" t="s">
        <v>55</v>
      </c>
      <c r="F1538">
        <v>110</v>
      </c>
      <c r="G1538">
        <v>22</v>
      </c>
      <c r="H1538">
        <v>13.37</v>
      </c>
      <c r="I1538">
        <v>123.37</v>
      </c>
      <c r="J1538">
        <v>132</v>
      </c>
      <c r="K1538">
        <v>102</v>
      </c>
      <c r="L1538">
        <v>30</v>
      </c>
      <c r="M1538">
        <v>0</v>
      </c>
    </row>
    <row r="1539" spans="1:13" x14ac:dyDescent="0.25">
      <c r="A1539">
        <v>2014</v>
      </c>
      <c r="B1539" t="s">
        <v>44</v>
      </c>
      <c r="C1539">
        <v>2.23</v>
      </c>
      <c r="D1539" t="s">
        <v>69</v>
      </c>
      <c r="E1539" t="s">
        <v>53</v>
      </c>
      <c r="F1539">
        <v>32</v>
      </c>
      <c r="G1539">
        <v>5</v>
      </c>
      <c r="H1539">
        <v>2.75</v>
      </c>
      <c r="I1539">
        <v>34.75</v>
      </c>
      <c r="J1539">
        <v>37</v>
      </c>
      <c r="K1539">
        <v>21</v>
      </c>
      <c r="L1539">
        <v>16</v>
      </c>
      <c r="M1539">
        <v>0</v>
      </c>
    </row>
    <row r="1540" spans="1:13" x14ac:dyDescent="0.25">
      <c r="A1540">
        <v>2014</v>
      </c>
      <c r="B1540" t="s">
        <v>44</v>
      </c>
      <c r="C1540">
        <v>2.31</v>
      </c>
      <c r="D1540" t="s">
        <v>69</v>
      </c>
      <c r="E1540" t="s">
        <v>56</v>
      </c>
      <c r="F1540">
        <v>4</v>
      </c>
      <c r="G1540">
        <v>4</v>
      </c>
      <c r="H1540">
        <v>0.5</v>
      </c>
      <c r="I1540">
        <v>4.5</v>
      </c>
      <c r="J1540">
        <v>8</v>
      </c>
      <c r="K1540">
        <v>7</v>
      </c>
      <c r="L1540">
        <v>1</v>
      </c>
      <c r="M1540">
        <v>0</v>
      </c>
    </row>
    <row r="1541" spans="1:13" x14ac:dyDescent="0.25">
      <c r="A1541">
        <v>2014</v>
      </c>
      <c r="B1541" t="s">
        <v>45</v>
      </c>
      <c r="C1541">
        <v>2.04</v>
      </c>
      <c r="D1541" t="s">
        <v>68</v>
      </c>
      <c r="E1541" t="s">
        <v>54</v>
      </c>
      <c r="F1541">
        <v>3</v>
      </c>
      <c r="G1541">
        <v>8</v>
      </c>
      <c r="H1541">
        <v>0.81</v>
      </c>
      <c r="I1541">
        <v>3.81</v>
      </c>
      <c r="J1541">
        <v>11</v>
      </c>
      <c r="K1541">
        <v>10</v>
      </c>
      <c r="L1541">
        <v>1</v>
      </c>
      <c r="M1541">
        <v>0</v>
      </c>
    </row>
    <row r="1542" spans="1:13" x14ac:dyDescent="0.25">
      <c r="A1542">
        <v>2014</v>
      </c>
      <c r="B1542" t="s">
        <v>45</v>
      </c>
      <c r="C1542">
        <v>2.0499999999999998</v>
      </c>
      <c r="D1542" t="s">
        <v>69</v>
      </c>
      <c r="E1542" t="s">
        <v>54</v>
      </c>
      <c r="F1542">
        <v>25</v>
      </c>
      <c r="G1542">
        <v>5</v>
      </c>
      <c r="H1542">
        <v>3.05</v>
      </c>
      <c r="I1542">
        <v>28.05</v>
      </c>
      <c r="J1542">
        <v>30</v>
      </c>
      <c r="K1542">
        <v>24</v>
      </c>
      <c r="L1542">
        <v>6</v>
      </c>
      <c r="M1542">
        <v>0</v>
      </c>
    </row>
    <row r="1543" spans="1:13" x14ac:dyDescent="0.25">
      <c r="A1543">
        <v>2014</v>
      </c>
      <c r="B1543" t="s">
        <v>45</v>
      </c>
      <c r="C1543">
        <v>2.13</v>
      </c>
      <c r="D1543" t="s">
        <v>68</v>
      </c>
      <c r="E1543" t="s">
        <v>55</v>
      </c>
      <c r="F1543">
        <v>5</v>
      </c>
      <c r="G1543">
        <v>2</v>
      </c>
      <c r="H1543">
        <v>1.46</v>
      </c>
      <c r="I1543">
        <v>6.46</v>
      </c>
      <c r="J1543">
        <v>7</v>
      </c>
      <c r="K1543">
        <v>6</v>
      </c>
      <c r="L1543">
        <v>1</v>
      </c>
      <c r="M1543">
        <v>0</v>
      </c>
    </row>
    <row r="1544" spans="1:13" x14ac:dyDescent="0.25">
      <c r="A1544">
        <v>2014</v>
      </c>
      <c r="B1544" t="s">
        <v>45</v>
      </c>
      <c r="C1544">
        <v>2.14</v>
      </c>
      <c r="D1544" t="s">
        <v>69</v>
      </c>
      <c r="E1544" t="s">
        <v>55</v>
      </c>
      <c r="F1544">
        <v>4</v>
      </c>
      <c r="G1544">
        <v>5</v>
      </c>
      <c r="H1544">
        <v>3.58</v>
      </c>
      <c r="I1544">
        <v>7.58</v>
      </c>
      <c r="J1544">
        <v>9</v>
      </c>
      <c r="K1544">
        <v>8</v>
      </c>
      <c r="L1544">
        <v>1</v>
      </c>
      <c r="M1544">
        <v>0</v>
      </c>
    </row>
    <row r="1545" spans="1:13" x14ac:dyDescent="0.25">
      <c r="A1545">
        <v>2014</v>
      </c>
      <c r="B1545" t="s">
        <v>45</v>
      </c>
      <c r="C1545">
        <v>2.2200000000000002</v>
      </c>
      <c r="D1545" t="s">
        <v>68</v>
      </c>
      <c r="E1545" t="s">
        <v>53</v>
      </c>
      <c r="F1545">
        <v>3</v>
      </c>
      <c r="G1545">
        <v>0</v>
      </c>
      <c r="H1545">
        <v>0</v>
      </c>
      <c r="I1545">
        <v>3</v>
      </c>
      <c r="J1545">
        <v>3</v>
      </c>
      <c r="K1545">
        <v>1</v>
      </c>
      <c r="L1545">
        <v>2</v>
      </c>
      <c r="M1545">
        <v>0</v>
      </c>
    </row>
    <row r="1546" spans="1:13" x14ac:dyDescent="0.25">
      <c r="A1546">
        <v>2014</v>
      </c>
      <c r="B1546" t="s">
        <v>45</v>
      </c>
      <c r="C1546">
        <v>2.23</v>
      </c>
      <c r="D1546" t="s">
        <v>69</v>
      </c>
      <c r="E1546" t="s">
        <v>53</v>
      </c>
      <c r="F1546">
        <v>9</v>
      </c>
      <c r="G1546">
        <v>2</v>
      </c>
      <c r="H1546">
        <v>1</v>
      </c>
      <c r="I1546">
        <v>10</v>
      </c>
      <c r="J1546">
        <v>11</v>
      </c>
      <c r="K1546">
        <v>11</v>
      </c>
      <c r="L1546">
        <v>0</v>
      </c>
      <c r="M1546">
        <v>0</v>
      </c>
    </row>
    <row r="1547" spans="1:13" x14ac:dyDescent="0.25">
      <c r="A1547">
        <v>2014</v>
      </c>
      <c r="B1547" t="s">
        <v>45</v>
      </c>
      <c r="C1547">
        <v>2.2999999999999998</v>
      </c>
      <c r="D1547" t="s">
        <v>68</v>
      </c>
      <c r="E1547" t="s">
        <v>56</v>
      </c>
      <c r="F1547">
        <v>3</v>
      </c>
      <c r="G1547">
        <v>1</v>
      </c>
      <c r="H1547">
        <v>0.32</v>
      </c>
      <c r="I1547">
        <v>3.32</v>
      </c>
      <c r="J1547">
        <v>4</v>
      </c>
      <c r="K1547">
        <v>3</v>
      </c>
      <c r="L1547">
        <v>1</v>
      </c>
      <c r="M1547">
        <v>0</v>
      </c>
    </row>
    <row r="1548" spans="1:13" x14ac:dyDescent="0.25">
      <c r="A1548">
        <v>2014</v>
      </c>
      <c r="B1548" t="s">
        <v>46</v>
      </c>
      <c r="C1548">
        <v>2.04</v>
      </c>
      <c r="D1548" t="s">
        <v>68</v>
      </c>
      <c r="E1548" t="s">
        <v>54</v>
      </c>
      <c r="F1548">
        <v>10</v>
      </c>
      <c r="G1548">
        <v>2</v>
      </c>
      <c r="H1548">
        <v>1</v>
      </c>
      <c r="I1548">
        <v>11</v>
      </c>
      <c r="J1548">
        <v>12</v>
      </c>
      <c r="K1548">
        <v>7</v>
      </c>
      <c r="L1548">
        <v>5</v>
      </c>
      <c r="M1548">
        <v>0</v>
      </c>
    </row>
    <row r="1549" spans="1:13" x14ac:dyDescent="0.25">
      <c r="A1549">
        <v>2014</v>
      </c>
      <c r="B1549" t="s">
        <v>46</v>
      </c>
      <c r="C1549">
        <v>2.0499999999999998</v>
      </c>
      <c r="D1549" t="s">
        <v>69</v>
      </c>
      <c r="E1549" t="s">
        <v>54</v>
      </c>
      <c r="F1549">
        <v>33</v>
      </c>
      <c r="G1549">
        <v>12</v>
      </c>
      <c r="H1549">
        <v>7.93</v>
      </c>
      <c r="I1549">
        <v>40.93</v>
      </c>
      <c r="J1549">
        <v>45</v>
      </c>
      <c r="K1549">
        <v>38</v>
      </c>
      <c r="L1549">
        <v>7</v>
      </c>
      <c r="M1549">
        <v>0</v>
      </c>
    </row>
    <row r="1550" spans="1:13" x14ac:dyDescent="0.25">
      <c r="A1550">
        <v>2014</v>
      </c>
      <c r="B1550" t="s">
        <v>46</v>
      </c>
      <c r="C1550">
        <v>2.13</v>
      </c>
      <c r="D1550" t="s">
        <v>68</v>
      </c>
      <c r="E1550" t="s">
        <v>55</v>
      </c>
      <c r="F1550">
        <v>4</v>
      </c>
      <c r="G1550">
        <v>0</v>
      </c>
      <c r="H1550">
        <v>0</v>
      </c>
      <c r="I1550">
        <v>4</v>
      </c>
      <c r="J1550">
        <v>4</v>
      </c>
      <c r="K1550">
        <v>2</v>
      </c>
      <c r="L1550">
        <v>2</v>
      </c>
      <c r="M1550">
        <v>0</v>
      </c>
    </row>
    <row r="1551" spans="1:13" x14ac:dyDescent="0.25">
      <c r="A1551">
        <v>2014</v>
      </c>
      <c r="B1551" t="s">
        <v>46</v>
      </c>
      <c r="C1551">
        <v>2.14</v>
      </c>
      <c r="D1551" t="s">
        <v>69</v>
      </c>
      <c r="E1551" t="s">
        <v>55</v>
      </c>
      <c r="F1551">
        <v>17</v>
      </c>
      <c r="G1551">
        <v>5</v>
      </c>
      <c r="H1551">
        <v>3.34</v>
      </c>
      <c r="I1551">
        <v>20.34</v>
      </c>
      <c r="J1551">
        <v>22</v>
      </c>
      <c r="K1551">
        <v>15</v>
      </c>
      <c r="L1551">
        <v>7</v>
      </c>
      <c r="M1551">
        <v>0</v>
      </c>
    </row>
    <row r="1552" spans="1:13" x14ac:dyDescent="0.25">
      <c r="A1552">
        <v>2014</v>
      </c>
      <c r="B1552" t="s">
        <v>46</v>
      </c>
      <c r="C1552">
        <v>2.2200000000000002</v>
      </c>
      <c r="D1552" t="s">
        <v>68</v>
      </c>
      <c r="E1552" t="s">
        <v>53</v>
      </c>
      <c r="F1552">
        <v>3</v>
      </c>
      <c r="G1552">
        <v>0</v>
      </c>
      <c r="H1552">
        <v>0</v>
      </c>
      <c r="I1552">
        <v>3</v>
      </c>
      <c r="J1552">
        <v>3</v>
      </c>
      <c r="K1552">
        <v>1</v>
      </c>
      <c r="L1552">
        <v>2</v>
      </c>
      <c r="M1552">
        <v>0</v>
      </c>
    </row>
    <row r="1553" spans="1:13" x14ac:dyDescent="0.25">
      <c r="A1553">
        <v>2014</v>
      </c>
      <c r="B1553" t="s">
        <v>46</v>
      </c>
      <c r="C1553">
        <v>2.23</v>
      </c>
      <c r="D1553" t="s">
        <v>69</v>
      </c>
      <c r="E1553" t="s">
        <v>53</v>
      </c>
      <c r="F1553">
        <v>12</v>
      </c>
      <c r="G1553">
        <v>1</v>
      </c>
      <c r="H1553">
        <v>0.63</v>
      </c>
      <c r="I1553">
        <v>12.63</v>
      </c>
      <c r="J1553">
        <v>13</v>
      </c>
      <c r="K1553">
        <v>10</v>
      </c>
      <c r="L1553">
        <v>3</v>
      </c>
      <c r="M1553">
        <v>0</v>
      </c>
    </row>
    <row r="1554" spans="1:13" x14ac:dyDescent="0.25">
      <c r="A1554">
        <v>2014</v>
      </c>
      <c r="B1554" t="s">
        <v>46</v>
      </c>
      <c r="C1554">
        <v>2.2999999999999998</v>
      </c>
      <c r="D1554" t="s">
        <v>68</v>
      </c>
      <c r="E1554" t="s">
        <v>56</v>
      </c>
      <c r="F1554">
        <v>5</v>
      </c>
      <c r="G1554">
        <v>0</v>
      </c>
      <c r="H1554">
        <v>0</v>
      </c>
      <c r="I1554">
        <v>5</v>
      </c>
      <c r="J1554">
        <v>5</v>
      </c>
      <c r="K1554">
        <v>4</v>
      </c>
      <c r="L1554">
        <v>1</v>
      </c>
      <c r="M1554">
        <v>0</v>
      </c>
    </row>
    <row r="1555" spans="1:13" x14ac:dyDescent="0.25">
      <c r="A1555">
        <v>2014</v>
      </c>
      <c r="B1555" t="s">
        <v>46</v>
      </c>
      <c r="C1555">
        <v>2.31</v>
      </c>
      <c r="D1555" t="s">
        <v>69</v>
      </c>
      <c r="E1555" t="s">
        <v>56</v>
      </c>
      <c r="F1555">
        <v>16</v>
      </c>
      <c r="G1555">
        <v>7</v>
      </c>
      <c r="H1555">
        <v>5.53</v>
      </c>
      <c r="I1555">
        <v>21.53</v>
      </c>
      <c r="J1555">
        <v>23</v>
      </c>
      <c r="K1555">
        <v>20</v>
      </c>
      <c r="L1555">
        <v>3</v>
      </c>
      <c r="M1555">
        <v>0</v>
      </c>
    </row>
    <row r="1556" spans="1:13" x14ac:dyDescent="0.25">
      <c r="A1556">
        <v>2014</v>
      </c>
      <c r="B1556" t="s">
        <v>47</v>
      </c>
      <c r="C1556">
        <v>2.04</v>
      </c>
      <c r="D1556" t="s">
        <v>68</v>
      </c>
      <c r="E1556" t="s">
        <v>54</v>
      </c>
      <c r="F1556">
        <v>18</v>
      </c>
      <c r="G1556">
        <v>2</v>
      </c>
      <c r="H1556">
        <v>1.56</v>
      </c>
      <c r="I1556">
        <v>19.559999999999999</v>
      </c>
      <c r="J1556">
        <v>20</v>
      </c>
      <c r="K1556">
        <v>16</v>
      </c>
      <c r="L1556">
        <v>4</v>
      </c>
      <c r="M1556">
        <v>0</v>
      </c>
    </row>
    <row r="1557" spans="1:13" x14ac:dyDescent="0.25">
      <c r="A1557">
        <v>2014</v>
      </c>
      <c r="B1557" t="s">
        <v>47</v>
      </c>
      <c r="C1557">
        <v>2.0499999999999998</v>
      </c>
      <c r="D1557" t="s">
        <v>69</v>
      </c>
      <c r="E1557" t="s">
        <v>54</v>
      </c>
      <c r="F1557">
        <v>53</v>
      </c>
      <c r="G1557">
        <v>9</v>
      </c>
      <c r="H1557">
        <v>6.44</v>
      </c>
      <c r="I1557">
        <v>59.44</v>
      </c>
      <c r="J1557">
        <v>62</v>
      </c>
      <c r="K1557">
        <v>59</v>
      </c>
      <c r="L1557">
        <v>3</v>
      </c>
      <c r="M1557">
        <v>0</v>
      </c>
    </row>
    <row r="1558" spans="1:13" x14ac:dyDescent="0.25">
      <c r="A1558">
        <v>2014</v>
      </c>
      <c r="B1558" t="s">
        <v>47</v>
      </c>
      <c r="C1558">
        <v>2.13</v>
      </c>
      <c r="D1558" t="s">
        <v>68</v>
      </c>
      <c r="E1558" t="s">
        <v>55</v>
      </c>
      <c r="F1558">
        <v>11</v>
      </c>
      <c r="G1558">
        <v>5</v>
      </c>
      <c r="H1558">
        <v>4.12</v>
      </c>
      <c r="I1558">
        <v>15.12</v>
      </c>
      <c r="J1558">
        <v>16</v>
      </c>
      <c r="K1558">
        <v>10</v>
      </c>
      <c r="L1558">
        <v>6</v>
      </c>
      <c r="M1558">
        <v>0</v>
      </c>
    </row>
    <row r="1559" spans="1:13" x14ac:dyDescent="0.25">
      <c r="A1559">
        <v>2014</v>
      </c>
      <c r="B1559" t="s">
        <v>47</v>
      </c>
      <c r="C1559">
        <v>2.14</v>
      </c>
      <c r="D1559" t="s">
        <v>69</v>
      </c>
      <c r="E1559" t="s">
        <v>55</v>
      </c>
      <c r="F1559">
        <v>29</v>
      </c>
      <c r="G1559">
        <v>18</v>
      </c>
      <c r="H1559">
        <v>12.34</v>
      </c>
      <c r="I1559">
        <v>41.34</v>
      </c>
      <c r="J1559">
        <v>47</v>
      </c>
      <c r="K1559">
        <v>38</v>
      </c>
      <c r="L1559">
        <v>9</v>
      </c>
      <c r="M1559">
        <v>0</v>
      </c>
    </row>
    <row r="1560" spans="1:13" x14ac:dyDescent="0.25">
      <c r="A1560">
        <v>2014</v>
      </c>
      <c r="B1560" t="s">
        <v>47</v>
      </c>
      <c r="C1560">
        <v>2.2200000000000002</v>
      </c>
      <c r="D1560" t="s">
        <v>68</v>
      </c>
      <c r="E1560" t="s">
        <v>53</v>
      </c>
      <c r="F1560">
        <v>4</v>
      </c>
      <c r="G1560">
        <v>1</v>
      </c>
      <c r="H1560">
        <v>0.67</v>
      </c>
      <c r="I1560">
        <v>4.67</v>
      </c>
      <c r="J1560">
        <v>5</v>
      </c>
      <c r="K1560">
        <v>3</v>
      </c>
      <c r="L1560">
        <v>2</v>
      </c>
      <c r="M1560">
        <v>0</v>
      </c>
    </row>
    <row r="1561" spans="1:13" x14ac:dyDescent="0.25">
      <c r="A1561">
        <v>2014</v>
      </c>
      <c r="B1561" t="s">
        <v>47</v>
      </c>
      <c r="C1561">
        <v>2.23</v>
      </c>
      <c r="D1561" t="s">
        <v>69</v>
      </c>
      <c r="E1561" t="s">
        <v>53</v>
      </c>
      <c r="F1561">
        <v>21</v>
      </c>
      <c r="G1561">
        <v>3</v>
      </c>
      <c r="H1561">
        <v>1.84</v>
      </c>
      <c r="I1561">
        <v>22.84</v>
      </c>
      <c r="J1561">
        <v>24</v>
      </c>
      <c r="K1561">
        <v>12</v>
      </c>
      <c r="L1561">
        <v>12</v>
      </c>
      <c r="M1561">
        <v>0</v>
      </c>
    </row>
    <row r="1562" spans="1:13" x14ac:dyDescent="0.25">
      <c r="A1562">
        <v>2014</v>
      </c>
      <c r="B1562" t="s">
        <v>47</v>
      </c>
      <c r="C1562">
        <v>2.2999999999999998</v>
      </c>
      <c r="D1562" t="s">
        <v>68</v>
      </c>
      <c r="E1562" t="s">
        <v>56</v>
      </c>
      <c r="F1562">
        <v>3</v>
      </c>
      <c r="G1562">
        <v>1</v>
      </c>
      <c r="H1562">
        <v>0.6</v>
      </c>
      <c r="I1562">
        <v>3.6</v>
      </c>
      <c r="J1562">
        <v>4</v>
      </c>
      <c r="K1562">
        <v>3</v>
      </c>
      <c r="L1562">
        <v>1</v>
      </c>
      <c r="M1562">
        <v>0</v>
      </c>
    </row>
    <row r="1563" spans="1:13" x14ac:dyDescent="0.25">
      <c r="A1563">
        <v>2015</v>
      </c>
      <c r="B1563" t="s">
        <v>17</v>
      </c>
      <c r="C1563">
        <v>2.04</v>
      </c>
      <c r="D1563" t="s">
        <v>68</v>
      </c>
      <c r="E1563" t="s">
        <v>54</v>
      </c>
      <c r="F1563">
        <v>15</v>
      </c>
      <c r="G1563">
        <v>4</v>
      </c>
      <c r="H1563">
        <v>2.19</v>
      </c>
      <c r="I1563">
        <v>17.190000000000001</v>
      </c>
      <c r="J1563">
        <v>19</v>
      </c>
      <c r="K1563">
        <v>14</v>
      </c>
      <c r="L1563">
        <v>5</v>
      </c>
      <c r="M1563">
        <v>0</v>
      </c>
    </row>
    <row r="1564" spans="1:13" x14ac:dyDescent="0.25">
      <c r="A1564">
        <v>2015</v>
      </c>
      <c r="B1564" t="s">
        <v>17</v>
      </c>
      <c r="C1564">
        <v>2.0499999999999998</v>
      </c>
      <c r="D1564" t="s">
        <v>69</v>
      </c>
      <c r="E1564" t="s">
        <v>54</v>
      </c>
      <c r="F1564">
        <v>86</v>
      </c>
      <c r="G1564">
        <v>26</v>
      </c>
      <c r="H1564">
        <v>13.43</v>
      </c>
      <c r="I1564">
        <v>99.43</v>
      </c>
      <c r="J1564">
        <v>112</v>
      </c>
      <c r="K1564">
        <v>96</v>
      </c>
      <c r="L1564">
        <v>16</v>
      </c>
      <c r="M1564">
        <v>0</v>
      </c>
    </row>
    <row r="1565" spans="1:13" x14ac:dyDescent="0.25">
      <c r="A1565">
        <v>2015</v>
      </c>
      <c r="B1565" t="s">
        <v>17</v>
      </c>
      <c r="C1565">
        <v>2.13</v>
      </c>
      <c r="D1565" t="s">
        <v>68</v>
      </c>
      <c r="E1565" t="s">
        <v>55</v>
      </c>
      <c r="F1565">
        <v>25</v>
      </c>
      <c r="G1565">
        <v>1</v>
      </c>
      <c r="H1565">
        <v>0.6</v>
      </c>
      <c r="I1565">
        <v>25.6</v>
      </c>
      <c r="J1565">
        <v>26</v>
      </c>
      <c r="K1565">
        <v>21</v>
      </c>
      <c r="L1565">
        <v>5</v>
      </c>
      <c r="M1565">
        <v>0</v>
      </c>
    </row>
    <row r="1566" spans="1:13" x14ac:dyDescent="0.25">
      <c r="A1566">
        <v>2015</v>
      </c>
      <c r="B1566" t="s">
        <v>17</v>
      </c>
      <c r="C1566">
        <v>2.14</v>
      </c>
      <c r="D1566" t="s">
        <v>69</v>
      </c>
      <c r="E1566" t="s">
        <v>55</v>
      </c>
      <c r="F1566">
        <v>40</v>
      </c>
      <c r="G1566">
        <v>9</v>
      </c>
      <c r="H1566">
        <v>5.07</v>
      </c>
      <c r="I1566">
        <v>45.07</v>
      </c>
      <c r="J1566">
        <v>49</v>
      </c>
      <c r="K1566">
        <v>39</v>
      </c>
      <c r="L1566">
        <v>10</v>
      </c>
      <c r="M1566">
        <v>0</v>
      </c>
    </row>
    <row r="1567" spans="1:13" x14ac:dyDescent="0.25">
      <c r="A1567">
        <v>2015</v>
      </c>
      <c r="B1567" t="s">
        <v>17</v>
      </c>
      <c r="C1567">
        <v>2.2200000000000002</v>
      </c>
      <c r="D1567" t="s">
        <v>68</v>
      </c>
      <c r="E1567" t="s">
        <v>53</v>
      </c>
      <c r="F1567">
        <v>6</v>
      </c>
      <c r="G1567">
        <v>0</v>
      </c>
      <c r="H1567">
        <v>0</v>
      </c>
      <c r="I1567">
        <v>6</v>
      </c>
      <c r="J1567">
        <v>6</v>
      </c>
      <c r="K1567">
        <v>4</v>
      </c>
      <c r="L1567">
        <v>2</v>
      </c>
      <c r="M1567">
        <v>0</v>
      </c>
    </row>
    <row r="1568" spans="1:13" x14ac:dyDescent="0.25">
      <c r="A1568">
        <v>2015</v>
      </c>
      <c r="B1568" t="s">
        <v>17</v>
      </c>
      <c r="C1568">
        <v>2.23</v>
      </c>
      <c r="D1568" t="s">
        <v>69</v>
      </c>
      <c r="E1568" t="s">
        <v>53</v>
      </c>
      <c r="F1568">
        <v>29</v>
      </c>
      <c r="G1568">
        <v>5</v>
      </c>
      <c r="H1568">
        <v>3.52</v>
      </c>
      <c r="I1568">
        <v>32.520000000000003</v>
      </c>
      <c r="J1568">
        <v>34</v>
      </c>
      <c r="K1568">
        <v>28</v>
      </c>
      <c r="L1568">
        <v>6</v>
      </c>
      <c r="M1568">
        <v>0</v>
      </c>
    </row>
    <row r="1569" spans="1:13" x14ac:dyDescent="0.25">
      <c r="A1569">
        <v>2015</v>
      </c>
      <c r="B1569" t="s">
        <v>17</v>
      </c>
      <c r="C1569">
        <v>2.2999999999999998</v>
      </c>
      <c r="D1569" t="s">
        <v>68</v>
      </c>
      <c r="E1569" t="s">
        <v>56</v>
      </c>
      <c r="F1569">
        <v>1</v>
      </c>
      <c r="G1569">
        <v>2</v>
      </c>
      <c r="H1569">
        <v>1.62</v>
      </c>
      <c r="I1569">
        <v>2.62</v>
      </c>
      <c r="J1569">
        <v>3</v>
      </c>
      <c r="K1569">
        <v>2</v>
      </c>
      <c r="L1569">
        <v>1</v>
      </c>
      <c r="M1569">
        <v>0</v>
      </c>
    </row>
    <row r="1570" spans="1:13" x14ac:dyDescent="0.25">
      <c r="A1570">
        <v>2015</v>
      </c>
      <c r="B1570" t="s">
        <v>17</v>
      </c>
      <c r="C1570">
        <v>2.31</v>
      </c>
      <c r="D1570" t="s">
        <v>69</v>
      </c>
      <c r="E1570" t="s">
        <v>56</v>
      </c>
      <c r="F1570">
        <v>0</v>
      </c>
      <c r="G1570">
        <v>17</v>
      </c>
      <c r="H1570">
        <v>2.92</v>
      </c>
      <c r="I1570">
        <v>2.92</v>
      </c>
      <c r="J1570">
        <v>17</v>
      </c>
      <c r="K1570">
        <v>12</v>
      </c>
      <c r="L1570">
        <v>5</v>
      </c>
      <c r="M1570">
        <v>0</v>
      </c>
    </row>
    <row r="1571" spans="1:13" x14ac:dyDescent="0.25">
      <c r="A1571">
        <v>2015</v>
      </c>
      <c r="B1571" t="s">
        <v>18</v>
      </c>
      <c r="C1571">
        <v>2.04</v>
      </c>
      <c r="D1571" t="s">
        <v>68</v>
      </c>
      <c r="E1571" t="s">
        <v>54</v>
      </c>
      <c r="F1571">
        <v>17</v>
      </c>
      <c r="G1571">
        <v>3</v>
      </c>
      <c r="H1571">
        <v>2.2000000000000002</v>
      </c>
      <c r="I1571">
        <v>19.2</v>
      </c>
      <c r="J1571">
        <v>20</v>
      </c>
      <c r="K1571">
        <v>16</v>
      </c>
      <c r="L1571">
        <v>4</v>
      </c>
      <c r="M1571">
        <v>0</v>
      </c>
    </row>
    <row r="1572" spans="1:13" x14ac:dyDescent="0.25">
      <c r="A1572">
        <v>2015</v>
      </c>
      <c r="B1572" t="s">
        <v>18</v>
      </c>
      <c r="C1572">
        <v>2.0499999999999998</v>
      </c>
      <c r="D1572" t="s">
        <v>69</v>
      </c>
      <c r="E1572" t="s">
        <v>54</v>
      </c>
      <c r="F1572">
        <v>112</v>
      </c>
      <c r="G1572">
        <v>49</v>
      </c>
      <c r="H1572">
        <v>26.36</v>
      </c>
      <c r="I1572">
        <v>138.36000000000001</v>
      </c>
      <c r="J1572">
        <v>161</v>
      </c>
      <c r="K1572">
        <v>137</v>
      </c>
      <c r="L1572">
        <v>24</v>
      </c>
      <c r="M1572">
        <v>0</v>
      </c>
    </row>
    <row r="1573" spans="1:13" x14ac:dyDescent="0.25">
      <c r="A1573">
        <v>2015</v>
      </c>
      <c r="B1573" t="s">
        <v>18</v>
      </c>
      <c r="C1573">
        <v>2.13</v>
      </c>
      <c r="D1573" t="s">
        <v>68</v>
      </c>
      <c r="E1573" t="s">
        <v>55</v>
      </c>
      <c r="F1573">
        <v>1</v>
      </c>
      <c r="G1573">
        <v>0</v>
      </c>
      <c r="H1573">
        <v>0</v>
      </c>
      <c r="I1573">
        <v>1</v>
      </c>
      <c r="J1573">
        <v>1</v>
      </c>
      <c r="K1573">
        <v>0</v>
      </c>
      <c r="L1573">
        <v>1</v>
      </c>
      <c r="M1573">
        <v>0</v>
      </c>
    </row>
    <row r="1574" spans="1:13" x14ac:dyDescent="0.25">
      <c r="A1574">
        <v>2015</v>
      </c>
      <c r="B1574" t="s">
        <v>18</v>
      </c>
      <c r="C1574">
        <v>2.14</v>
      </c>
      <c r="D1574" t="s">
        <v>69</v>
      </c>
      <c r="E1574" t="s">
        <v>55</v>
      </c>
      <c r="F1574">
        <v>51</v>
      </c>
      <c r="G1574">
        <v>30</v>
      </c>
      <c r="H1574">
        <v>18.64</v>
      </c>
      <c r="I1574">
        <v>69.64</v>
      </c>
      <c r="J1574">
        <v>81</v>
      </c>
      <c r="K1574">
        <v>69</v>
      </c>
      <c r="L1574">
        <v>12</v>
      </c>
      <c r="M1574">
        <v>0</v>
      </c>
    </row>
    <row r="1575" spans="1:13" x14ac:dyDescent="0.25">
      <c r="A1575">
        <v>2015</v>
      </c>
      <c r="B1575" t="s">
        <v>18</v>
      </c>
      <c r="C1575">
        <v>2.2200000000000002</v>
      </c>
      <c r="D1575" t="s">
        <v>68</v>
      </c>
      <c r="E1575" t="s">
        <v>53</v>
      </c>
      <c r="F1575">
        <v>5</v>
      </c>
      <c r="G1575">
        <v>0</v>
      </c>
      <c r="H1575">
        <v>0</v>
      </c>
      <c r="I1575">
        <v>5</v>
      </c>
      <c r="J1575">
        <v>5</v>
      </c>
      <c r="K1575">
        <v>3</v>
      </c>
      <c r="L1575">
        <v>2</v>
      </c>
      <c r="M1575">
        <v>0</v>
      </c>
    </row>
    <row r="1576" spans="1:13" x14ac:dyDescent="0.25">
      <c r="A1576">
        <v>2015</v>
      </c>
      <c r="B1576" t="s">
        <v>18</v>
      </c>
      <c r="C1576">
        <v>2.23</v>
      </c>
      <c r="D1576" t="s">
        <v>69</v>
      </c>
      <c r="E1576" t="s">
        <v>53</v>
      </c>
      <c r="F1576">
        <v>27</v>
      </c>
      <c r="G1576">
        <v>7</v>
      </c>
      <c r="H1576">
        <v>3.68</v>
      </c>
      <c r="I1576">
        <v>30.68</v>
      </c>
      <c r="J1576">
        <v>34</v>
      </c>
      <c r="K1576">
        <v>30</v>
      </c>
      <c r="L1576">
        <v>4</v>
      </c>
      <c r="M1576">
        <v>0</v>
      </c>
    </row>
    <row r="1577" spans="1:13" x14ac:dyDescent="0.25">
      <c r="A1577">
        <v>2015</v>
      </c>
      <c r="B1577" t="s">
        <v>19</v>
      </c>
      <c r="C1577">
        <v>2.04</v>
      </c>
      <c r="D1577" t="s">
        <v>68</v>
      </c>
      <c r="E1577" t="s">
        <v>54</v>
      </c>
      <c r="F1577">
        <v>8</v>
      </c>
      <c r="G1577">
        <v>0</v>
      </c>
      <c r="H1577">
        <v>0</v>
      </c>
      <c r="I1577">
        <v>8</v>
      </c>
      <c r="J1577">
        <v>8</v>
      </c>
      <c r="K1577">
        <v>7</v>
      </c>
      <c r="L1577">
        <v>1</v>
      </c>
      <c r="M1577">
        <v>0</v>
      </c>
    </row>
    <row r="1578" spans="1:13" x14ac:dyDescent="0.25">
      <c r="A1578">
        <v>2015</v>
      </c>
      <c r="B1578" t="s">
        <v>19</v>
      </c>
      <c r="C1578">
        <v>2.0499999999999998</v>
      </c>
      <c r="D1578" t="s">
        <v>69</v>
      </c>
      <c r="E1578" t="s">
        <v>54</v>
      </c>
      <c r="F1578">
        <v>29</v>
      </c>
      <c r="G1578">
        <v>7</v>
      </c>
      <c r="H1578">
        <v>3.62</v>
      </c>
      <c r="I1578">
        <v>32.619999999999997</v>
      </c>
      <c r="J1578">
        <v>36</v>
      </c>
      <c r="K1578">
        <v>34</v>
      </c>
      <c r="L1578">
        <v>2</v>
      </c>
      <c r="M1578">
        <v>0</v>
      </c>
    </row>
    <row r="1579" spans="1:13" x14ac:dyDescent="0.25">
      <c r="A1579">
        <v>2015</v>
      </c>
      <c r="B1579" t="s">
        <v>19</v>
      </c>
      <c r="C1579">
        <v>2.14</v>
      </c>
      <c r="D1579" t="s">
        <v>69</v>
      </c>
      <c r="E1579" t="s">
        <v>55</v>
      </c>
      <c r="F1579">
        <v>4</v>
      </c>
      <c r="G1579">
        <v>0</v>
      </c>
      <c r="H1579">
        <v>0</v>
      </c>
      <c r="I1579">
        <v>4</v>
      </c>
      <c r="J1579">
        <v>4</v>
      </c>
      <c r="K1579">
        <v>3</v>
      </c>
      <c r="L1579">
        <v>1</v>
      </c>
      <c r="M1579">
        <v>0</v>
      </c>
    </row>
    <row r="1580" spans="1:13" x14ac:dyDescent="0.25">
      <c r="A1580">
        <v>2015</v>
      </c>
      <c r="B1580" t="s">
        <v>19</v>
      </c>
      <c r="C1580">
        <v>2.2200000000000002</v>
      </c>
      <c r="D1580" t="s">
        <v>68</v>
      </c>
      <c r="E1580" t="s">
        <v>53</v>
      </c>
      <c r="F1580">
        <v>2</v>
      </c>
      <c r="G1580">
        <v>0</v>
      </c>
      <c r="H1580">
        <v>0</v>
      </c>
      <c r="I1580">
        <v>2</v>
      </c>
      <c r="J1580">
        <v>2</v>
      </c>
      <c r="K1580">
        <v>1</v>
      </c>
      <c r="L1580">
        <v>1</v>
      </c>
      <c r="M1580">
        <v>0</v>
      </c>
    </row>
    <row r="1581" spans="1:13" x14ac:dyDescent="0.25">
      <c r="A1581">
        <v>2015</v>
      </c>
      <c r="B1581" t="s">
        <v>19</v>
      </c>
      <c r="C1581">
        <v>2.23</v>
      </c>
      <c r="D1581" t="s">
        <v>69</v>
      </c>
      <c r="E1581" t="s">
        <v>53</v>
      </c>
      <c r="F1581">
        <v>14</v>
      </c>
      <c r="G1581">
        <v>0</v>
      </c>
      <c r="H1581">
        <v>0</v>
      </c>
      <c r="I1581">
        <v>14</v>
      </c>
      <c r="J1581">
        <v>14</v>
      </c>
      <c r="K1581">
        <v>9</v>
      </c>
      <c r="L1581">
        <v>5</v>
      </c>
      <c r="M1581">
        <v>0</v>
      </c>
    </row>
    <row r="1582" spans="1:13" x14ac:dyDescent="0.25">
      <c r="A1582">
        <v>2015</v>
      </c>
      <c r="B1582" t="s">
        <v>19</v>
      </c>
      <c r="C1582">
        <v>2.31</v>
      </c>
      <c r="D1582" t="s">
        <v>69</v>
      </c>
      <c r="E1582" t="s">
        <v>56</v>
      </c>
      <c r="F1582">
        <v>6</v>
      </c>
      <c r="G1582">
        <v>1</v>
      </c>
      <c r="H1582">
        <v>0</v>
      </c>
      <c r="I1582">
        <v>6</v>
      </c>
      <c r="J1582">
        <v>7</v>
      </c>
      <c r="K1582">
        <v>6</v>
      </c>
      <c r="L1582">
        <v>1</v>
      </c>
      <c r="M1582">
        <v>0</v>
      </c>
    </row>
    <row r="1583" spans="1:13" x14ac:dyDescent="0.25">
      <c r="A1583">
        <v>2015</v>
      </c>
      <c r="B1583" t="s">
        <v>20</v>
      </c>
      <c r="C1583">
        <v>2.04</v>
      </c>
      <c r="D1583" t="s">
        <v>68</v>
      </c>
      <c r="E1583" t="s">
        <v>54</v>
      </c>
      <c r="F1583">
        <v>10</v>
      </c>
      <c r="G1583">
        <v>0</v>
      </c>
      <c r="H1583">
        <v>0</v>
      </c>
      <c r="I1583">
        <v>10</v>
      </c>
      <c r="J1583">
        <v>10</v>
      </c>
      <c r="K1583">
        <v>6</v>
      </c>
      <c r="L1583">
        <v>4</v>
      </c>
      <c r="M1583">
        <v>0</v>
      </c>
    </row>
    <row r="1584" spans="1:13" x14ac:dyDescent="0.25">
      <c r="A1584">
        <v>2015</v>
      </c>
      <c r="B1584" t="s">
        <v>20</v>
      </c>
      <c r="C1584">
        <v>2.0499999999999998</v>
      </c>
      <c r="D1584" t="s">
        <v>69</v>
      </c>
      <c r="E1584" t="s">
        <v>54</v>
      </c>
      <c r="F1584">
        <v>36</v>
      </c>
      <c r="G1584">
        <v>4</v>
      </c>
      <c r="H1584">
        <v>2.2999999999999998</v>
      </c>
      <c r="I1584">
        <v>38.299999999999997</v>
      </c>
      <c r="J1584">
        <v>40</v>
      </c>
      <c r="K1584">
        <v>31</v>
      </c>
      <c r="L1584">
        <v>9</v>
      </c>
      <c r="M1584">
        <v>0</v>
      </c>
    </row>
    <row r="1585" spans="1:13" x14ac:dyDescent="0.25">
      <c r="A1585">
        <v>2015</v>
      </c>
      <c r="B1585" t="s">
        <v>20</v>
      </c>
      <c r="C1585">
        <v>2.13</v>
      </c>
      <c r="D1585" t="s">
        <v>68</v>
      </c>
      <c r="E1585" t="s">
        <v>55</v>
      </c>
      <c r="F1585">
        <v>12</v>
      </c>
      <c r="G1585">
        <v>1</v>
      </c>
      <c r="H1585">
        <v>0.5</v>
      </c>
      <c r="I1585">
        <v>12.5</v>
      </c>
      <c r="J1585">
        <v>13</v>
      </c>
      <c r="K1585">
        <v>11</v>
      </c>
      <c r="L1585">
        <v>2</v>
      </c>
      <c r="M1585">
        <v>0</v>
      </c>
    </row>
    <row r="1586" spans="1:13" x14ac:dyDescent="0.25">
      <c r="A1586">
        <v>2015</v>
      </c>
      <c r="B1586" t="s">
        <v>20</v>
      </c>
      <c r="C1586">
        <v>2.14</v>
      </c>
      <c r="D1586" t="s">
        <v>69</v>
      </c>
      <c r="E1586" t="s">
        <v>55</v>
      </c>
      <c r="F1586">
        <v>27</v>
      </c>
      <c r="G1586">
        <v>9</v>
      </c>
      <c r="H1586">
        <v>5.81</v>
      </c>
      <c r="I1586">
        <v>32.81</v>
      </c>
      <c r="J1586">
        <v>36</v>
      </c>
      <c r="K1586">
        <v>29</v>
      </c>
      <c r="L1586">
        <v>7</v>
      </c>
      <c r="M1586">
        <v>0</v>
      </c>
    </row>
    <row r="1587" spans="1:13" x14ac:dyDescent="0.25">
      <c r="A1587">
        <v>2015</v>
      </c>
      <c r="B1587" t="s">
        <v>20</v>
      </c>
      <c r="C1587">
        <v>2.2200000000000002</v>
      </c>
      <c r="D1587" t="s">
        <v>68</v>
      </c>
      <c r="E1587" t="s">
        <v>53</v>
      </c>
      <c r="F1587">
        <v>1</v>
      </c>
      <c r="G1587">
        <v>0</v>
      </c>
      <c r="H1587">
        <v>0</v>
      </c>
      <c r="I1587">
        <v>1</v>
      </c>
      <c r="J1587">
        <v>1</v>
      </c>
      <c r="K1587">
        <v>0</v>
      </c>
      <c r="L1587">
        <v>1</v>
      </c>
      <c r="M1587">
        <v>0</v>
      </c>
    </row>
    <row r="1588" spans="1:13" x14ac:dyDescent="0.25">
      <c r="A1588">
        <v>2015</v>
      </c>
      <c r="B1588" t="s">
        <v>20</v>
      </c>
      <c r="C1588">
        <v>2.23</v>
      </c>
      <c r="D1588" t="s">
        <v>69</v>
      </c>
      <c r="E1588" t="s">
        <v>53</v>
      </c>
      <c r="F1588">
        <v>4</v>
      </c>
      <c r="G1588">
        <v>0</v>
      </c>
      <c r="H1588">
        <v>0</v>
      </c>
      <c r="I1588">
        <v>4</v>
      </c>
      <c r="J1588">
        <v>4</v>
      </c>
      <c r="K1588">
        <v>4</v>
      </c>
      <c r="L1588">
        <v>0</v>
      </c>
      <c r="M1588">
        <v>0</v>
      </c>
    </row>
    <row r="1589" spans="1:13" x14ac:dyDescent="0.25">
      <c r="A1589">
        <v>2015</v>
      </c>
      <c r="B1589" t="s">
        <v>20</v>
      </c>
      <c r="C1589">
        <v>2.31</v>
      </c>
      <c r="D1589" t="s">
        <v>69</v>
      </c>
      <c r="E1589" t="s">
        <v>56</v>
      </c>
      <c r="F1589">
        <v>1</v>
      </c>
      <c r="G1589">
        <v>0</v>
      </c>
      <c r="H1589">
        <v>0</v>
      </c>
      <c r="I1589">
        <v>1</v>
      </c>
      <c r="J1589">
        <v>1</v>
      </c>
      <c r="K1589">
        <v>0</v>
      </c>
      <c r="L1589">
        <v>1</v>
      </c>
      <c r="M1589">
        <v>0</v>
      </c>
    </row>
    <row r="1590" spans="1:13" x14ac:dyDescent="0.25">
      <c r="A1590">
        <v>2015</v>
      </c>
      <c r="B1590" t="s">
        <v>21</v>
      </c>
      <c r="C1590">
        <v>2.04</v>
      </c>
      <c r="D1590" t="s">
        <v>68</v>
      </c>
      <c r="E1590" t="s">
        <v>54</v>
      </c>
      <c r="F1590">
        <v>3</v>
      </c>
      <c r="G1590">
        <v>0</v>
      </c>
      <c r="H1590">
        <v>0</v>
      </c>
      <c r="I1590">
        <v>3</v>
      </c>
      <c r="J1590">
        <v>3</v>
      </c>
      <c r="K1590">
        <v>2</v>
      </c>
      <c r="L1590">
        <v>1</v>
      </c>
      <c r="M1590">
        <v>0</v>
      </c>
    </row>
    <row r="1591" spans="1:13" x14ac:dyDescent="0.25">
      <c r="A1591">
        <v>2015</v>
      </c>
      <c r="B1591" t="s">
        <v>21</v>
      </c>
      <c r="C1591">
        <v>2.0499999999999998</v>
      </c>
      <c r="D1591" t="s">
        <v>69</v>
      </c>
      <c r="E1591" t="s">
        <v>54</v>
      </c>
      <c r="F1591">
        <v>31</v>
      </c>
      <c r="G1591">
        <v>5</v>
      </c>
      <c r="H1591">
        <v>3.49</v>
      </c>
      <c r="I1591">
        <v>34.49</v>
      </c>
      <c r="J1591">
        <v>36</v>
      </c>
      <c r="K1591">
        <v>28</v>
      </c>
      <c r="L1591">
        <v>8</v>
      </c>
      <c r="M1591">
        <v>0</v>
      </c>
    </row>
    <row r="1592" spans="1:13" x14ac:dyDescent="0.25">
      <c r="A1592">
        <v>2015</v>
      </c>
      <c r="B1592" t="s">
        <v>21</v>
      </c>
      <c r="C1592">
        <v>2.13</v>
      </c>
      <c r="D1592" t="s">
        <v>68</v>
      </c>
      <c r="E1592" t="s">
        <v>55</v>
      </c>
      <c r="F1592">
        <v>14</v>
      </c>
      <c r="G1592">
        <v>1</v>
      </c>
      <c r="H1592">
        <v>0.6</v>
      </c>
      <c r="I1592">
        <v>14.6</v>
      </c>
      <c r="J1592">
        <v>15</v>
      </c>
      <c r="K1592">
        <v>13</v>
      </c>
      <c r="L1592">
        <v>2</v>
      </c>
      <c r="M1592">
        <v>0</v>
      </c>
    </row>
    <row r="1593" spans="1:13" x14ac:dyDescent="0.25">
      <c r="A1593">
        <v>2015</v>
      </c>
      <c r="B1593" t="s">
        <v>21</v>
      </c>
      <c r="C1593">
        <v>2.2200000000000002</v>
      </c>
      <c r="D1593" t="s">
        <v>68</v>
      </c>
      <c r="E1593" t="s">
        <v>53</v>
      </c>
      <c r="F1593">
        <v>2</v>
      </c>
      <c r="G1593">
        <v>0</v>
      </c>
      <c r="H1593">
        <v>0</v>
      </c>
      <c r="I1593">
        <v>2</v>
      </c>
      <c r="J1593">
        <v>2</v>
      </c>
      <c r="K1593">
        <v>2</v>
      </c>
      <c r="L1593">
        <v>0</v>
      </c>
      <c r="M1593">
        <v>0</v>
      </c>
    </row>
    <row r="1594" spans="1:13" x14ac:dyDescent="0.25">
      <c r="A1594">
        <v>2015</v>
      </c>
      <c r="B1594" t="s">
        <v>21</v>
      </c>
      <c r="C1594">
        <v>2.23</v>
      </c>
      <c r="D1594" t="s">
        <v>69</v>
      </c>
      <c r="E1594" t="s">
        <v>53</v>
      </c>
      <c r="F1594">
        <v>9</v>
      </c>
      <c r="G1594">
        <v>4</v>
      </c>
      <c r="H1594">
        <v>2.66</v>
      </c>
      <c r="I1594">
        <v>11.66</v>
      </c>
      <c r="J1594">
        <v>13</v>
      </c>
      <c r="K1594">
        <v>8</v>
      </c>
      <c r="L1594">
        <v>5</v>
      </c>
      <c r="M1594">
        <v>0</v>
      </c>
    </row>
    <row r="1595" spans="1:13" x14ac:dyDescent="0.25">
      <c r="A1595">
        <v>2015</v>
      </c>
      <c r="B1595" t="s">
        <v>22</v>
      </c>
      <c r="C1595">
        <v>2.04</v>
      </c>
      <c r="D1595" t="s">
        <v>68</v>
      </c>
      <c r="E1595" t="s">
        <v>54</v>
      </c>
      <c r="F1595">
        <v>15</v>
      </c>
      <c r="G1595">
        <v>1</v>
      </c>
      <c r="H1595">
        <v>0.5</v>
      </c>
      <c r="I1595">
        <v>15.5</v>
      </c>
      <c r="J1595">
        <v>16</v>
      </c>
      <c r="K1595">
        <v>15</v>
      </c>
      <c r="L1595">
        <v>1</v>
      </c>
      <c r="M1595">
        <v>0</v>
      </c>
    </row>
    <row r="1596" spans="1:13" x14ac:dyDescent="0.25">
      <c r="A1596">
        <v>2015</v>
      </c>
      <c r="B1596" t="s">
        <v>22</v>
      </c>
      <c r="C1596">
        <v>2.0499999999999998</v>
      </c>
      <c r="D1596" t="s">
        <v>69</v>
      </c>
      <c r="E1596" t="s">
        <v>54</v>
      </c>
      <c r="F1596">
        <v>48</v>
      </c>
      <c r="G1596">
        <v>16</v>
      </c>
      <c r="H1596">
        <v>10.97</v>
      </c>
      <c r="I1596">
        <v>58.97</v>
      </c>
      <c r="J1596">
        <v>64</v>
      </c>
      <c r="K1596">
        <v>56</v>
      </c>
      <c r="L1596">
        <v>8</v>
      </c>
      <c r="M1596">
        <v>0</v>
      </c>
    </row>
    <row r="1597" spans="1:13" x14ac:dyDescent="0.25">
      <c r="A1597">
        <v>2015</v>
      </c>
      <c r="B1597" t="s">
        <v>22</v>
      </c>
      <c r="C1597">
        <v>2.13</v>
      </c>
      <c r="D1597" t="s">
        <v>68</v>
      </c>
      <c r="E1597" t="s">
        <v>55</v>
      </c>
      <c r="F1597">
        <v>12</v>
      </c>
      <c r="G1597">
        <v>0</v>
      </c>
      <c r="H1597">
        <v>0</v>
      </c>
      <c r="I1597">
        <v>12</v>
      </c>
      <c r="J1597">
        <v>12</v>
      </c>
      <c r="K1597">
        <v>11</v>
      </c>
      <c r="L1597">
        <v>1</v>
      </c>
      <c r="M1597">
        <v>0</v>
      </c>
    </row>
    <row r="1598" spans="1:13" x14ac:dyDescent="0.25">
      <c r="A1598">
        <v>2015</v>
      </c>
      <c r="B1598" t="s">
        <v>22</v>
      </c>
      <c r="C1598">
        <v>2.14</v>
      </c>
      <c r="D1598" t="s">
        <v>69</v>
      </c>
      <c r="E1598" t="s">
        <v>55</v>
      </c>
      <c r="F1598">
        <v>32</v>
      </c>
      <c r="G1598">
        <v>16</v>
      </c>
      <c r="H1598">
        <v>10.71</v>
      </c>
      <c r="I1598">
        <v>42.71</v>
      </c>
      <c r="J1598">
        <v>48</v>
      </c>
      <c r="K1598">
        <v>39</v>
      </c>
      <c r="L1598">
        <v>9</v>
      </c>
      <c r="M1598">
        <v>0</v>
      </c>
    </row>
    <row r="1599" spans="1:13" x14ac:dyDescent="0.25">
      <c r="A1599">
        <v>2015</v>
      </c>
      <c r="B1599" t="s">
        <v>22</v>
      </c>
      <c r="C1599">
        <v>2.2200000000000002</v>
      </c>
      <c r="D1599" t="s">
        <v>68</v>
      </c>
      <c r="E1599" t="s">
        <v>53</v>
      </c>
      <c r="F1599">
        <v>6</v>
      </c>
      <c r="G1599">
        <v>0</v>
      </c>
      <c r="H1599">
        <v>0</v>
      </c>
      <c r="I1599">
        <v>6</v>
      </c>
      <c r="J1599">
        <v>6</v>
      </c>
      <c r="K1599">
        <v>4</v>
      </c>
      <c r="L1599">
        <v>2</v>
      </c>
      <c r="M1599">
        <v>0</v>
      </c>
    </row>
    <row r="1600" spans="1:13" x14ac:dyDescent="0.25">
      <c r="A1600">
        <v>2015</v>
      </c>
      <c r="B1600" t="s">
        <v>22</v>
      </c>
      <c r="C1600">
        <v>2.23</v>
      </c>
      <c r="D1600" t="s">
        <v>69</v>
      </c>
      <c r="E1600" t="s">
        <v>53</v>
      </c>
      <c r="F1600">
        <v>18</v>
      </c>
      <c r="G1600">
        <v>7</v>
      </c>
      <c r="H1600">
        <v>4.8</v>
      </c>
      <c r="I1600">
        <v>22.8</v>
      </c>
      <c r="J1600">
        <v>25</v>
      </c>
      <c r="K1600">
        <v>19</v>
      </c>
      <c r="L1600">
        <v>6</v>
      </c>
      <c r="M1600">
        <v>0</v>
      </c>
    </row>
    <row r="1601" spans="1:13" x14ac:dyDescent="0.25">
      <c r="A1601">
        <v>2015</v>
      </c>
      <c r="B1601" t="s">
        <v>22</v>
      </c>
      <c r="C1601">
        <v>2.2999999999999998</v>
      </c>
      <c r="D1601" t="s">
        <v>68</v>
      </c>
      <c r="E1601" t="s">
        <v>56</v>
      </c>
      <c r="F1601">
        <v>2</v>
      </c>
      <c r="G1601">
        <v>0</v>
      </c>
      <c r="H1601">
        <v>0</v>
      </c>
      <c r="I1601">
        <v>2</v>
      </c>
      <c r="J1601">
        <v>2</v>
      </c>
      <c r="K1601">
        <v>0</v>
      </c>
      <c r="L1601">
        <v>2</v>
      </c>
      <c r="M1601">
        <v>0</v>
      </c>
    </row>
    <row r="1602" spans="1:13" x14ac:dyDescent="0.25">
      <c r="A1602">
        <v>2015</v>
      </c>
      <c r="B1602" t="s">
        <v>22</v>
      </c>
      <c r="C1602">
        <v>2.31</v>
      </c>
      <c r="D1602" t="s">
        <v>69</v>
      </c>
      <c r="E1602" t="s">
        <v>56</v>
      </c>
      <c r="F1602">
        <v>4</v>
      </c>
      <c r="G1602">
        <v>0</v>
      </c>
      <c r="H1602">
        <v>0</v>
      </c>
      <c r="I1602">
        <v>4</v>
      </c>
      <c r="J1602">
        <v>4</v>
      </c>
      <c r="K1602">
        <v>3</v>
      </c>
      <c r="L1602">
        <v>1</v>
      </c>
      <c r="M1602">
        <v>0</v>
      </c>
    </row>
    <row r="1603" spans="1:13" x14ac:dyDescent="0.25">
      <c r="A1603">
        <v>2015</v>
      </c>
      <c r="B1603" t="s">
        <v>23</v>
      </c>
      <c r="C1603">
        <v>2.04</v>
      </c>
      <c r="D1603" t="s">
        <v>68</v>
      </c>
      <c r="E1603" t="s">
        <v>54</v>
      </c>
      <c r="F1603">
        <v>19</v>
      </c>
      <c r="G1603">
        <v>3</v>
      </c>
      <c r="H1603">
        <v>2.65</v>
      </c>
      <c r="I1603">
        <v>21.65</v>
      </c>
      <c r="J1603">
        <v>22</v>
      </c>
      <c r="K1603">
        <v>17</v>
      </c>
      <c r="L1603">
        <v>5</v>
      </c>
      <c r="M1603">
        <v>0</v>
      </c>
    </row>
    <row r="1604" spans="1:13" x14ac:dyDescent="0.25">
      <c r="A1604">
        <v>2015</v>
      </c>
      <c r="B1604" t="s">
        <v>23</v>
      </c>
      <c r="C1604">
        <v>2.0499999999999998</v>
      </c>
      <c r="D1604" t="s">
        <v>69</v>
      </c>
      <c r="E1604" t="s">
        <v>54</v>
      </c>
      <c r="F1604">
        <v>81</v>
      </c>
      <c r="G1604">
        <v>13</v>
      </c>
      <c r="H1604">
        <v>8.86</v>
      </c>
      <c r="I1604">
        <v>89.86</v>
      </c>
      <c r="J1604">
        <v>94</v>
      </c>
      <c r="K1604">
        <v>79</v>
      </c>
      <c r="L1604">
        <v>15</v>
      </c>
      <c r="M1604">
        <v>0</v>
      </c>
    </row>
    <row r="1605" spans="1:13" x14ac:dyDescent="0.25">
      <c r="A1605">
        <v>2015</v>
      </c>
      <c r="B1605" t="s">
        <v>23</v>
      </c>
      <c r="C1605">
        <v>2.13</v>
      </c>
      <c r="D1605" t="s">
        <v>68</v>
      </c>
      <c r="E1605" t="s">
        <v>55</v>
      </c>
      <c r="F1605">
        <v>13</v>
      </c>
      <c r="G1605">
        <v>2</v>
      </c>
      <c r="H1605">
        <v>1.86</v>
      </c>
      <c r="I1605">
        <v>14.86</v>
      </c>
      <c r="J1605">
        <v>15</v>
      </c>
      <c r="K1605">
        <v>8</v>
      </c>
      <c r="L1605">
        <v>7</v>
      </c>
      <c r="M1605">
        <v>0</v>
      </c>
    </row>
    <row r="1606" spans="1:13" x14ac:dyDescent="0.25">
      <c r="A1606">
        <v>2015</v>
      </c>
      <c r="B1606" t="s">
        <v>23</v>
      </c>
      <c r="C1606">
        <v>2.14</v>
      </c>
      <c r="D1606" t="s">
        <v>69</v>
      </c>
      <c r="E1606" t="s">
        <v>55</v>
      </c>
      <c r="F1606">
        <v>26</v>
      </c>
      <c r="G1606">
        <v>10</v>
      </c>
      <c r="H1606">
        <v>5.88</v>
      </c>
      <c r="I1606">
        <v>31.88</v>
      </c>
      <c r="J1606">
        <v>36</v>
      </c>
      <c r="K1606">
        <v>30</v>
      </c>
      <c r="L1606">
        <v>6</v>
      </c>
      <c r="M1606">
        <v>0</v>
      </c>
    </row>
    <row r="1607" spans="1:13" x14ac:dyDescent="0.25">
      <c r="A1607">
        <v>2015</v>
      </c>
      <c r="B1607" t="s">
        <v>23</v>
      </c>
      <c r="C1607">
        <v>2.2200000000000002</v>
      </c>
      <c r="D1607" t="s">
        <v>68</v>
      </c>
      <c r="E1607" t="s">
        <v>53</v>
      </c>
      <c r="F1607">
        <v>6</v>
      </c>
      <c r="G1607">
        <v>0</v>
      </c>
      <c r="H1607">
        <v>0</v>
      </c>
      <c r="I1607">
        <v>6</v>
      </c>
      <c r="J1607">
        <v>6</v>
      </c>
      <c r="K1607">
        <v>4</v>
      </c>
      <c r="L1607">
        <v>2</v>
      </c>
      <c r="M1607">
        <v>0</v>
      </c>
    </row>
    <row r="1608" spans="1:13" x14ac:dyDescent="0.25">
      <c r="A1608">
        <v>2015</v>
      </c>
      <c r="B1608" t="s">
        <v>23</v>
      </c>
      <c r="C1608">
        <v>2.23</v>
      </c>
      <c r="D1608" t="s">
        <v>69</v>
      </c>
      <c r="E1608" t="s">
        <v>53</v>
      </c>
      <c r="F1608">
        <v>23</v>
      </c>
      <c r="G1608">
        <v>9</v>
      </c>
      <c r="H1608">
        <v>6.76</v>
      </c>
      <c r="I1608">
        <v>29.76</v>
      </c>
      <c r="J1608">
        <v>32</v>
      </c>
      <c r="K1608">
        <v>27</v>
      </c>
      <c r="L1608">
        <v>5</v>
      </c>
      <c r="M1608">
        <v>0</v>
      </c>
    </row>
    <row r="1609" spans="1:13" x14ac:dyDescent="0.25">
      <c r="A1609">
        <v>2015</v>
      </c>
      <c r="B1609" t="s">
        <v>23</v>
      </c>
      <c r="C1609">
        <v>2.2999999999999998</v>
      </c>
      <c r="D1609" t="s">
        <v>68</v>
      </c>
      <c r="E1609" t="s">
        <v>56</v>
      </c>
      <c r="F1609">
        <v>1</v>
      </c>
      <c r="G1609">
        <v>0</v>
      </c>
      <c r="H1609">
        <v>0</v>
      </c>
      <c r="I1609">
        <v>1</v>
      </c>
      <c r="J1609">
        <v>1</v>
      </c>
      <c r="K1609">
        <v>1</v>
      </c>
      <c r="L1609">
        <v>0</v>
      </c>
      <c r="M1609">
        <v>0</v>
      </c>
    </row>
    <row r="1610" spans="1:13" x14ac:dyDescent="0.25">
      <c r="A1610">
        <v>2015</v>
      </c>
      <c r="B1610" t="s">
        <v>23</v>
      </c>
      <c r="C1610">
        <v>2.31</v>
      </c>
      <c r="D1610" t="s">
        <v>69</v>
      </c>
      <c r="E1610" t="s">
        <v>56</v>
      </c>
      <c r="F1610">
        <v>0</v>
      </c>
      <c r="G1610">
        <v>5</v>
      </c>
      <c r="H1610">
        <v>4.34</v>
      </c>
      <c r="I1610">
        <v>4.34</v>
      </c>
      <c r="J1610">
        <v>5</v>
      </c>
      <c r="K1610">
        <v>4</v>
      </c>
      <c r="L1610">
        <v>1</v>
      </c>
      <c r="M1610">
        <v>0</v>
      </c>
    </row>
    <row r="1611" spans="1:13" x14ac:dyDescent="0.25">
      <c r="A1611">
        <v>2015</v>
      </c>
      <c r="B1611" t="s">
        <v>24</v>
      </c>
      <c r="C1611">
        <v>2.04</v>
      </c>
      <c r="D1611" t="s">
        <v>68</v>
      </c>
      <c r="E1611" t="s">
        <v>54</v>
      </c>
      <c r="F1611">
        <v>14</v>
      </c>
      <c r="G1611">
        <v>2</v>
      </c>
      <c r="H1611">
        <v>1.6</v>
      </c>
      <c r="I1611">
        <v>15.6</v>
      </c>
      <c r="J1611">
        <v>16</v>
      </c>
      <c r="K1611">
        <v>10</v>
      </c>
      <c r="L1611">
        <v>6</v>
      </c>
      <c r="M1611">
        <v>0</v>
      </c>
    </row>
    <row r="1612" spans="1:13" x14ac:dyDescent="0.25">
      <c r="A1612">
        <v>2015</v>
      </c>
      <c r="B1612" t="s">
        <v>24</v>
      </c>
      <c r="C1612">
        <v>2.0499999999999998</v>
      </c>
      <c r="D1612" t="s">
        <v>69</v>
      </c>
      <c r="E1612" t="s">
        <v>54</v>
      </c>
      <c r="F1612">
        <v>55</v>
      </c>
      <c r="G1612">
        <v>5</v>
      </c>
      <c r="H1612">
        <v>2.94</v>
      </c>
      <c r="I1612">
        <v>57.94</v>
      </c>
      <c r="J1612">
        <v>60</v>
      </c>
      <c r="K1612">
        <v>52</v>
      </c>
      <c r="L1612">
        <v>8</v>
      </c>
      <c r="M1612">
        <v>0</v>
      </c>
    </row>
    <row r="1613" spans="1:13" x14ac:dyDescent="0.25">
      <c r="A1613">
        <v>2015</v>
      </c>
      <c r="B1613" t="s">
        <v>24</v>
      </c>
      <c r="C1613">
        <v>2.13</v>
      </c>
      <c r="D1613" t="s">
        <v>68</v>
      </c>
      <c r="E1613" t="s">
        <v>55</v>
      </c>
      <c r="F1613">
        <v>25</v>
      </c>
      <c r="G1613">
        <v>1</v>
      </c>
      <c r="H1613">
        <v>0.5</v>
      </c>
      <c r="I1613">
        <v>25.5</v>
      </c>
      <c r="J1613">
        <v>26</v>
      </c>
      <c r="K1613">
        <v>20</v>
      </c>
      <c r="L1613">
        <v>6</v>
      </c>
      <c r="M1613">
        <v>0</v>
      </c>
    </row>
    <row r="1614" spans="1:13" x14ac:dyDescent="0.25">
      <c r="A1614">
        <v>2015</v>
      </c>
      <c r="B1614" t="s">
        <v>24</v>
      </c>
      <c r="C1614">
        <v>2.14</v>
      </c>
      <c r="D1614" t="s">
        <v>69</v>
      </c>
      <c r="E1614" t="s">
        <v>55</v>
      </c>
      <c r="F1614">
        <v>45</v>
      </c>
      <c r="G1614">
        <v>16</v>
      </c>
      <c r="H1614">
        <v>9.4499999999999993</v>
      </c>
      <c r="I1614">
        <v>54.45</v>
      </c>
      <c r="J1614">
        <v>61</v>
      </c>
      <c r="K1614">
        <v>49</v>
      </c>
      <c r="L1614">
        <v>12</v>
      </c>
      <c r="M1614">
        <v>0</v>
      </c>
    </row>
    <row r="1615" spans="1:13" x14ac:dyDescent="0.25">
      <c r="A1615">
        <v>2015</v>
      </c>
      <c r="B1615" t="s">
        <v>24</v>
      </c>
      <c r="C1615">
        <v>2.2200000000000002</v>
      </c>
      <c r="D1615" t="s">
        <v>68</v>
      </c>
      <c r="E1615" t="s">
        <v>53</v>
      </c>
      <c r="F1615">
        <v>3</v>
      </c>
      <c r="G1615">
        <v>0</v>
      </c>
      <c r="H1615">
        <v>0</v>
      </c>
      <c r="I1615">
        <v>3</v>
      </c>
      <c r="J1615">
        <v>3</v>
      </c>
      <c r="K1615">
        <v>2</v>
      </c>
      <c r="L1615">
        <v>1</v>
      </c>
      <c r="M1615">
        <v>0</v>
      </c>
    </row>
    <row r="1616" spans="1:13" x14ac:dyDescent="0.25">
      <c r="A1616">
        <v>2015</v>
      </c>
      <c r="B1616" t="s">
        <v>24</v>
      </c>
      <c r="C1616">
        <v>2.23</v>
      </c>
      <c r="D1616" t="s">
        <v>69</v>
      </c>
      <c r="E1616" t="s">
        <v>53</v>
      </c>
      <c r="F1616">
        <v>13</v>
      </c>
      <c r="G1616">
        <v>1</v>
      </c>
      <c r="H1616">
        <v>0.5</v>
      </c>
      <c r="I1616">
        <v>13.5</v>
      </c>
      <c r="J1616">
        <v>14</v>
      </c>
      <c r="K1616">
        <v>9</v>
      </c>
      <c r="L1616">
        <v>5</v>
      </c>
      <c r="M1616">
        <v>0</v>
      </c>
    </row>
    <row r="1617" spans="1:13" x14ac:dyDescent="0.25">
      <c r="A1617">
        <v>2015</v>
      </c>
      <c r="B1617" t="s">
        <v>25</v>
      </c>
      <c r="C1617">
        <v>2.04</v>
      </c>
      <c r="D1617" t="s">
        <v>68</v>
      </c>
      <c r="E1617" t="s">
        <v>54</v>
      </c>
      <c r="F1617">
        <v>6</v>
      </c>
      <c r="G1617">
        <v>0</v>
      </c>
      <c r="H1617">
        <v>0</v>
      </c>
      <c r="I1617">
        <v>6</v>
      </c>
      <c r="J1617">
        <v>6</v>
      </c>
      <c r="K1617">
        <v>5</v>
      </c>
      <c r="L1617">
        <v>1</v>
      </c>
      <c r="M1617">
        <v>0</v>
      </c>
    </row>
    <row r="1618" spans="1:13" x14ac:dyDescent="0.25">
      <c r="A1618">
        <v>2015</v>
      </c>
      <c r="B1618" t="s">
        <v>25</v>
      </c>
      <c r="C1618">
        <v>2.0499999999999998</v>
      </c>
      <c r="D1618" t="s">
        <v>69</v>
      </c>
      <c r="E1618" t="s">
        <v>54</v>
      </c>
      <c r="F1618">
        <v>25</v>
      </c>
      <c r="G1618">
        <v>4</v>
      </c>
      <c r="H1618">
        <v>2</v>
      </c>
      <c r="I1618">
        <v>27</v>
      </c>
      <c r="J1618">
        <v>29</v>
      </c>
      <c r="K1618">
        <v>26</v>
      </c>
      <c r="L1618">
        <v>3</v>
      </c>
      <c r="M1618">
        <v>0</v>
      </c>
    </row>
    <row r="1619" spans="1:13" x14ac:dyDescent="0.25">
      <c r="A1619">
        <v>2015</v>
      </c>
      <c r="B1619" t="s">
        <v>25</v>
      </c>
      <c r="C1619">
        <v>2.13</v>
      </c>
      <c r="D1619" t="s">
        <v>68</v>
      </c>
      <c r="E1619" t="s">
        <v>55</v>
      </c>
      <c r="F1619">
        <v>7</v>
      </c>
      <c r="G1619">
        <v>0</v>
      </c>
      <c r="H1619">
        <v>0</v>
      </c>
      <c r="I1619">
        <v>7</v>
      </c>
      <c r="J1619">
        <v>7</v>
      </c>
      <c r="K1619">
        <v>6</v>
      </c>
      <c r="L1619">
        <v>1</v>
      </c>
      <c r="M1619">
        <v>0</v>
      </c>
    </row>
    <row r="1620" spans="1:13" x14ac:dyDescent="0.25">
      <c r="A1620">
        <v>2015</v>
      </c>
      <c r="B1620" t="s">
        <v>25</v>
      </c>
      <c r="C1620">
        <v>2.14</v>
      </c>
      <c r="D1620" t="s">
        <v>69</v>
      </c>
      <c r="E1620" t="s">
        <v>55</v>
      </c>
      <c r="F1620">
        <v>34</v>
      </c>
      <c r="G1620">
        <v>10</v>
      </c>
      <c r="H1620">
        <v>5.87</v>
      </c>
      <c r="I1620">
        <v>39.869999999999997</v>
      </c>
      <c r="J1620">
        <v>44</v>
      </c>
      <c r="K1620">
        <v>32</v>
      </c>
      <c r="L1620">
        <v>12</v>
      </c>
      <c r="M1620">
        <v>0</v>
      </c>
    </row>
    <row r="1621" spans="1:13" x14ac:dyDescent="0.25">
      <c r="A1621">
        <v>2015</v>
      </c>
      <c r="B1621" t="s">
        <v>25</v>
      </c>
      <c r="C1621">
        <v>2.2200000000000002</v>
      </c>
      <c r="D1621" t="s">
        <v>68</v>
      </c>
      <c r="E1621" t="s">
        <v>53</v>
      </c>
      <c r="F1621">
        <v>2</v>
      </c>
      <c r="G1621">
        <v>0</v>
      </c>
      <c r="H1621">
        <v>0</v>
      </c>
      <c r="I1621">
        <v>2</v>
      </c>
      <c r="J1621">
        <v>2</v>
      </c>
      <c r="K1621">
        <v>0</v>
      </c>
      <c r="L1621">
        <v>2</v>
      </c>
      <c r="M1621">
        <v>0</v>
      </c>
    </row>
    <row r="1622" spans="1:13" x14ac:dyDescent="0.25">
      <c r="A1622">
        <v>2015</v>
      </c>
      <c r="B1622" t="s">
        <v>25</v>
      </c>
      <c r="C1622">
        <v>2.23</v>
      </c>
      <c r="D1622" t="s">
        <v>69</v>
      </c>
      <c r="E1622" t="s">
        <v>53</v>
      </c>
      <c r="F1622">
        <v>3</v>
      </c>
      <c r="G1622">
        <v>2</v>
      </c>
      <c r="H1622">
        <v>1.5</v>
      </c>
      <c r="I1622">
        <v>4.5</v>
      </c>
      <c r="J1622">
        <v>5</v>
      </c>
      <c r="K1622">
        <v>5</v>
      </c>
      <c r="L1622">
        <v>0</v>
      </c>
      <c r="M1622">
        <v>0</v>
      </c>
    </row>
    <row r="1623" spans="1:13" x14ac:dyDescent="0.25">
      <c r="A1623">
        <v>2015</v>
      </c>
      <c r="B1623" t="s">
        <v>26</v>
      </c>
      <c r="C1623">
        <v>2.04</v>
      </c>
      <c r="D1623" t="s">
        <v>68</v>
      </c>
      <c r="E1623" t="s">
        <v>54</v>
      </c>
      <c r="F1623">
        <v>35</v>
      </c>
      <c r="G1623">
        <v>9</v>
      </c>
      <c r="H1623">
        <v>5.84</v>
      </c>
      <c r="I1623">
        <v>40.840000000000003</v>
      </c>
      <c r="J1623">
        <v>44</v>
      </c>
      <c r="K1623">
        <v>33</v>
      </c>
      <c r="L1623">
        <v>11</v>
      </c>
      <c r="M1623">
        <v>0</v>
      </c>
    </row>
    <row r="1624" spans="1:13" x14ac:dyDescent="0.25">
      <c r="A1624">
        <v>2015</v>
      </c>
      <c r="B1624" t="s">
        <v>26</v>
      </c>
      <c r="C1624">
        <v>2.0499999999999998</v>
      </c>
      <c r="D1624" t="s">
        <v>69</v>
      </c>
      <c r="E1624" t="s">
        <v>54</v>
      </c>
      <c r="F1624">
        <v>27</v>
      </c>
      <c r="G1624">
        <v>7</v>
      </c>
      <c r="H1624">
        <v>3.67</v>
      </c>
      <c r="I1624">
        <v>30.67</v>
      </c>
      <c r="J1624">
        <v>34</v>
      </c>
      <c r="K1624">
        <v>28</v>
      </c>
      <c r="L1624">
        <v>6</v>
      </c>
      <c r="M1624">
        <v>0</v>
      </c>
    </row>
    <row r="1625" spans="1:13" x14ac:dyDescent="0.25">
      <c r="A1625">
        <v>2015</v>
      </c>
      <c r="B1625" t="s">
        <v>26</v>
      </c>
      <c r="C1625">
        <v>2.14</v>
      </c>
      <c r="D1625" t="s">
        <v>69</v>
      </c>
      <c r="E1625" t="s">
        <v>55</v>
      </c>
      <c r="F1625">
        <v>1</v>
      </c>
      <c r="G1625">
        <v>1</v>
      </c>
      <c r="H1625">
        <v>0.8</v>
      </c>
      <c r="I1625">
        <v>1.8</v>
      </c>
      <c r="J1625">
        <v>2</v>
      </c>
      <c r="K1625">
        <v>2</v>
      </c>
      <c r="L1625">
        <v>0</v>
      </c>
      <c r="M1625">
        <v>0</v>
      </c>
    </row>
    <row r="1626" spans="1:13" x14ac:dyDescent="0.25">
      <c r="A1626">
        <v>2015</v>
      </c>
      <c r="B1626" t="s">
        <v>26</v>
      </c>
      <c r="C1626">
        <v>2.23</v>
      </c>
      <c r="D1626" t="s">
        <v>69</v>
      </c>
      <c r="E1626" t="s">
        <v>53</v>
      </c>
      <c r="F1626">
        <v>24</v>
      </c>
      <c r="G1626">
        <v>7</v>
      </c>
      <c r="H1626">
        <v>4.0199999999999996</v>
      </c>
      <c r="I1626">
        <v>28.02</v>
      </c>
      <c r="J1626">
        <v>31</v>
      </c>
      <c r="K1626">
        <v>27</v>
      </c>
      <c r="L1626">
        <v>4</v>
      </c>
      <c r="M1626">
        <v>0</v>
      </c>
    </row>
    <row r="1627" spans="1:13" x14ac:dyDescent="0.25">
      <c r="A1627">
        <v>2015</v>
      </c>
      <c r="B1627" t="s">
        <v>27</v>
      </c>
      <c r="C1627">
        <v>2.0499999999999998</v>
      </c>
      <c r="D1627" t="s">
        <v>69</v>
      </c>
      <c r="E1627" t="s">
        <v>54</v>
      </c>
      <c r="F1627">
        <v>32</v>
      </c>
      <c r="G1627">
        <v>6</v>
      </c>
      <c r="H1627">
        <v>4.08</v>
      </c>
      <c r="I1627">
        <v>36.08</v>
      </c>
      <c r="J1627">
        <v>38</v>
      </c>
      <c r="K1627">
        <v>30</v>
      </c>
      <c r="L1627">
        <v>8</v>
      </c>
      <c r="M1627">
        <v>0</v>
      </c>
    </row>
    <row r="1628" spans="1:13" x14ac:dyDescent="0.25">
      <c r="A1628">
        <v>2015</v>
      </c>
      <c r="B1628" t="s">
        <v>27</v>
      </c>
      <c r="C1628">
        <v>2.14</v>
      </c>
      <c r="D1628" t="s">
        <v>69</v>
      </c>
      <c r="E1628" t="s">
        <v>55</v>
      </c>
      <c r="F1628">
        <v>30</v>
      </c>
      <c r="G1628">
        <v>10</v>
      </c>
      <c r="H1628">
        <v>7.05</v>
      </c>
      <c r="I1628">
        <v>37.049999999999997</v>
      </c>
      <c r="J1628">
        <v>40</v>
      </c>
      <c r="K1628">
        <v>29</v>
      </c>
      <c r="L1628">
        <v>11</v>
      </c>
      <c r="M1628">
        <v>0</v>
      </c>
    </row>
    <row r="1629" spans="1:13" x14ac:dyDescent="0.25">
      <c r="A1629">
        <v>2015</v>
      </c>
      <c r="B1629" t="s">
        <v>27</v>
      </c>
      <c r="C1629">
        <v>2.23</v>
      </c>
      <c r="D1629" t="s">
        <v>69</v>
      </c>
      <c r="E1629" t="s">
        <v>53</v>
      </c>
      <c r="F1629">
        <v>6</v>
      </c>
      <c r="G1629">
        <v>0</v>
      </c>
      <c r="H1629">
        <v>0</v>
      </c>
      <c r="I1629">
        <v>6</v>
      </c>
      <c r="J1629">
        <v>6</v>
      </c>
      <c r="K1629">
        <v>4</v>
      </c>
      <c r="L1629">
        <v>2</v>
      </c>
      <c r="M1629">
        <v>0</v>
      </c>
    </row>
    <row r="1630" spans="1:13" x14ac:dyDescent="0.25">
      <c r="A1630">
        <v>2015</v>
      </c>
      <c r="B1630" t="s">
        <v>28</v>
      </c>
      <c r="C1630">
        <v>2.04</v>
      </c>
      <c r="D1630" t="s">
        <v>68</v>
      </c>
      <c r="E1630" t="s">
        <v>54</v>
      </c>
      <c r="F1630">
        <v>38</v>
      </c>
      <c r="G1630">
        <v>19</v>
      </c>
      <c r="H1630">
        <v>11.27</v>
      </c>
      <c r="I1630">
        <v>49.27</v>
      </c>
      <c r="J1630">
        <v>57</v>
      </c>
      <c r="K1630">
        <v>43</v>
      </c>
      <c r="L1630">
        <v>14</v>
      </c>
      <c r="M1630">
        <v>0</v>
      </c>
    </row>
    <row r="1631" spans="1:13" x14ac:dyDescent="0.25">
      <c r="A1631">
        <v>2015</v>
      </c>
      <c r="B1631" t="s">
        <v>28</v>
      </c>
      <c r="C1631">
        <v>2.0499999999999998</v>
      </c>
      <c r="D1631" t="s">
        <v>69</v>
      </c>
      <c r="E1631" t="s">
        <v>54</v>
      </c>
      <c r="F1631">
        <v>139</v>
      </c>
      <c r="G1631">
        <v>58</v>
      </c>
      <c r="H1631">
        <v>37.229999999999997</v>
      </c>
      <c r="I1631">
        <v>176.23</v>
      </c>
      <c r="J1631">
        <v>197</v>
      </c>
      <c r="K1631">
        <v>162</v>
      </c>
      <c r="L1631">
        <v>35</v>
      </c>
      <c r="M1631">
        <v>0</v>
      </c>
    </row>
    <row r="1632" spans="1:13" x14ac:dyDescent="0.25">
      <c r="A1632">
        <v>2015</v>
      </c>
      <c r="B1632" t="s">
        <v>28</v>
      </c>
      <c r="C1632">
        <v>2.13</v>
      </c>
      <c r="D1632" t="s">
        <v>68</v>
      </c>
      <c r="E1632" t="s">
        <v>55</v>
      </c>
      <c r="F1632">
        <v>18</v>
      </c>
      <c r="G1632">
        <v>10</v>
      </c>
      <c r="H1632">
        <v>5.88</v>
      </c>
      <c r="I1632">
        <v>23.88</v>
      </c>
      <c r="J1632">
        <v>28</v>
      </c>
      <c r="K1632">
        <v>19</v>
      </c>
      <c r="L1632">
        <v>9</v>
      </c>
      <c r="M1632">
        <v>0</v>
      </c>
    </row>
    <row r="1633" spans="1:13" x14ac:dyDescent="0.25">
      <c r="A1633">
        <v>2015</v>
      </c>
      <c r="B1633" t="s">
        <v>28</v>
      </c>
      <c r="C1633">
        <v>2.14</v>
      </c>
      <c r="D1633" t="s">
        <v>69</v>
      </c>
      <c r="E1633" t="s">
        <v>55</v>
      </c>
      <c r="F1633">
        <v>91</v>
      </c>
      <c r="G1633">
        <v>19</v>
      </c>
      <c r="H1633">
        <v>12.98</v>
      </c>
      <c r="I1633">
        <v>103.98</v>
      </c>
      <c r="J1633">
        <v>110</v>
      </c>
      <c r="K1633">
        <v>74</v>
      </c>
      <c r="L1633">
        <v>36</v>
      </c>
      <c r="M1633">
        <v>0</v>
      </c>
    </row>
    <row r="1634" spans="1:13" x14ac:dyDescent="0.25">
      <c r="A1634">
        <v>2015</v>
      </c>
      <c r="B1634" t="s">
        <v>28</v>
      </c>
      <c r="C1634">
        <v>2.2200000000000002</v>
      </c>
      <c r="D1634" t="s">
        <v>68</v>
      </c>
      <c r="E1634" t="s">
        <v>53</v>
      </c>
      <c r="F1634">
        <v>12</v>
      </c>
      <c r="G1634">
        <v>3</v>
      </c>
      <c r="H1634">
        <v>2.35</v>
      </c>
      <c r="I1634">
        <v>14.35</v>
      </c>
      <c r="J1634">
        <v>15</v>
      </c>
      <c r="K1634">
        <v>9</v>
      </c>
      <c r="L1634">
        <v>6</v>
      </c>
      <c r="M1634">
        <v>0</v>
      </c>
    </row>
    <row r="1635" spans="1:13" x14ac:dyDescent="0.25">
      <c r="A1635">
        <v>2015</v>
      </c>
      <c r="B1635" t="s">
        <v>28</v>
      </c>
      <c r="C1635">
        <v>2.23</v>
      </c>
      <c r="D1635" t="s">
        <v>69</v>
      </c>
      <c r="E1635" t="s">
        <v>53</v>
      </c>
      <c r="F1635">
        <v>65</v>
      </c>
      <c r="G1635">
        <v>19</v>
      </c>
      <c r="H1635">
        <v>12.63</v>
      </c>
      <c r="I1635">
        <v>77.63</v>
      </c>
      <c r="J1635">
        <v>84</v>
      </c>
      <c r="K1635">
        <v>60</v>
      </c>
      <c r="L1635">
        <v>24</v>
      </c>
      <c r="M1635">
        <v>0</v>
      </c>
    </row>
    <row r="1636" spans="1:13" x14ac:dyDescent="0.25">
      <c r="A1636">
        <v>2015</v>
      </c>
      <c r="B1636" t="s">
        <v>28</v>
      </c>
      <c r="C1636">
        <v>2.2999999999999998</v>
      </c>
      <c r="D1636" t="s">
        <v>68</v>
      </c>
      <c r="E1636" t="s">
        <v>56</v>
      </c>
      <c r="F1636">
        <v>31</v>
      </c>
      <c r="G1636">
        <v>66</v>
      </c>
      <c r="H1636">
        <v>4.22</v>
      </c>
      <c r="I1636">
        <v>35.22</v>
      </c>
      <c r="J1636">
        <v>97</v>
      </c>
      <c r="K1636">
        <v>64</v>
      </c>
      <c r="L1636">
        <v>33</v>
      </c>
      <c r="M1636">
        <v>0</v>
      </c>
    </row>
    <row r="1637" spans="1:13" x14ac:dyDescent="0.25">
      <c r="A1637">
        <v>2015</v>
      </c>
      <c r="B1637" t="s">
        <v>28</v>
      </c>
      <c r="C1637">
        <v>2.31</v>
      </c>
      <c r="D1637" t="s">
        <v>69</v>
      </c>
      <c r="E1637" t="s">
        <v>56</v>
      </c>
      <c r="F1637">
        <v>30</v>
      </c>
      <c r="G1637">
        <v>38</v>
      </c>
      <c r="H1637">
        <v>8.92</v>
      </c>
      <c r="I1637">
        <v>38.92</v>
      </c>
      <c r="J1637">
        <v>68</v>
      </c>
      <c r="K1637">
        <v>53</v>
      </c>
      <c r="L1637">
        <v>15</v>
      </c>
      <c r="M1637">
        <v>0</v>
      </c>
    </row>
    <row r="1638" spans="1:13" x14ac:dyDescent="0.25">
      <c r="A1638">
        <v>2015</v>
      </c>
      <c r="B1638" t="s">
        <v>29</v>
      </c>
      <c r="C1638">
        <v>2.04</v>
      </c>
      <c r="D1638" t="s">
        <v>68</v>
      </c>
      <c r="E1638" t="s">
        <v>54</v>
      </c>
      <c r="F1638">
        <v>7</v>
      </c>
      <c r="G1638">
        <v>0</v>
      </c>
      <c r="H1638">
        <v>0</v>
      </c>
      <c r="I1638">
        <v>7</v>
      </c>
      <c r="J1638">
        <v>7</v>
      </c>
      <c r="K1638">
        <v>4</v>
      </c>
      <c r="L1638">
        <v>3</v>
      </c>
      <c r="M1638">
        <v>0</v>
      </c>
    </row>
    <row r="1639" spans="1:13" x14ac:dyDescent="0.25">
      <c r="A1639">
        <v>2015</v>
      </c>
      <c r="B1639" t="s">
        <v>29</v>
      </c>
      <c r="C1639">
        <v>2.0499999999999998</v>
      </c>
      <c r="D1639" t="s">
        <v>69</v>
      </c>
      <c r="E1639" t="s">
        <v>54</v>
      </c>
      <c r="F1639">
        <v>46</v>
      </c>
      <c r="G1639">
        <v>15</v>
      </c>
      <c r="H1639">
        <v>8.2899999999999991</v>
      </c>
      <c r="I1639">
        <v>54.29</v>
      </c>
      <c r="J1639">
        <v>61</v>
      </c>
      <c r="K1639">
        <v>53</v>
      </c>
      <c r="L1639">
        <v>8</v>
      </c>
      <c r="M1639">
        <v>0</v>
      </c>
    </row>
    <row r="1640" spans="1:13" x14ac:dyDescent="0.25">
      <c r="A1640">
        <v>2015</v>
      </c>
      <c r="B1640" t="s">
        <v>29</v>
      </c>
      <c r="C1640">
        <v>2.13</v>
      </c>
      <c r="D1640" t="s">
        <v>68</v>
      </c>
      <c r="E1640" t="s">
        <v>55</v>
      </c>
      <c r="F1640">
        <v>6</v>
      </c>
      <c r="G1640">
        <v>6</v>
      </c>
      <c r="H1640">
        <v>3.2</v>
      </c>
      <c r="I1640">
        <v>9.1999999999999993</v>
      </c>
      <c r="J1640">
        <v>12</v>
      </c>
      <c r="K1640">
        <v>8</v>
      </c>
      <c r="L1640">
        <v>4</v>
      </c>
      <c r="M1640">
        <v>0</v>
      </c>
    </row>
    <row r="1641" spans="1:13" x14ac:dyDescent="0.25">
      <c r="A1641">
        <v>2015</v>
      </c>
      <c r="B1641" t="s">
        <v>29</v>
      </c>
      <c r="C1641">
        <v>2.14</v>
      </c>
      <c r="D1641" t="s">
        <v>69</v>
      </c>
      <c r="E1641" t="s">
        <v>55</v>
      </c>
      <c r="F1641">
        <v>33</v>
      </c>
      <c r="G1641">
        <v>9</v>
      </c>
      <c r="H1641">
        <v>4.71</v>
      </c>
      <c r="I1641">
        <v>37.71</v>
      </c>
      <c r="J1641">
        <v>42</v>
      </c>
      <c r="K1641">
        <v>32</v>
      </c>
      <c r="L1641">
        <v>10</v>
      </c>
      <c r="M1641">
        <v>0</v>
      </c>
    </row>
    <row r="1642" spans="1:13" x14ac:dyDescent="0.25">
      <c r="A1642">
        <v>2015</v>
      </c>
      <c r="B1642" t="s">
        <v>29</v>
      </c>
      <c r="C1642">
        <v>2.2200000000000002</v>
      </c>
      <c r="D1642" t="s">
        <v>68</v>
      </c>
      <c r="E1642" t="s">
        <v>53</v>
      </c>
      <c r="F1642">
        <v>3</v>
      </c>
      <c r="G1642">
        <v>1</v>
      </c>
      <c r="H1642">
        <v>0.81</v>
      </c>
      <c r="I1642">
        <v>3.81</v>
      </c>
      <c r="J1642">
        <v>4</v>
      </c>
      <c r="K1642">
        <v>3</v>
      </c>
      <c r="L1642">
        <v>1</v>
      </c>
      <c r="M1642">
        <v>0</v>
      </c>
    </row>
    <row r="1643" spans="1:13" x14ac:dyDescent="0.25">
      <c r="A1643">
        <v>2015</v>
      </c>
      <c r="B1643" t="s">
        <v>29</v>
      </c>
      <c r="C1643">
        <v>2.23</v>
      </c>
      <c r="D1643" t="s">
        <v>69</v>
      </c>
      <c r="E1643" t="s">
        <v>53</v>
      </c>
      <c r="F1643">
        <v>19</v>
      </c>
      <c r="G1643">
        <v>12</v>
      </c>
      <c r="H1643">
        <v>7.29</v>
      </c>
      <c r="I1643">
        <v>26.29</v>
      </c>
      <c r="J1643">
        <v>31</v>
      </c>
      <c r="K1643">
        <v>22</v>
      </c>
      <c r="L1643">
        <v>9</v>
      </c>
      <c r="M1643">
        <v>0</v>
      </c>
    </row>
    <row r="1644" spans="1:13" x14ac:dyDescent="0.25">
      <c r="A1644">
        <v>2015</v>
      </c>
      <c r="B1644" t="s">
        <v>29</v>
      </c>
      <c r="C1644">
        <v>2.2999999999999998</v>
      </c>
      <c r="D1644" t="s">
        <v>68</v>
      </c>
      <c r="E1644" t="s">
        <v>56</v>
      </c>
      <c r="F1644">
        <v>0</v>
      </c>
      <c r="G1644">
        <v>1</v>
      </c>
      <c r="H1644">
        <v>0.6</v>
      </c>
      <c r="I1644">
        <v>0.6</v>
      </c>
      <c r="J1644">
        <v>1</v>
      </c>
      <c r="K1644">
        <v>1</v>
      </c>
      <c r="L1644">
        <v>0</v>
      </c>
      <c r="M1644">
        <v>0</v>
      </c>
    </row>
    <row r="1645" spans="1:13" x14ac:dyDescent="0.25">
      <c r="A1645">
        <v>2015</v>
      </c>
      <c r="B1645" t="s">
        <v>29</v>
      </c>
      <c r="C1645">
        <v>2.31</v>
      </c>
      <c r="D1645" t="s">
        <v>69</v>
      </c>
      <c r="E1645" t="s">
        <v>56</v>
      </c>
      <c r="F1645">
        <v>1</v>
      </c>
      <c r="G1645">
        <v>0</v>
      </c>
      <c r="H1645">
        <v>0</v>
      </c>
      <c r="I1645">
        <v>1</v>
      </c>
      <c r="J1645">
        <v>1</v>
      </c>
      <c r="K1645">
        <v>1</v>
      </c>
      <c r="L1645">
        <v>0</v>
      </c>
      <c r="M1645">
        <v>0</v>
      </c>
    </row>
    <row r="1646" spans="1:13" x14ac:dyDescent="0.25">
      <c r="A1646">
        <v>2015</v>
      </c>
      <c r="B1646" t="s">
        <v>30</v>
      </c>
      <c r="C1646">
        <v>2.04</v>
      </c>
      <c r="D1646" t="s">
        <v>68</v>
      </c>
      <c r="E1646" t="s">
        <v>54</v>
      </c>
      <c r="F1646">
        <v>36</v>
      </c>
      <c r="G1646">
        <v>8</v>
      </c>
      <c r="H1646">
        <v>4.9000000000000004</v>
      </c>
      <c r="I1646">
        <v>40.9</v>
      </c>
      <c r="J1646">
        <v>44</v>
      </c>
      <c r="K1646">
        <v>40</v>
      </c>
      <c r="L1646">
        <v>4</v>
      </c>
      <c r="M1646">
        <v>0</v>
      </c>
    </row>
    <row r="1647" spans="1:13" x14ac:dyDescent="0.25">
      <c r="A1647">
        <v>2015</v>
      </c>
      <c r="B1647" t="s">
        <v>30</v>
      </c>
      <c r="C1647">
        <v>2.0499999999999998</v>
      </c>
      <c r="D1647" t="s">
        <v>69</v>
      </c>
      <c r="E1647" t="s">
        <v>54</v>
      </c>
      <c r="F1647">
        <v>99</v>
      </c>
      <c r="G1647">
        <v>9</v>
      </c>
      <c r="H1647">
        <v>5.54</v>
      </c>
      <c r="I1647">
        <v>104.54</v>
      </c>
      <c r="J1647">
        <v>108</v>
      </c>
      <c r="K1647">
        <v>95</v>
      </c>
      <c r="L1647">
        <v>13</v>
      </c>
      <c r="M1647">
        <v>0</v>
      </c>
    </row>
    <row r="1648" spans="1:13" x14ac:dyDescent="0.25">
      <c r="A1648">
        <v>2015</v>
      </c>
      <c r="B1648" t="s">
        <v>30</v>
      </c>
      <c r="C1648">
        <v>2.13</v>
      </c>
      <c r="D1648" t="s">
        <v>68</v>
      </c>
      <c r="E1648" t="s">
        <v>55</v>
      </c>
      <c r="F1648">
        <v>31</v>
      </c>
      <c r="G1648">
        <v>7</v>
      </c>
      <c r="H1648">
        <v>4.58</v>
      </c>
      <c r="I1648">
        <v>35.58</v>
      </c>
      <c r="J1648">
        <v>38</v>
      </c>
      <c r="K1648">
        <v>24</v>
      </c>
      <c r="L1648">
        <v>14</v>
      </c>
      <c r="M1648">
        <v>0</v>
      </c>
    </row>
    <row r="1649" spans="1:13" x14ac:dyDescent="0.25">
      <c r="A1649">
        <v>2015</v>
      </c>
      <c r="B1649" t="s">
        <v>30</v>
      </c>
      <c r="C1649">
        <v>2.14</v>
      </c>
      <c r="D1649" t="s">
        <v>69</v>
      </c>
      <c r="E1649" t="s">
        <v>55</v>
      </c>
      <c r="F1649">
        <v>82</v>
      </c>
      <c r="G1649">
        <v>9</v>
      </c>
      <c r="H1649">
        <v>5.95</v>
      </c>
      <c r="I1649">
        <v>87.95</v>
      </c>
      <c r="J1649">
        <v>91</v>
      </c>
      <c r="K1649">
        <v>72</v>
      </c>
      <c r="L1649">
        <v>19</v>
      </c>
      <c r="M1649">
        <v>0</v>
      </c>
    </row>
    <row r="1650" spans="1:13" x14ac:dyDescent="0.25">
      <c r="A1650">
        <v>2015</v>
      </c>
      <c r="B1650" t="s">
        <v>30</v>
      </c>
      <c r="C1650">
        <v>2.2200000000000002</v>
      </c>
      <c r="D1650" t="s">
        <v>68</v>
      </c>
      <c r="E1650" t="s">
        <v>53</v>
      </c>
      <c r="F1650">
        <v>12</v>
      </c>
      <c r="G1650">
        <v>5</v>
      </c>
      <c r="H1650">
        <v>2.5</v>
      </c>
      <c r="I1650">
        <v>14.5</v>
      </c>
      <c r="J1650">
        <v>17</v>
      </c>
      <c r="K1650">
        <v>10</v>
      </c>
      <c r="L1650">
        <v>7</v>
      </c>
      <c r="M1650">
        <v>0</v>
      </c>
    </row>
    <row r="1651" spans="1:13" x14ac:dyDescent="0.25">
      <c r="A1651">
        <v>2015</v>
      </c>
      <c r="B1651" t="s">
        <v>30</v>
      </c>
      <c r="C1651">
        <v>2.23</v>
      </c>
      <c r="D1651" t="s">
        <v>69</v>
      </c>
      <c r="E1651" t="s">
        <v>53</v>
      </c>
      <c r="F1651">
        <v>35</v>
      </c>
      <c r="G1651">
        <v>13</v>
      </c>
      <c r="H1651">
        <v>8.52</v>
      </c>
      <c r="I1651">
        <v>43.52</v>
      </c>
      <c r="J1651">
        <v>48</v>
      </c>
      <c r="K1651">
        <v>41</v>
      </c>
      <c r="L1651">
        <v>7</v>
      </c>
      <c r="M1651">
        <v>0</v>
      </c>
    </row>
    <row r="1652" spans="1:13" x14ac:dyDescent="0.25">
      <c r="A1652">
        <v>2015</v>
      </c>
      <c r="B1652" t="s">
        <v>30</v>
      </c>
      <c r="C1652">
        <v>2.2999999999999998</v>
      </c>
      <c r="D1652" t="s">
        <v>68</v>
      </c>
      <c r="E1652" t="s">
        <v>56</v>
      </c>
      <c r="F1652">
        <v>4</v>
      </c>
      <c r="G1652">
        <v>1</v>
      </c>
      <c r="H1652">
        <v>0.67</v>
      </c>
      <c r="I1652">
        <v>4.67</v>
      </c>
      <c r="J1652">
        <v>5</v>
      </c>
      <c r="K1652">
        <v>3</v>
      </c>
      <c r="L1652">
        <v>2</v>
      </c>
      <c r="M1652">
        <v>0</v>
      </c>
    </row>
    <row r="1653" spans="1:13" x14ac:dyDescent="0.25">
      <c r="A1653">
        <v>2015</v>
      </c>
      <c r="B1653" t="s">
        <v>30</v>
      </c>
      <c r="C1653">
        <v>2.31</v>
      </c>
      <c r="D1653" t="s">
        <v>69</v>
      </c>
      <c r="E1653" t="s">
        <v>56</v>
      </c>
      <c r="F1653">
        <v>8</v>
      </c>
      <c r="G1653">
        <v>5</v>
      </c>
      <c r="H1653">
        <v>2.61</v>
      </c>
      <c r="I1653">
        <v>10.61</v>
      </c>
      <c r="J1653">
        <v>13</v>
      </c>
      <c r="K1653">
        <v>11</v>
      </c>
      <c r="L1653">
        <v>2</v>
      </c>
      <c r="M1653">
        <v>0</v>
      </c>
    </row>
    <row r="1654" spans="1:13" x14ac:dyDescent="0.25">
      <c r="A1654">
        <v>2015</v>
      </c>
      <c r="B1654" t="s">
        <v>31</v>
      </c>
      <c r="C1654">
        <v>2.04</v>
      </c>
      <c r="D1654" t="s">
        <v>68</v>
      </c>
      <c r="E1654" t="s">
        <v>54</v>
      </c>
      <c r="F1654">
        <v>59</v>
      </c>
      <c r="G1654">
        <v>4</v>
      </c>
      <c r="H1654">
        <v>2.41</v>
      </c>
      <c r="I1654">
        <v>61.41</v>
      </c>
      <c r="J1654">
        <v>63</v>
      </c>
      <c r="K1654">
        <v>43</v>
      </c>
      <c r="L1654">
        <v>20</v>
      </c>
      <c r="M1654">
        <v>0</v>
      </c>
    </row>
    <row r="1655" spans="1:13" x14ac:dyDescent="0.25">
      <c r="A1655">
        <v>2015</v>
      </c>
      <c r="B1655" t="s">
        <v>31</v>
      </c>
      <c r="C1655">
        <v>2.0499999999999998</v>
      </c>
      <c r="D1655" t="s">
        <v>69</v>
      </c>
      <c r="E1655" t="s">
        <v>54</v>
      </c>
      <c r="F1655">
        <v>279</v>
      </c>
      <c r="G1655">
        <v>43</v>
      </c>
      <c r="H1655">
        <v>28.72</v>
      </c>
      <c r="I1655">
        <v>307.72000000000003</v>
      </c>
      <c r="J1655">
        <v>322</v>
      </c>
      <c r="K1655">
        <v>254</v>
      </c>
      <c r="L1655">
        <v>68</v>
      </c>
      <c r="M1655">
        <v>0</v>
      </c>
    </row>
    <row r="1656" spans="1:13" x14ac:dyDescent="0.25">
      <c r="A1656">
        <v>2015</v>
      </c>
      <c r="B1656" t="s">
        <v>31</v>
      </c>
      <c r="C1656">
        <v>2.13</v>
      </c>
      <c r="D1656" t="s">
        <v>68</v>
      </c>
      <c r="E1656" t="s">
        <v>55</v>
      </c>
      <c r="F1656">
        <v>44</v>
      </c>
      <c r="G1656">
        <v>3</v>
      </c>
      <c r="H1656">
        <v>2.35</v>
      </c>
      <c r="I1656">
        <v>46.35</v>
      </c>
      <c r="J1656">
        <v>47</v>
      </c>
      <c r="K1656">
        <v>33</v>
      </c>
      <c r="L1656">
        <v>14</v>
      </c>
      <c r="M1656">
        <v>0</v>
      </c>
    </row>
    <row r="1657" spans="1:13" x14ac:dyDescent="0.25">
      <c r="A1657">
        <v>2015</v>
      </c>
      <c r="B1657" t="s">
        <v>31</v>
      </c>
      <c r="C1657">
        <v>2.14</v>
      </c>
      <c r="D1657" t="s">
        <v>69</v>
      </c>
      <c r="E1657" t="s">
        <v>55</v>
      </c>
      <c r="F1657">
        <v>158</v>
      </c>
      <c r="G1657">
        <v>30</v>
      </c>
      <c r="H1657">
        <v>21.53</v>
      </c>
      <c r="I1657">
        <v>179.53</v>
      </c>
      <c r="J1657">
        <v>188</v>
      </c>
      <c r="K1657">
        <v>148</v>
      </c>
      <c r="L1657">
        <v>40</v>
      </c>
      <c r="M1657">
        <v>0</v>
      </c>
    </row>
    <row r="1658" spans="1:13" x14ac:dyDescent="0.25">
      <c r="A1658">
        <v>2015</v>
      </c>
      <c r="B1658" t="s">
        <v>31</v>
      </c>
      <c r="C1658">
        <v>2.2200000000000002</v>
      </c>
      <c r="D1658" t="s">
        <v>68</v>
      </c>
      <c r="E1658" t="s">
        <v>53</v>
      </c>
      <c r="F1658">
        <v>22</v>
      </c>
      <c r="G1658">
        <v>2</v>
      </c>
      <c r="H1658">
        <v>1.61</v>
      </c>
      <c r="I1658">
        <v>23.61</v>
      </c>
      <c r="J1658">
        <v>24</v>
      </c>
      <c r="K1658">
        <v>15</v>
      </c>
      <c r="L1658">
        <v>9</v>
      </c>
      <c r="M1658">
        <v>0</v>
      </c>
    </row>
    <row r="1659" spans="1:13" x14ac:dyDescent="0.25">
      <c r="A1659">
        <v>2015</v>
      </c>
      <c r="B1659" t="s">
        <v>31</v>
      </c>
      <c r="C1659">
        <v>2.23</v>
      </c>
      <c r="D1659" t="s">
        <v>69</v>
      </c>
      <c r="E1659" t="s">
        <v>53</v>
      </c>
      <c r="F1659">
        <v>105</v>
      </c>
      <c r="G1659">
        <v>8</v>
      </c>
      <c r="H1659">
        <v>5.0199999999999996</v>
      </c>
      <c r="I1659">
        <v>110.02</v>
      </c>
      <c r="J1659">
        <v>113</v>
      </c>
      <c r="K1659">
        <v>73</v>
      </c>
      <c r="L1659">
        <v>40</v>
      </c>
      <c r="M1659">
        <v>0</v>
      </c>
    </row>
    <row r="1660" spans="1:13" x14ac:dyDescent="0.25">
      <c r="A1660">
        <v>2015</v>
      </c>
      <c r="B1660" t="s">
        <v>31</v>
      </c>
      <c r="C1660">
        <v>2.31</v>
      </c>
      <c r="D1660" t="s">
        <v>69</v>
      </c>
      <c r="E1660" t="s">
        <v>56</v>
      </c>
      <c r="F1660">
        <v>18</v>
      </c>
      <c r="G1660">
        <v>7</v>
      </c>
      <c r="H1660">
        <v>4.4800000000000004</v>
      </c>
      <c r="I1660">
        <v>22.48</v>
      </c>
      <c r="J1660">
        <v>25</v>
      </c>
      <c r="K1660">
        <v>23</v>
      </c>
      <c r="L1660">
        <v>2</v>
      </c>
      <c r="M1660">
        <v>0</v>
      </c>
    </row>
    <row r="1661" spans="1:13" x14ac:dyDescent="0.25">
      <c r="A1661">
        <v>2015</v>
      </c>
      <c r="B1661" t="s">
        <v>32</v>
      </c>
      <c r="C1661">
        <v>2.04</v>
      </c>
      <c r="D1661" t="s">
        <v>68</v>
      </c>
      <c r="E1661" t="s">
        <v>54</v>
      </c>
      <c r="F1661">
        <v>4</v>
      </c>
      <c r="G1661">
        <v>2</v>
      </c>
      <c r="H1661">
        <v>1</v>
      </c>
      <c r="I1661">
        <v>5</v>
      </c>
      <c r="J1661">
        <v>6</v>
      </c>
      <c r="K1661">
        <v>5</v>
      </c>
      <c r="L1661">
        <v>1</v>
      </c>
      <c r="M1661">
        <v>0</v>
      </c>
    </row>
    <row r="1662" spans="1:13" x14ac:dyDescent="0.25">
      <c r="A1662">
        <v>2015</v>
      </c>
      <c r="B1662" t="s">
        <v>32</v>
      </c>
      <c r="C1662">
        <v>2.0499999999999998</v>
      </c>
      <c r="D1662" t="s">
        <v>69</v>
      </c>
      <c r="E1662" t="s">
        <v>54</v>
      </c>
      <c r="F1662">
        <v>62</v>
      </c>
      <c r="G1662">
        <v>19</v>
      </c>
      <c r="H1662">
        <v>10.09</v>
      </c>
      <c r="I1662">
        <v>72.09</v>
      </c>
      <c r="J1662">
        <v>81</v>
      </c>
      <c r="K1662">
        <v>71</v>
      </c>
      <c r="L1662">
        <v>10</v>
      </c>
      <c r="M1662">
        <v>0</v>
      </c>
    </row>
    <row r="1663" spans="1:13" x14ac:dyDescent="0.25">
      <c r="A1663">
        <v>2015</v>
      </c>
      <c r="B1663" t="s">
        <v>32</v>
      </c>
      <c r="C1663">
        <v>2.23</v>
      </c>
      <c r="D1663" t="s">
        <v>69</v>
      </c>
      <c r="E1663" t="s">
        <v>53</v>
      </c>
      <c r="F1663">
        <v>14</v>
      </c>
      <c r="G1663">
        <v>11</v>
      </c>
      <c r="H1663">
        <v>5.8</v>
      </c>
      <c r="I1663">
        <v>19.8</v>
      </c>
      <c r="J1663">
        <v>25</v>
      </c>
      <c r="K1663">
        <v>14</v>
      </c>
      <c r="L1663">
        <v>11</v>
      </c>
      <c r="M1663">
        <v>0</v>
      </c>
    </row>
    <row r="1664" spans="1:13" x14ac:dyDescent="0.25">
      <c r="A1664">
        <v>2015</v>
      </c>
      <c r="B1664" t="s">
        <v>32</v>
      </c>
      <c r="C1664">
        <v>2.31</v>
      </c>
      <c r="D1664" t="s">
        <v>69</v>
      </c>
      <c r="E1664" t="s">
        <v>56</v>
      </c>
      <c r="F1664">
        <v>12</v>
      </c>
      <c r="G1664">
        <v>7</v>
      </c>
      <c r="H1664">
        <v>3.6</v>
      </c>
      <c r="I1664">
        <v>15.6</v>
      </c>
      <c r="J1664">
        <v>19</v>
      </c>
      <c r="K1664">
        <v>13</v>
      </c>
      <c r="L1664">
        <v>6</v>
      </c>
      <c r="M1664">
        <v>0</v>
      </c>
    </row>
    <row r="1665" spans="1:13" x14ac:dyDescent="0.25">
      <c r="A1665">
        <v>2015</v>
      </c>
      <c r="B1665" t="s">
        <v>33</v>
      </c>
      <c r="C1665">
        <v>2.04</v>
      </c>
      <c r="D1665" t="s">
        <v>68</v>
      </c>
      <c r="E1665" t="s">
        <v>54</v>
      </c>
      <c r="F1665">
        <v>8</v>
      </c>
      <c r="G1665">
        <v>1</v>
      </c>
      <c r="H1665">
        <v>0.8</v>
      </c>
      <c r="I1665">
        <v>8.8000000000000007</v>
      </c>
      <c r="J1665">
        <v>9</v>
      </c>
      <c r="K1665">
        <v>6</v>
      </c>
      <c r="L1665">
        <v>3</v>
      </c>
      <c r="M1665">
        <v>0</v>
      </c>
    </row>
    <row r="1666" spans="1:13" x14ac:dyDescent="0.25">
      <c r="A1666">
        <v>2015</v>
      </c>
      <c r="B1666" t="s">
        <v>33</v>
      </c>
      <c r="C1666">
        <v>2.0499999999999998</v>
      </c>
      <c r="D1666" t="s">
        <v>69</v>
      </c>
      <c r="E1666" t="s">
        <v>54</v>
      </c>
      <c r="F1666">
        <v>32</v>
      </c>
      <c r="G1666">
        <v>7</v>
      </c>
      <c r="H1666">
        <v>3.5</v>
      </c>
      <c r="I1666">
        <v>35.5</v>
      </c>
      <c r="J1666">
        <v>39</v>
      </c>
      <c r="K1666">
        <v>30</v>
      </c>
      <c r="L1666">
        <v>9</v>
      </c>
      <c r="M1666">
        <v>0</v>
      </c>
    </row>
    <row r="1667" spans="1:13" x14ac:dyDescent="0.25">
      <c r="A1667">
        <v>2015</v>
      </c>
      <c r="B1667" t="s">
        <v>33</v>
      </c>
      <c r="C1667">
        <v>2.13</v>
      </c>
      <c r="D1667" t="s">
        <v>68</v>
      </c>
      <c r="E1667" t="s">
        <v>55</v>
      </c>
      <c r="F1667">
        <v>3</v>
      </c>
      <c r="G1667">
        <v>0</v>
      </c>
      <c r="H1667">
        <v>0</v>
      </c>
      <c r="I1667">
        <v>3</v>
      </c>
      <c r="J1667">
        <v>3</v>
      </c>
      <c r="K1667">
        <v>2</v>
      </c>
      <c r="L1667">
        <v>1</v>
      </c>
      <c r="M1667">
        <v>0</v>
      </c>
    </row>
    <row r="1668" spans="1:13" x14ac:dyDescent="0.25">
      <c r="A1668">
        <v>2015</v>
      </c>
      <c r="B1668" t="s">
        <v>33</v>
      </c>
      <c r="C1668">
        <v>2.14</v>
      </c>
      <c r="D1668" t="s">
        <v>69</v>
      </c>
      <c r="E1668" t="s">
        <v>55</v>
      </c>
      <c r="F1668">
        <v>26</v>
      </c>
      <c r="G1668">
        <v>6</v>
      </c>
      <c r="H1668">
        <v>3.3</v>
      </c>
      <c r="I1668">
        <v>29.3</v>
      </c>
      <c r="J1668">
        <v>32</v>
      </c>
      <c r="K1668">
        <v>27</v>
      </c>
      <c r="L1668">
        <v>5</v>
      </c>
      <c r="M1668">
        <v>0</v>
      </c>
    </row>
    <row r="1669" spans="1:13" x14ac:dyDescent="0.25">
      <c r="A1669">
        <v>2015</v>
      </c>
      <c r="B1669" t="s">
        <v>33</v>
      </c>
      <c r="C1669">
        <v>2.2200000000000002</v>
      </c>
      <c r="D1669" t="s">
        <v>68</v>
      </c>
      <c r="E1669" t="s">
        <v>53</v>
      </c>
      <c r="F1669">
        <v>2</v>
      </c>
      <c r="G1669">
        <v>2</v>
      </c>
      <c r="H1669">
        <v>1.1100000000000001</v>
      </c>
      <c r="I1669">
        <v>3.11</v>
      </c>
      <c r="J1669">
        <v>4</v>
      </c>
      <c r="K1669">
        <v>2</v>
      </c>
      <c r="L1669">
        <v>2</v>
      </c>
      <c r="M1669">
        <v>0</v>
      </c>
    </row>
    <row r="1670" spans="1:13" x14ac:dyDescent="0.25">
      <c r="A1670">
        <v>2015</v>
      </c>
      <c r="B1670" t="s">
        <v>33</v>
      </c>
      <c r="C1670">
        <v>2.23</v>
      </c>
      <c r="D1670" t="s">
        <v>69</v>
      </c>
      <c r="E1670" t="s">
        <v>53</v>
      </c>
      <c r="F1670">
        <v>14</v>
      </c>
      <c r="G1670">
        <v>4</v>
      </c>
      <c r="H1670">
        <v>2</v>
      </c>
      <c r="I1670">
        <v>16</v>
      </c>
      <c r="J1670">
        <v>18</v>
      </c>
      <c r="K1670">
        <v>16</v>
      </c>
      <c r="L1670">
        <v>2</v>
      </c>
      <c r="M1670">
        <v>0</v>
      </c>
    </row>
    <row r="1671" spans="1:13" x14ac:dyDescent="0.25">
      <c r="A1671">
        <v>2015</v>
      </c>
      <c r="B1671" t="s">
        <v>34</v>
      </c>
      <c r="C1671">
        <v>2.04</v>
      </c>
      <c r="D1671" t="s">
        <v>68</v>
      </c>
      <c r="E1671" t="s">
        <v>54</v>
      </c>
      <c r="F1671">
        <v>11</v>
      </c>
      <c r="G1671">
        <v>3</v>
      </c>
      <c r="H1671">
        <v>0.5</v>
      </c>
      <c r="I1671">
        <v>11.5</v>
      </c>
      <c r="J1671">
        <v>14</v>
      </c>
      <c r="K1671">
        <v>10</v>
      </c>
      <c r="L1671">
        <v>4</v>
      </c>
      <c r="M1671">
        <v>0</v>
      </c>
    </row>
    <row r="1672" spans="1:13" x14ac:dyDescent="0.25">
      <c r="A1672">
        <v>2015</v>
      </c>
      <c r="B1672" t="s">
        <v>34</v>
      </c>
      <c r="C1672">
        <v>2.0499999999999998</v>
      </c>
      <c r="D1672" t="s">
        <v>69</v>
      </c>
      <c r="E1672" t="s">
        <v>54</v>
      </c>
      <c r="F1672">
        <v>37</v>
      </c>
      <c r="G1672">
        <v>9</v>
      </c>
      <c r="H1672">
        <v>5.54</v>
      </c>
      <c r="I1672">
        <v>42.54</v>
      </c>
      <c r="J1672">
        <v>46</v>
      </c>
      <c r="K1672">
        <v>43</v>
      </c>
      <c r="L1672">
        <v>3</v>
      </c>
      <c r="M1672">
        <v>0</v>
      </c>
    </row>
    <row r="1673" spans="1:13" x14ac:dyDescent="0.25">
      <c r="A1673">
        <v>2015</v>
      </c>
      <c r="B1673" t="s">
        <v>34</v>
      </c>
      <c r="C1673">
        <v>2.13</v>
      </c>
      <c r="D1673" t="s">
        <v>68</v>
      </c>
      <c r="E1673" t="s">
        <v>55</v>
      </c>
      <c r="F1673">
        <v>5</v>
      </c>
      <c r="G1673">
        <v>2</v>
      </c>
      <c r="H1673">
        <v>1.23</v>
      </c>
      <c r="I1673">
        <v>6.23</v>
      </c>
      <c r="J1673">
        <v>7</v>
      </c>
      <c r="K1673">
        <v>6</v>
      </c>
      <c r="L1673">
        <v>1</v>
      </c>
      <c r="M1673">
        <v>0</v>
      </c>
    </row>
    <row r="1674" spans="1:13" x14ac:dyDescent="0.25">
      <c r="A1674">
        <v>2015</v>
      </c>
      <c r="B1674" t="s">
        <v>34</v>
      </c>
      <c r="C1674">
        <v>2.14</v>
      </c>
      <c r="D1674" t="s">
        <v>69</v>
      </c>
      <c r="E1674" t="s">
        <v>55</v>
      </c>
      <c r="F1674">
        <v>23</v>
      </c>
      <c r="G1674">
        <v>11</v>
      </c>
      <c r="H1674">
        <v>7.08</v>
      </c>
      <c r="I1674">
        <v>30.08</v>
      </c>
      <c r="J1674">
        <v>34</v>
      </c>
      <c r="K1674">
        <v>26</v>
      </c>
      <c r="L1674">
        <v>8</v>
      </c>
      <c r="M1674">
        <v>0</v>
      </c>
    </row>
    <row r="1675" spans="1:13" x14ac:dyDescent="0.25">
      <c r="A1675">
        <v>2015</v>
      </c>
      <c r="B1675" t="s">
        <v>34</v>
      </c>
      <c r="C1675">
        <v>2.2200000000000002</v>
      </c>
      <c r="D1675" t="s">
        <v>68</v>
      </c>
      <c r="E1675" t="s">
        <v>53</v>
      </c>
      <c r="F1675">
        <v>9</v>
      </c>
      <c r="G1675">
        <v>1</v>
      </c>
      <c r="H1675">
        <v>0</v>
      </c>
      <c r="I1675">
        <v>9</v>
      </c>
      <c r="J1675">
        <v>10</v>
      </c>
      <c r="K1675">
        <v>7</v>
      </c>
      <c r="L1675">
        <v>3</v>
      </c>
      <c r="M1675">
        <v>0</v>
      </c>
    </row>
    <row r="1676" spans="1:13" x14ac:dyDescent="0.25">
      <c r="A1676">
        <v>2015</v>
      </c>
      <c r="B1676" t="s">
        <v>34</v>
      </c>
      <c r="C1676">
        <v>2.23</v>
      </c>
      <c r="D1676" t="s">
        <v>69</v>
      </c>
      <c r="E1676" t="s">
        <v>53</v>
      </c>
      <c r="F1676">
        <v>0</v>
      </c>
      <c r="G1676">
        <v>1</v>
      </c>
      <c r="H1676">
        <v>0</v>
      </c>
      <c r="I1676">
        <v>0</v>
      </c>
      <c r="J1676">
        <v>1</v>
      </c>
      <c r="K1676">
        <v>0</v>
      </c>
      <c r="L1676">
        <v>1</v>
      </c>
      <c r="M1676">
        <v>0</v>
      </c>
    </row>
    <row r="1677" spans="1:13" x14ac:dyDescent="0.25">
      <c r="A1677">
        <v>2015</v>
      </c>
      <c r="B1677" t="s">
        <v>35</v>
      </c>
      <c r="C1677">
        <v>2.04</v>
      </c>
      <c r="D1677" t="s">
        <v>68</v>
      </c>
      <c r="E1677" t="s">
        <v>54</v>
      </c>
      <c r="F1677">
        <v>12</v>
      </c>
      <c r="G1677">
        <v>1</v>
      </c>
      <c r="H1677">
        <v>0.6</v>
      </c>
      <c r="I1677">
        <v>12.6</v>
      </c>
      <c r="J1677">
        <v>13</v>
      </c>
      <c r="K1677">
        <v>10</v>
      </c>
      <c r="L1677">
        <v>3</v>
      </c>
      <c r="M1677">
        <v>0</v>
      </c>
    </row>
    <row r="1678" spans="1:13" x14ac:dyDescent="0.25">
      <c r="A1678">
        <v>2015</v>
      </c>
      <c r="B1678" t="s">
        <v>35</v>
      </c>
      <c r="C1678">
        <v>2.0499999999999998</v>
      </c>
      <c r="D1678" t="s">
        <v>69</v>
      </c>
      <c r="E1678" t="s">
        <v>54</v>
      </c>
      <c r="F1678">
        <v>37</v>
      </c>
      <c r="G1678">
        <v>18</v>
      </c>
      <c r="H1678">
        <v>10.74</v>
      </c>
      <c r="I1678">
        <v>47.74</v>
      </c>
      <c r="J1678">
        <v>55</v>
      </c>
      <c r="K1678">
        <v>46</v>
      </c>
      <c r="L1678">
        <v>9</v>
      </c>
      <c r="M1678">
        <v>0</v>
      </c>
    </row>
    <row r="1679" spans="1:13" x14ac:dyDescent="0.25">
      <c r="A1679">
        <v>2015</v>
      </c>
      <c r="B1679" t="s">
        <v>35</v>
      </c>
      <c r="C1679">
        <v>2.13</v>
      </c>
      <c r="D1679" t="s">
        <v>68</v>
      </c>
      <c r="E1679" t="s">
        <v>55</v>
      </c>
      <c r="F1679">
        <v>5</v>
      </c>
      <c r="G1679">
        <v>2</v>
      </c>
      <c r="H1679">
        <v>1.59</v>
      </c>
      <c r="I1679">
        <v>6.59</v>
      </c>
      <c r="J1679">
        <v>7</v>
      </c>
      <c r="K1679">
        <v>7</v>
      </c>
      <c r="L1679">
        <v>0</v>
      </c>
      <c r="M1679">
        <v>0</v>
      </c>
    </row>
    <row r="1680" spans="1:13" x14ac:dyDescent="0.25">
      <c r="A1680">
        <v>2015</v>
      </c>
      <c r="B1680" t="s">
        <v>35</v>
      </c>
      <c r="C1680">
        <v>2.14</v>
      </c>
      <c r="D1680" t="s">
        <v>69</v>
      </c>
      <c r="E1680" t="s">
        <v>55</v>
      </c>
      <c r="F1680">
        <v>29</v>
      </c>
      <c r="G1680">
        <v>5</v>
      </c>
      <c r="H1680">
        <v>3.3</v>
      </c>
      <c r="I1680">
        <v>32.299999999999997</v>
      </c>
      <c r="J1680">
        <v>34</v>
      </c>
      <c r="K1680">
        <v>25</v>
      </c>
      <c r="L1680">
        <v>9</v>
      </c>
      <c r="M1680">
        <v>0</v>
      </c>
    </row>
    <row r="1681" spans="1:13" x14ac:dyDescent="0.25">
      <c r="A1681">
        <v>2015</v>
      </c>
      <c r="B1681" t="s">
        <v>35</v>
      </c>
      <c r="C1681">
        <v>2.2200000000000002</v>
      </c>
      <c r="D1681" t="s">
        <v>68</v>
      </c>
      <c r="E1681" t="s">
        <v>53</v>
      </c>
      <c r="F1681">
        <v>1</v>
      </c>
      <c r="G1681">
        <v>0</v>
      </c>
      <c r="H1681">
        <v>0</v>
      </c>
      <c r="I1681">
        <v>1</v>
      </c>
      <c r="J1681">
        <v>1</v>
      </c>
      <c r="K1681">
        <v>1</v>
      </c>
      <c r="L1681">
        <v>0</v>
      </c>
      <c r="M1681">
        <v>0</v>
      </c>
    </row>
    <row r="1682" spans="1:13" x14ac:dyDescent="0.25">
      <c r="A1682">
        <v>2015</v>
      </c>
      <c r="B1682" t="s">
        <v>35</v>
      </c>
      <c r="C1682">
        <v>2.23</v>
      </c>
      <c r="D1682" t="s">
        <v>69</v>
      </c>
      <c r="E1682" t="s">
        <v>53</v>
      </c>
      <c r="F1682">
        <v>7</v>
      </c>
      <c r="G1682">
        <v>1</v>
      </c>
      <c r="H1682">
        <v>0.5</v>
      </c>
      <c r="I1682">
        <v>7.5</v>
      </c>
      <c r="J1682">
        <v>8</v>
      </c>
      <c r="K1682">
        <v>6</v>
      </c>
      <c r="L1682">
        <v>2</v>
      </c>
      <c r="M1682">
        <v>0</v>
      </c>
    </row>
    <row r="1683" spans="1:13" x14ac:dyDescent="0.25">
      <c r="A1683">
        <v>2015</v>
      </c>
      <c r="B1683" t="s">
        <v>35</v>
      </c>
      <c r="C1683">
        <v>2.2999999999999998</v>
      </c>
      <c r="D1683" t="s">
        <v>68</v>
      </c>
      <c r="E1683" t="s">
        <v>56</v>
      </c>
      <c r="F1683">
        <v>1</v>
      </c>
      <c r="G1683">
        <v>0</v>
      </c>
      <c r="H1683">
        <v>0</v>
      </c>
      <c r="I1683">
        <v>1</v>
      </c>
      <c r="J1683">
        <v>1</v>
      </c>
      <c r="K1683">
        <v>1</v>
      </c>
      <c r="L1683">
        <v>0</v>
      </c>
      <c r="M1683">
        <v>0</v>
      </c>
    </row>
    <row r="1684" spans="1:13" x14ac:dyDescent="0.25">
      <c r="A1684">
        <v>2015</v>
      </c>
      <c r="B1684" t="s">
        <v>35</v>
      </c>
      <c r="C1684">
        <v>2.31</v>
      </c>
      <c r="D1684" t="s">
        <v>69</v>
      </c>
      <c r="E1684" t="s">
        <v>56</v>
      </c>
      <c r="F1684">
        <v>5</v>
      </c>
      <c r="G1684">
        <v>3</v>
      </c>
      <c r="H1684">
        <v>2.0699999999999998</v>
      </c>
      <c r="I1684">
        <v>7.07</v>
      </c>
      <c r="J1684">
        <v>8</v>
      </c>
      <c r="K1684">
        <v>5</v>
      </c>
      <c r="L1684">
        <v>3</v>
      </c>
      <c r="M1684">
        <v>0</v>
      </c>
    </row>
    <row r="1685" spans="1:13" x14ac:dyDescent="0.25">
      <c r="A1685">
        <v>2015</v>
      </c>
      <c r="B1685" t="s">
        <v>49</v>
      </c>
      <c r="C1685">
        <v>2.0499999999999998</v>
      </c>
      <c r="D1685" t="s">
        <v>69</v>
      </c>
      <c r="E1685" t="s">
        <v>54</v>
      </c>
      <c r="F1685">
        <v>7</v>
      </c>
      <c r="G1685">
        <v>1</v>
      </c>
      <c r="H1685">
        <v>0.81</v>
      </c>
      <c r="I1685">
        <v>7.81</v>
      </c>
      <c r="J1685">
        <v>8</v>
      </c>
      <c r="K1685">
        <v>7</v>
      </c>
      <c r="L1685">
        <v>1</v>
      </c>
      <c r="M1685">
        <v>0</v>
      </c>
    </row>
    <row r="1686" spans="1:13" x14ac:dyDescent="0.25">
      <c r="A1686">
        <v>2015</v>
      </c>
      <c r="B1686" t="s">
        <v>49</v>
      </c>
      <c r="C1686">
        <v>2.13</v>
      </c>
      <c r="D1686" t="s">
        <v>68</v>
      </c>
      <c r="E1686" t="s">
        <v>55</v>
      </c>
      <c r="F1686">
        <v>2</v>
      </c>
      <c r="G1686">
        <v>0</v>
      </c>
      <c r="H1686">
        <v>0</v>
      </c>
      <c r="I1686">
        <v>2</v>
      </c>
      <c r="J1686">
        <v>2</v>
      </c>
      <c r="K1686">
        <v>1</v>
      </c>
      <c r="L1686">
        <v>1</v>
      </c>
      <c r="M1686">
        <v>0</v>
      </c>
    </row>
    <row r="1687" spans="1:13" x14ac:dyDescent="0.25">
      <c r="A1687">
        <v>2015</v>
      </c>
      <c r="B1687" t="s">
        <v>49</v>
      </c>
      <c r="C1687">
        <v>2.14</v>
      </c>
      <c r="D1687" t="s">
        <v>69</v>
      </c>
      <c r="E1687" t="s">
        <v>55</v>
      </c>
      <c r="F1687">
        <v>5</v>
      </c>
      <c r="G1687">
        <v>2</v>
      </c>
      <c r="H1687">
        <v>0.91</v>
      </c>
      <c r="I1687">
        <v>5.91</v>
      </c>
      <c r="J1687">
        <v>7</v>
      </c>
      <c r="K1687">
        <v>5</v>
      </c>
      <c r="L1687">
        <v>2</v>
      </c>
      <c r="M1687">
        <v>0</v>
      </c>
    </row>
    <row r="1688" spans="1:13" x14ac:dyDescent="0.25">
      <c r="A1688">
        <v>2015</v>
      </c>
      <c r="B1688" t="s">
        <v>49</v>
      </c>
      <c r="C1688">
        <v>2.23</v>
      </c>
      <c r="D1688" t="s">
        <v>69</v>
      </c>
      <c r="E1688" t="s">
        <v>53</v>
      </c>
      <c r="F1688">
        <v>2</v>
      </c>
      <c r="G1688">
        <v>1</v>
      </c>
      <c r="H1688">
        <v>0.59</v>
      </c>
      <c r="I1688">
        <v>2.59</v>
      </c>
      <c r="J1688">
        <v>3</v>
      </c>
      <c r="K1688">
        <v>2</v>
      </c>
      <c r="L1688">
        <v>1</v>
      </c>
      <c r="M1688">
        <v>0</v>
      </c>
    </row>
    <row r="1689" spans="1:13" x14ac:dyDescent="0.25">
      <c r="A1689">
        <v>2015</v>
      </c>
      <c r="B1689" t="s">
        <v>36</v>
      </c>
      <c r="C1689">
        <v>2.04</v>
      </c>
      <c r="D1689" t="s">
        <v>68</v>
      </c>
      <c r="E1689" t="s">
        <v>54</v>
      </c>
      <c r="F1689">
        <v>9</v>
      </c>
      <c r="G1689">
        <v>3</v>
      </c>
      <c r="H1689">
        <v>1.69</v>
      </c>
      <c r="I1689">
        <v>10.69</v>
      </c>
      <c r="J1689">
        <v>12</v>
      </c>
      <c r="K1689">
        <v>8</v>
      </c>
      <c r="L1689">
        <v>4</v>
      </c>
      <c r="M1689">
        <v>0</v>
      </c>
    </row>
    <row r="1690" spans="1:13" x14ac:dyDescent="0.25">
      <c r="A1690">
        <v>2015</v>
      </c>
      <c r="B1690" t="s">
        <v>36</v>
      </c>
      <c r="C1690">
        <v>2.0499999999999998</v>
      </c>
      <c r="D1690" t="s">
        <v>69</v>
      </c>
      <c r="E1690" t="s">
        <v>54</v>
      </c>
      <c r="F1690">
        <v>58</v>
      </c>
      <c r="G1690">
        <v>8</v>
      </c>
      <c r="H1690">
        <v>4.34</v>
      </c>
      <c r="I1690">
        <v>62.34</v>
      </c>
      <c r="J1690">
        <v>66</v>
      </c>
      <c r="K1690">
        <v>51</v>
      </c>
      <c r="L1690">
        <v>15</v>
      </c>
      <c r="M1690">
        <v>0</v>
      </c>
    </row>
    <row r="1691" spans="1:13" x14ac:dyDescent="0.25">
      <c r="A1691">
        <v>2015</v>
      </c>
      <c r="B1691" t="s">
        <v>36</v>
      </c>
      <c r="C1691">
        <v>2.13</v>
      </c>
      <c r="D1691" t="s">
        <v>68</v>
      </c>
      <c r="E1691" t="s">
        <v>55</v>
      </c>
      <c r="F1691">
        <v>11</v>
      </c>
      <c r="G1691">
        <v>1</v>
      </c>
      <c r="H1691">
        <v>0.5</v>
      </c>
      <c r="I1691">
        <v>11.5</v>
      </c>
      <c r="J1691">
        <v>12</v>
      </c>
      <c r="K1691">
        <v>8</v>
      </c>
      <c r="L1691">
        <v>4</v>
      </c>
      <c r="M1691">
        <v>0</v>
      </c>
    </row>
    <row r="1692" spans="1:13" x14ac:dyDescent="0.25">
      <c r="A1692">
        <v>2015</v>
      </c>
      <c r="B1692" t="s">
        <v>36</v>
      </c>
      <c r="C1692">
        <v>2.14</v>
      </c>
      <c r="D1692" t="s">
        <v>69</v>
      </c>
      <c r="E1692" t="s">
        <v>55</v>
      </c>
      <c r="F1692">
        <v>39</v>
      </c>
      <c r="G1692">
        <v>5</v>
      </c>
      <c r="H1692">
        <v>2.4</v>
      </c>
      <c r="I1692">
        <v>41.4</v>
      </c>
      <c r="J1692">
        <v>44</v>
      </c>
      <c r="K1692">
        <v>39</v>
      </c>
      <c r="L1692">
        <v>5</v>
      </c>
      <c r="M1692">
        <v>0</v>
      </c>
    </row>
    <row r="1693" spans="1:13" x14ac:dyDescent="0.25">
      <c r="A1693">
        <v>2015</v>
      </c>
      <c r="B1693" t="s">
        <v>36</v>
      </c>
      <c r="C1693">
        <v>2.2200000000000002</v>
      </c>
      <c r="D1693" t="s">
        <v>68</v>
      </c>
      <c r="E1693" t="s">
        <v>53</v>
      </c>
      <c r="F1693">
        <v>5</v>
      </c>
      <c r="G1693">
        <v>2</v>
      </c>
      <c r="H1693">
        <v>1.1000000000000001</v>
      </c>
      <c r="I1693">
        <v>6.1</v>
      </c>
      <c r="J1693">
        <v>7</v>
      </c>
      <c r="K1693">
        <v>5</v>
      </c>
      <c r="L1693">
        <v>2</v>
      </c>
      <c r="M1693">
        <v>0</v>
      </c>
    </row>
    <row r="1694" spans="1:13" x14ac:dyDescent="0.25">
      <c r="A1694">
        <v>2015</v>
      </c>
      <c r="B1694" t="s">
        <v>36</v>
      </c>
      <c r="C1694">
        <v>2.23</v>
      </c>
      <c r="D1694" t="s">
        <v>69</v>
      </c>
      <c r="E1694" t="s">
        <v>53</v>
      </c>
      <c r="F1694">
        <v>17</v>
      </c>
      <c r="G1694">
        <v>3</v>
      </c>
      <c r="H1694">
        <v>1.5</v>
      </c>
      <c r="I1694">
        <v>18.5</v>
      </c>
      <c r="J1694">
        <v>20</v>
      </c>
      <c r="K1694">
        <v>13</v>
      </c>
      <c r="L1694">
        <v>7</v>
      </c>
      <c r="M1694">
        <v>0</v>
      </c>
    </row>
    <row r="1695" spans="1:13" x14ac:dyDescent="0.25">
      <c r="A1695">
        <v>2015</v>
      </c>
      <c r="B1695" t="s">
        <v>36</v>
      </c>
      <c r="C1695">
        <v>2.2999999999999998</v>
      </c>
      <c r="D1695" t="s">
        <v>68</v>
      </c>
      <c r="E1695" t="s">
        <v>56</v>
      </c>
      <c r="F1695">
        <v>5</v>
      </c>
      <c r="G1695">
        <v>0</v>
      </c>
      <c r="H1695">
        <v>0</v>
      </c>
      <c r="I1695">
        <v>5</v>
      </c>
      <c r="J1695">
        <v>5</v>
      </c>
      <c r="K1695">
        <v>4</v>
      </c>
      <c r="L1695">
        <v>1</v>
      </c>
      <c r="M1695">
        <v>0</v>
      </c>
    </row>
    <row r="1696" spans="1:13" x14ac:dyDescent="0.25">
      <c r="A1696">
        <v>2015</v>
      </c>
      <c r="B1696" t="s">
        <v>36</v>
      </c>
      <c r="C1696">
        <v>2.31</v>
      </c>
      <c r="D1696" t="s">
        <v>69</v>
      </c>
      <c r="E1696" t="s">
        <v>56</v>
      </c>
      <c r="F1696">
        <v>8</v>
      </c>
      <c r="G1696">
        <v>1</v>
      </c>
      <c r="H1696">
        <v>0.86</v>
      </c>
      <c r="I1696">
        <v>8.86</v>
      </c>
      <c r="J1696">
        <v>9</v>
      </c>
      <c r="K1696">
        <v>9</v>
      </c>
      <c r="L1696">
        <v>0</v>
      </c>
      <c r="M1696">
        <v>0</v>
      </c>
    </row>
    <row r="1697" spans="1:13" x14ac:dyDescent="0.25">
      <c r="A1697">
        <v>2015</v>
      </c>
      <c r="B1697" t="s">
        <v>37</v>
      </c>
      <c r="C1697">
        <v>2.04</v>
      </c>
      <c r="D1697" t="s">
        <v>68</v>
      </c>
      <c r="E1697" t="s">
        <v>54</v>
      </c>
      <c r="F1697">
        <v>25</v>
      </c>
      <c r="G1697">
        <v>5</v>
      </c>
      <c r="H1697">
        <v>4.1500000000000004</v>
      </c>
      <c r="I1697">
        <v>29.15</v>
      </c>
      <c r="J1697">
        <v>30</v>
      </c>
      <c r="K1697">
        <v>24</v>
      </c>
      <c r="L1697">
        <v>6</v>
      </c>
      <c r="M1697">
        <v>0</v>
      </c>
    </row>
    <row r="1698" spans="1:13" x14ac:dyDescent="0.25">
      <c r="A1698">
        <v>2015</v>
      </c>
      <c r="B1698" t="s">
        <v>37</v>
      </c>
      <c r="C1698">
        <v>2.0499999999999998</v>
      </c>
      <c r="D1698" t="s">
        <v>69</v>
      </c>
      <c r="E1698" t="s">
        <v>54</v>
      </c>
      <c r="F1698">
        <v>86</v>
      </c>
      <c r="G1698">
        <v>13</v>
      </c>
      <c r="H1698">
        <v>7.26</v>
      </c>
      <c r="I1698">
        <v>93.26</v>
      </c>
      <c r="J1698">
        <v>99</v>
      </c>
      <c r="K1698">
        <v>81</v>
      </c>
      <c r="L1698">
        <v>18</v>
      </c>
      <c r="M1698">
        <v>0</v>
      </c>
    </row>
    <row r="1699" spans="1:13" x14ac:dyDescent="0.25">
      <c r="A1699">
        <v>2015</v>
      </c>
      <c r="B1699" t="s">
        <v>37</v>
      </c>
      <c r="C1699">
        <v>2.13</v>
      </c>
      <c r="D1699" t="s">
        <v>68</v>
      </c>
      <c r="E1699" t="s">
        <v>55</v>
      </c>
      <c r="F1699">
        <v>17</v>
      </c>
      <c r="G1699">
        <v>1</v>
      </c>
      <c r="H1699">
        <v>0.5</v>
      </c>
      <c r="I1699">
        <v>17.5</v>
      </c>
      <c r="J1699">
        <v>18</v>
      </c>
      <c r="K1699">
        <v>16</v>
      </c>
      <c r="L1699">
        <v>1</v>
      </c>
      <c r="M1699">
        <v>1</v>
      </c>
    </row>
    <row r="1700" spans="1:13" x14ac:dyDescent="0.25">
      <c r="A1700">
        <v>2015</v>
      </c>
      <c r="B1700" t="s">
        <v>37</v>
      </c>
      <c r="C1700">
        <v>2.14</v>
      </c>
      <c r="D1700" t="s">
        <v>69</v>
      </c>
      <c r="E1700" t="s">
        <v>55</v>
      </c>
      <c r="F1700">
        <v>75</v>
      </c>
      <c r="G1700">
        <v>8</v>
      </c>
      <c r="H1700">
        <v>5.0599999999999996</v>
      </c>
      <c r="I1700">
        <v>80.06</v>
      </c>
      <c r="J1700">
        <v>83</v>
      </c>
      <c r="K1700">
        <v>66</v>
      </c>
      <c r="L1700">
        <v>17</v>
      </c>
      <c r="M1700">
        <v>0</v>
      </c>
    </row>
    <row r="1701" spans="1:13" x14ac:dyDescent="0.25">
      <c r="A1701">
        <v>2015</v>
      </c>
      <c r="B1701" t="s">
        <v>37</v>
      </c>
      <c r="C1701">
        <v>2.2200000000000002</v>
      </c>
      <c r="D1701" t="s">
        <v>68</v>
      </c>
      <c r="E1701" t="s">
        <v>53</v>
      </c>
      <c r="F1701">
        <v>11</v>
      </c>
      <c r="G1701">
        <v>0</v>
      </c>
      <c r="H1701">
        <v>0</v>
      </c>
      <c r="I1701">
        <v>11</v>
      </c>
      <c r="J1701">
        <v>11</v>
      </c>
      <c r="K1701">
        <v>10</v>
      </c>
      <c r="L1701">
        <v>1</v>
      </c>
      <c r="M1701">
        <v>0</v>
      </c>
    </row>
    <row r="1702" spans="1:13" x14ac:dyDescent="0.25">
      <c r="A1702">
        <v>2015</v>
      </c>
      <c r="B1702" t="s">
        <v>37</v>
      </c>
      <c r="C1702">
        <v>2.23</v>
      </c>
      <c r="D1702" t="s">
        <v>69</v>
      </c>
      <c r="E1702" t="s">
        <v>53</v>
      </c>
      <c r="F1702">
        <v>43</v>
      </c>
      <c r="G1702">
        <v>6</v>
      </c>
      <c r="H1702">
        <v>4.83</v>
      </c>
      <c r="I1702">
        <v>47.83</v>
      </c>
      <c r="J1702">
        <v>49</v>
      </c>
      <c r="K1702">
        <v>39</v>
      </c>
      <c r="L1702">
        <v>10</v>
      </c>
      <c r="M1702">
        <v>0</v>
      </c>
    </row>
    <row r="1703" spans="1:13" x14ac:dyDescent="0.25">
      <c r="A1703">
        <v>2015</v>
      </c>
      <c r="B1703" t="s">
        <v>37</v>
      </c>
      <c r="C1703">
        <v>2.2999999999999998</v>
      </c>
      <c r="D1703" t="s">
        <v>68</v>
      </c>
      <c r="E1703" t="s">
        <v>56</v>
      </c>
      <c r="F1703">
        <v>7</v>
      </c>
      <c r="G1703">
        <v>0</v>
      </c>
      <c r="H1703">
        <v>0</v>
      </c>
      <c r="I1703">
        <v>7</v>
      </c>
      <c r="J1703">
        <v>7</v>
      </c>
      <c r="K1703">
        <v>5</v>
      </c>
      <c r="L1703">
        <v>2</v>
      </c>
      <c r="M1703">
        <v>0</v>
      </c>
    </row>
    <row r="1704" spans="1:13" x14ac:dyDescent="0.25">
      <c r="A1704">
        <v>2015</v>
      </c>
      <c r="B1704" t="s">
        <v>37</v>
      </c>
      <c r="C1704">
        <v>2.31</v>
      </c>
      <c r="D1704" t="s">
        <v>69</v>
      </c>
      <c r="E1704" t="s">
        <v>56</v>
      </c>
      <c r="F1704">
        <v>16</v>
      </c>
      <c r="G1704">
        <v>1</v>
      </c>
      <c r="H1704">
        <v>0.8</v>
      </c>
      <c r="I1704">
        <v>16.8</v>
      </c>
      <c r="J1704">
        <v>17</v>
      </c>
      <c r="K1704">
        <v>11</v>
      </c>
      <c r="L1704">
        <v>6</v>
      </c>
      <c r="M1704">
        <v>0</v>
      </c>
    </row>
    <row r="1705" spans="1:13" x14ac:dyDescent="0.25">
      <c r="A1705">
        <v>2015</v>
      </c>
      <c r="B1705" t="s">
        <v>38</v>
      </c>
      <c r="C1705">
        <v>2.04</v>
      </c>
      <c r="D1705" t="s">
        <v>68</v>
      </c>
      <c r="E1705" t="s">
        <v>54</v>
      </c>
      <c r="F1705">
        <v>2</v>
      </c>
      <c r="G1705">
        <v>0</v>
      </c>
      <c r="H1705">
        <v>0</v>
      </c>
      <c r="I1705">
        <v>2</v>
      </c>
      <c r="J1705">
        <v>2</v>
      </c>
      <c r="K1705">
        <v>2</v>
      </c>
      <c r="L1705">
        <v>0</v>
      </c>
      <c r="M1705">
        <v>0</v>
      </c>
    </row>
    <row r="1706" spans="1:13" x14ac:dyDescent="0.25">
      <c r="A1706">
        <v>2015</v>
      </c>
      <c r="B1706" t="s">
        <v>38</v>
      </c>
      <c r="C1706">
        <v>2.0499999999999998</v>
      </c>
      <c r="D1706" t="s">
        <v>69</v>
      </c>
      <c r="E1706" t="s">
        <v>54</v>
      </c>
      <c r="F1706">
        <v>11</v>
      </c>
      <c r="G1706">
        <v>4</v>
      </c>
      <c r="H1706">
        <v>2.2000000000000002</v>
      </c>
      <c r="I1706">
        <v>13.2</v>
      </c>
      <c r="J1706">
        <v>15</v>
      </c>
      <c r="K1706">
        <v>12</v>
      </c>
      <c r="L1706">
        <v>3</v>
      </c>
      <c r="M1706">
        <v>0</v>
      </c>
    </row>
    <row r="1707" spans="1:13" x14ac:dyDescent="0.25">
      <c r="A1707">
        <v>2015</v>
      </c>
      <c r="B1707" t="s">
        <v>38</v>
      </c>
      <c r="C1707">
        <v>2.13</v>
      </c>
      <c r="D1707" t="s">
        <v>68</v>
      </c>
      <c r="E1707" t="s">
        <v>55</v>
      </c>
      <c r="F1707">
        <v>1</v>
      </c>
      <c r="G1707">
        <v>0</v>
      </c>
      <c r="H1707">
        <v>0</v>
      </c>
      <c r="I1707">
        <v>1</v>
      </c>
      <c r="J1707">
        <v>1</v>
      </c>
      <c r="K1707">
        <v>1</v>
      </c>
      <c r="L1707">
        <v>0</v>
      </c>
      <c r="M1707">
        <v>0</v>
      </c>
    </row>
    <row r="1708" spans="1:13" x14ac:dyDescent="0.25">
      <c r="A1708">
        <v>2015</v>
      </c>
      <c r="B1708" t="s">
        <v>38</v>
      </c>
      <c r="C1708">
        <v>2.14</v>
      </c>
      <c r="D1708" t="s">
        <v>69</v>
      </c>
      <c r="E1708" t="s">
        <v>55</v>
      </c>
      <c r="F1708">
        <v>6</v>
      </c>
      <c r="G1708">
        <v>2</v>
      </c>
      <c r="H1708">
        <v>1.4</v>
      </c>
      <c r="I1708">
        <v>7.4</v>
      </c>
      <c r="J1708">
        <v>8</v>
      </c>
      <c r="K1708">
        <v>7</v>
      </c>
      <c r="L1708">
        <v>1</v>
      </c>
      <c r="M1708">
        <v>0</v>
      </c>
    </row>
    <row r="1709" spans="1:13" x14ac:dyDescent="0.25">
      <c r="A1709">
        <v>2015</v>
      </c>
      <c r="B1709" t="s">
        <v>38</v>
      </c>
      <c r="C1709">
        <v>2.23</v>
      </c>
      <c r="D1709" t="s">
        <v>69</v>
      </c>
      <c r="E1709" t="s">
        <v>53</v>
      </c>
      <c r="F1709">
        <v>2</v>
      </c>
      <c r="G1709">
        <v>0</v>
      </c>
      <c r="H1709">
        <v>0</v>
      </c>
      <c r="I1709">
        <v>2</v>
      </c>
      <c r="J1709">
        <v>2</v>
      </c>
      <c r="K1709">
        <v>2</v>
      </c>
      <c r="L1709">
        <v>0</v>
      </c>
      <c r="M1709">
        <v>0</v>
      </c>
    </row>
    <row r="1710" spans="1:13" x14ac:dyDescent="0.25">
      <c r="A1710">
        <v>2015</v>
      </c>
      <c r="B1710" t="s">
        <v>38</v>
      </c>
      <c r="C1710">
        <v>2.31</v>
      </c>
      <c r="D1710" t="s">
        <v>69</v>
      </c>
      <c r="E1710" t="s">
        <v>56</v>
      </c>
      <c r="F1710">
        <v>4</v>
      </c>
      <c r="G1710">
        <v>0</v>
      </c>
      <c r="H1710">
        <v>0</v>
      </c>
      <c r="I1710">
        <v>4</v>
      </c>
      <c r="J1710">
        <v>4</v>
      </c>
      <c r="K1710">
        <v>3</v>
      </c>
      <c r="L1710">
        <v>1</v>
      </c>
      <c r="M1710">
        <v>0</v>
      </c>
    </row>
    <row r="1711" spans="1:13" x14ac:dyDescent="0.25">
      <c r="A1711">
        <v>2015</v>
      </c>
      <c r="B1711" t="s">
        <v>39</v>
      </c>
      <c r="C1711">
        <v>2.04</v>
      </c>
      <c r="D1711" t="s">
        <v>68</v>
      </c>
      <c r="E1711" t="s">
        <v>54</v>
      </c>
      <c r="F1711">
        <v>13</v>
      </c>
      <c r="G1711">
        <v>3</v>
      </c>
      <c r="H1711">
        <v>1.2</v>
      </c>
      <c r="I1711">
        <v>14.2</v>
      </c>
      <c r="J1711">
        <v>16</v>
      </c>
      <c r="K1711">
        <v>11</v>
      </c>
      <c r="L1711">
        <v>5</v>
      </c>
      <c r="M1711">
        <v>0</v>
      </c>
    </row>
    <row r="1712" spans="1:13" x14ac:dyDescent="0.25">
      <c r="A1712">
        <v>2015</v>
      </c>
      <c r="B1712" t="s">
        <v>39</v>
      </c>
      <c r="C1712">
        <v>2.0499999999999998</v>
      </c>
      <c r="D1712" t="s">
        <v>69</v>
      </c>
      <c r="E1712" t="s">
        <v>54</v>
      </c>
      <c r="F1712">
        <v>27</v>
      </c>
      <c r="G1712">
        <v>25</v>
      </c>
      <c r="H1712">
        <v>16.05</v>
      </c>
      <c r="I1712">
        <v>43.05</v>
      </c>
      <c r="J1712">
        <v>52</v>
      </c>
      <c r="K1712">
        <v>45</v>
      </c>
      <c r="L1712">
        <v>7</v>
      </c>
      <c r="M1712">
        <v>0</v>
      </c>
    </row>
    <row r="1713" spans="1:13" x14ac:dyDescent="0.25">
      <c r="A1713">
        <v>2015</v>
      </c>
      <c r="B1713" t="s">
        <v>39</v>
      </c>
      <c r="C1713">
        <v>2.13</v>
      </c>
      <c r="D1713" t="s">
        <v>68</v>
      </c>
      <c r="E1713" t="s">
        <v>55</v>
      </c>
      <c r="F1713">
        <v>18</v>
      </c>
      <c r="G1713">
        <v>1</v>
      </c>
      <c r="H1713">
        <v>0.5</v>
      </c>
      <c r="I1713">
        <v>18.5</v>
      </c>
      <c r="J1713">
        <v>19</v>
      </c>
      <c r="K1713">
        <v>18</v>
      </c>
      <c r="L1713">
        <v>1</v>
      </c>
      <c r="M1713">
        <v>0</v>
      </c>
    </row>
    <row r="1714" spans="1:13" x14ac:dyDescent="0.25">
      <c r="A1714">
        <v>2015</v>
      </c>
      <c r="B1714" t="s">
        <v>39</v>
      </c>
      <c r="C1714">
        <v>2.14</v>
      </c>
      <c r="D1714" t="s">
        <v>69</v>
      </c>
      <c r="E1714" t="s">
        <v>55</v>
      </c>
      <c r="F1714">
        <v>23</v>
      </c>
      <c r="G1714">
        <v>5</v>
      </c>
      <c r="H1714">
        <v>2.91</v>
      </c>
      <c r="I1714">
        <v>25.91</v>
      </c>
      <c r="J1714">
        <v>28</v>
      </c>
      <c r="K1714">
        <v>18</v>
      </c>
      <c r="L1714">
        <v>10</v>
      </c>
      <c r="M1714">
        <v>0</v>
      </c>
    </row>
    <row r="1715" spans="1:13" x14ac:dyDescent="0.25">
      <c r="A1715">
        <v>2015</v>
      </c>
      <c r="B1715" t="s">
        <v>39</v>
      </c>
      <c r="C1715">
        <v>2.23</v>
      </c>
      <c r="D1715" t="s">
        <v>69</v>
      </c>
      <c r="E1715" t="s">
        <v>53</v>
      </c>
      <c r="F1715">
        <v>22</v>
      </c>
      <c r="G1715">
        <v>4</v>
      </c>
      <c r="H1715">
        <v>2.62</v>
      </c>
      <c r="I1715">
        <v>24.62</v>
      </c>
      <c r="J1715">
        <v>26</v>
      </c>
      <c r="K1715">
        <v>20</v>
      </c>
      <c r="L1715">
        <v>6</v>
      </c>
      <c r="M1715">
        <v>0</v>
      </c>
    </row>
    <row r="1716" spans="1:13" x14ac:dyDescent="0.25">
      <c r="A1716">
        <v>2015</v>
      </c>
      <c r="B1716" t="s">
        <v>40</v>
      </c>
      <c r="C1716">
        <v>2.04</v>
      </c>
      <c r="D1716" t="s">
        <v>68</v>
      </c>
      <c r="E1716" t="s">
        <v>54</v>
      </c>
      <c r="F1716">
        <v>17</v>
      </c>
      <c r="G1716">
        <v>3</v>
      </c>
      <c r="H1716">
        <v>1.73</v>
      </c>
      <c r="I1716">
        <v>18.73</v>
      </c>
      <c r="J1716">
        <v>20</v>
      </c>
      <c r="K1716">
        <v>16</v>
      </c>
      <c r="L1716">
        <v>4</v>
      </c>
      <c r="M1716">
        <v>0</v>
      </c>
    </row>
    <row r="1717" spans="1:13" x14ac:dyDescent="0.25">
      <c r="A1717">
        <v>2015</v>
      </c>
      <c r="B1717" t="s">
        <v>40</v>
      </c>
      <c r="C1717">
        <v>2.0499999999999998</v>
      </c>
      <c r="D1717" t="s">
        <v>69</v>
      </c>
      <c r="E1717" t="s">
        <v>54</v>
      </c>
      <c r="F1717">
        <v>54</v>
      </c>
      <c r="G1717">
        <v>15</v>
      </c>
      <c r="H1717">
        <v>9.0399999999999991</v>
      </c>
      <c r="I1717">
        <v>63.04</v>
      </c>
      <c r="J1717">
        <v>69</v>
      </c>
      <c r="K1717">
        <v>52</v>
      </c>
      <c r="L1717">
        <v>17</v>
      </c>
      <c r="M1717">
        <v>0</v>
      </c>
    </row>
    <row r="1718" spans="1:13" x14ac:dyDescent="0.25">
      <c r="A1718">
        <v>2015</v>
      </c>
      <c r="B1718" t="s">
        <v>40</v>
      </c>
      <c r="C1718">
        <v>2.13</v>
      </c>
      <c r="D1718" t="s">
        <v>68</v>
      </c>
      <c r="E1718" t="s">
        <v>55</v>
      </c>
      <c r="F1718">
        <v>7</v>
      </c>
      <c r="G1718">
        <v>0</v>
      </c>
      <c r="H1718">
        <v>0</v>
      </c>
      <c r="I1718">
        <v>7</v>
      </c>
      <c r="J1718">
        <v>7</v>
      </c>
      <c r="K1718">
        <v>6</v>
      </c>
      <c r="L1718">
        <v>1</v>
      </c>
      <c r="M1718">
        <v>0</v>
      </c>
    </row>
    <row r="1719" spans="1:13" x14ac:dyDescent="0.25">
      <c r="A1719">
        <v>2015</v>
      </c>
      <c r="B1719" t="s">
        <v>40</v>
      </c>
      <c r="C1719">
        <v>2.14</v>
      </c>
      <c r="D1719" t="s">
        <v>69</v>
      </c>
      <c r="E1719" t="s">
        <v>55</v>
      </c>
      <c r="F1719">
        <v>53</v>
      </c>
      <c r="G1719">
        <v>22</v>
      </c>
      <c r="H1719">
        <v>13.99</v>
      </c>
      <c r="I1719">
        <v>66.989999999999995</v>
      </c>
      <c r="J1719">
        <v>75</v>
      </c>
      <c r="K1719">
        <v>52</v>
      </c>
      <c r="L1719">
        <v>23</v>
      </c>
      <c r="M1719">
        <v>0</v>
      </c>
    </row>
    <row r="1720" spans="1:13" x14ac:dyDescent="0.25">
      <c r="A1720">
        <v>2015</v>
      </c>
      <c r="B1720" t="s">
        <v>40</v>
      </c>
      <c r="C1720">
        <v>2.2200000000000002</v>
      </c>
      <c r="D1720" t="s">
        <v>68</v>
      </c>
      <c r="E1720" t="s">
        <v>53</v>
      </c>
      <c r="F1720">
        <v>1</v>
      </c>
      <c r="G1720">
        <v>0</v>
      </c>
      <c r="H1720">
        <v>0</v>
      </c>
      <c r="I1720">
        <v>1</v>
      </c>
      <c r="J1720">
        <v>1</v>
      </c>
      <c r="K1720">
        <v>1</v>
      </c>
      <c r="L1720">
        <v>0</v>
      </c>
      <c r="M1720">
        <v>0</v>
      </c>
    </row>
    <row r="1721" spans="1:13" x14ac:dyDescent="0.25">
      <c r="A1721">
        <v>2015</v>
      </c>
      <c r="B1721" t="s">
        <v>40</v>
      </c>
      <c r="C1721">
        <v>2.23</v>
      </c>
      <c r="D1721" t="s">
        <v>69</v>
      </c>
      <c r="E1721" t="s">
        <v>53</v>
      </c>
      <c r="F1721">
        <v>12</v>
      </c>
      <c r="G1721">
        <v>1</v>
      </c>
      <c r="H1721">
        <v>0.5</v>
      </c>
      <c r="I1721">
        <v>12.5</v>
      </c>
      <c r="J1721">
        <v>13</v>
      </c>
      <c r="K1721">
        <v>10</v>
      </c>
      <c r="L1721">
        <v>3</v>
      </c>
      <c r="M1721">
        <v>0</v>
      </c>
    </row>
    <row r="1722" spans="1:13" x14ac:dyDescent="0.25">
      <c r="A1722">
        <v>2015</v>
      </c>
      <c r="B1722" t="s">
        <v>40</v>
      </c>
      <c r="C1722">
        <v>2.2999999999999998</v>
      </c>
      <c r="D1722" t="s">
        <v>68</v>
      </c>
      <c r="E1722" t="s">
        <v>56</v>
      </c>
      <c r="F1722">
        <v>4</v>
      </c>
      <c r="G1722">
        <v>0</v>
      </c>
      <c r="H1722">
        <v>0</v>
      </c>
      <c r="I1722">
        <v>4</v>
      </c>
      <c r="J1722">
        <v>4</v>
      </c>
      <c r="K1722">
        <v>4</v>
      </c>
      <c r="L1722">
        <v>0</v>
      </c>
      <c r="M1722">
        <v>0</v>
      </c>
    </row>
    <row r="1723" spans="1:13" x14ac:dyDescent="0.25">
      <c r="A1723">
        <v>2015</v>
      </c>
      <c r="B1723" t="s">
        <v>40</v>
      </c>
      <c r="C1723">
        <v>2.31</v>
      </c>
      <c r="D1723" t="s">
        <v>69</v>
      </c>
      <c r="E1723" t="s">
        <v>56</v>
      </c>
      <c r="F1723">
        <v>7</v>
      </c>
      <c r="G1723">
        <v>0</v>
      </c>
      <c r="H1723">
        <v>0</v>
      </c>
      <c r="I1723">
        <v>7</v>
      </c>
      <c r="J1723">
        <v>7</v>
      </c>
      <c r="K1723">
        <v>6</v>
      </c>
      <c r="L1723">
        <v>1</v>
      </c>
      <c r="M1723">
        <v>0</v>
      </c>
    </row>
    <row r="1724" spans="1:13" x14ac:dyDescent="0.25">
      <c r="A1724">
        <v>2015</v>
      </c>
      <c r="B1724" t="s">
        <v>41</v>
      </c>
      <c r="C1724">
        <v>2.04</v>
      </c>
      <c r="D1724" t="s">
        <v>68</v>
      </c>
      <c r="E1724" t="s">
        <v>54</v>
      </c>
      <c r="F1724">
        <v>13</v>
      </c>
      <c r="G1724">
        <v>4</v>
      </c>
      <c r="H1724">
        <v>2.13</v>
      </c>
      <c r="I1724">
        <v>15.13</v>
      </c>
      <c r="J1724">
        <v>17</v>
      </c>
      <c r="K1724">
        <v>13</v>
      </c>
      <c r="L1724">
        <v>4</v>
      </c>
      <c r="M1724">
        <v>0</v>
      </c>
    </row>
    <row r="1725" spans="1:13" x14ac:dyDescent="0.25">
      <c r="A1725">
        <v>2015</v>
      </c>
      <c r="B1725" t="s">
        <v>41</v>
      </c>
      <c r="C1725">
        <v>2.0499999999999998</v>
      </c>
      <c r="D1725" t="s">
        <v>69</v>
      </c>
      <c r="E1725" t="s">
        <v>54</v>
      </c>
      <c r="F1725">
        <v>70</v>
      </c>
      <c r="G1725">
        <v>48</v>
      </c>
      <c r="H1725">
        <v>21.61</v>
      </c>
      <c r="I1725">
        <v>91.61</v>
      </c>
      <c r="J1725">
        <v>118</v>
      </c>
      <c r="K1725">
        <v>95</v>
      </c>
      <c r="L1725">
        <v>23</v>
      </c>
      <c r="M1725">
        <v>0</v>
      </c>
    </row>
    <row r="1726" spans="1:13" x14ac:dyDescent="0.25">
      <c r="A1726">
        <v>2015</v>
      </c>
      <c r="B1726" t="s">
        <v>42</v>
      </c>
      <c r="C1726">
        <v>2.04</v>
      </c>
      <c r="D1726" t="s">
        <v>68</v>
      </c>
      <c r="E1726" t="s">
        <v>54</v>
      </c>
      <c r="F1726">
        <v>1</v>
      </c>
      <c r="G1726">
        <v>0</v>
      </c>
      <c r="H1726">
        <v>0</v>
      </c>
      <c r="I1726">
        <v>1</v>
      </c>
      <c r="J1726">
        <v>1</v>
      </c>
      <c r="K1726">
        <v>1</v>
      </c>
      <c r="L1726">
        <v>0</v>
      </c>
      <c r="M1726">
        <v>0</v>
      </c>
    </row>
    <row r="1727" spans="1:13" x14ac:dyDescent="0.25">
      <c r="A1727">
        <v>2015</v>
      </c>
      <c r="B1727" t="s">
        <v>42</v>
      </c>
      <c r="C1727">
        <v>2.0499999999999998</v>
      </c>
      <c r="D1727" t="s">
        <v>69</v>
      </c>
      <c r="E1727" t="s">
        <v>54</v>
      </c>
      <c r="F1727">
        <v>9</v>
      </c>
      <c r="G1727">
        <v>2</v>
      </c>
      <c r="H1727">
        <v>1.22</v>
      </c>
      <c r="I1727">
        <v>10.220000000000001</v>
      </c>
      <c r="J1727">
        <v>11</v>
      </c>
      <c r="K1727">
        <v>10</v>
      </c>
      <c r="L1727">
        <v>1</v>
      </c>
      <c r="M1727">
        <v>0</v>
      </c>
    </row>
    <row r="1728" spans="1:13" x14ac:dyDescent="0.25">
      <c r="A1728">
        <v>2015</v>
      </c>
      <c r="B1728" t="s">
        <v>42</v>
      </c>
      <c r="C1728">
        <v>2.14</v>
      </c>
      <c r="D1728" t="s">
        <v>69</v>
      </c>
      <c r="E1728" t="s">
        <v>55</v>
      </c>
      <c r="F1728">
        <v>2</v>
      </c>
      <c r="G1728">
        <v>0</v>
      </c>
      <c r="H1728">
        <v>0</v>
      </c>
      <c r="I1728">
        <v>2</v>
      </c>
      <c r="J1728">
        <v>2</v>
      </c>
      <c r="K1728">
        <v>1</v>
      </c>
      <c r="L1728">
        <v>1</v>
      </c>
      <c r="M1728">
        <v>0</v>
      </c>
    </row>
    <row r="1729" spans="1:13" x14ac:dyDescent="0.25">
      <c r="A1729">
        <v>2015</v>
      </c>
      <c r="B1729" t="s">
        <v>42</v>
      </c>
      <c r="C1729">
        <v>2.2999999999999998</v>
      </c>
      <c r="D1729" t="s">
        <v>68</v>
      </c>
      <c r="E1729" t="s">
        <v>56</v>
      </c>
      <c r="F1729">
        <v>3</v>
      </c>
      <c r="G1729">
        <v>1</v>
      </c>
      <c r="H1729">
        <v>0.6</v>
      </c>
      <c r="I1729">
        <v>3.6</v>
      </c>
      <c r="J1729">
        <v>4</v>
      </c>
      <c r="K1729">
        <v>4</v>
      </c>
      <c r="L1729">
        <v>0</v>
      </c>
      <c r="M1729">
        <v>0</v>
      </c>
    </row>
    <row r="1730" spans="1:13" x14ac:dyDescent="0.25">
      <c r="A1730">
        <v>2015</v>
      </c>
      <c r="B1730" t="s">
        <v>42</v>
      </c>
      <c r="C1730">
        <v>2.31</v>
      </c>
      <c r="D1730" t="s">
        <v>69</v>
      </c>
      <c r="E1730" t="s">
        <v>56</v>
      </c>
      <c r="F1730">
        <v>7</v>
      </c>
      <c r="G1730">
        <v>7</v>
      </c>
      <c r="H1730">
        <v>2.25</v>
      </c>
      <c r="I1730">
        <v>9.25</v>
      </c>
      <c r="J1730">
        <v>14</v>
      </c>
      <c r="K1730">
        <v>13</v>
      </c>
      <c r="L1730">
        <v>1</v>
      </c>
      <c r="M1730">
        <v>0</v>
      </c>
    </row>
    <row r="1731" spans="1:13" x14ac:dyDescent="0.25">
      <c r="A1731">
        <v>2015</v>
      </c>
      <c r="B1731" t="s">
        <v>43</v>
      </c>
      <c r="C1731">
        <v>2.04</v>
      </c>
      <c r="D1731" t="s">
        <v>68</v>
      </c>
      <c r="E1731" t="s">
        <v>54</v>
      </c>
      <c r="F1731">
        <v>1</v>
      </c>
      <c r="G1731">
        <v>0</v>
      </c>
      <c r="H1731">
        <v>0</v>
      </c>
      <c r="I1731">
        <v>1</v>
      </c>
      <c r="J1731">
        <v>1</v>
      </c>
      <c r="K1731">
        <v>1</v>
      </c>
      <c r="L1731">
        <v>0</v>
      </c>
      <c r="M1731">
        <v>0</v>
      </c>
    </row>
    <row r="1732" spans="1:13" x14ac:dyDescent="0.25">
      <c r="A1732">
        <v>2015</v>
      </c>
      <c r="B1732" t="s">
        <v>43</v>
      </c>
      <c r="C1732">
        <v>2.0499999999999998</v>
      </c>
      <c r="D1732" t="s">
        <v>69</v>
      </c>
      <c r="E1732" t="s">
        <v>54</v>
      </c>
      <c r="F1732">
        <v>39</v>
      </c>
      <c r="G1732">
        <v>8</v>
      </c>
      <c r="H1732">
        <v>6.1</v>
      </c>
      <c r="I1732">
        <v>45.1</v>
      </c>
      <c r="J1732">
        <v>47</v>
      </c>
      <c r="K1732">
        <v>41</v>
      </c>
      <c r="L1732">
        <v>6</v>
      </c>
      <c r="M1732">
        <v>0</v>
      </c>
    </row>
    <row r="1733" spans="1:13" x14ac:dyDescent="0.25">
      <c r="A1733">
        <v>2015</v>
      </c>
      <c r="B1733" t="s">
        <v>43</v>
      </c>
      <c r="C1733">
        <v>2.13</v>
      </c>
      <c r="D1733" t="s">
        <v>68</v>
      </c>
      <c r="E1733" t="s">
        <v>55</v>
      </c>
      <c r="F1733">
        <v>6</v>
      </c>
      <c r="G1733">
        <v>0</v>
      </c>
      <c r="H1733">
        <v>0</v>
      </c>
      <c r="I1733">
        <v>6</v>
      </c>
      <c r="J1733">
        <v>6</v>
      </c>
      <c r="K1733">
        <v>5</v>
      </c>
      <c r="L1733">
        <v>1</v>
      </c>
      <c r="M1733">
        <v>0</v>
      </c>
    </row>
    <row r="1734" spans="1:13" x14ac:dyDescent="0.25">
      <c r="A1734">
        <v>2015</v>
      </c>
      <c r="B1734" t="s">
        <v>43</v>
      </c>
      <c r="C1734">
        <v>2.14</v>
      </c>
      <c r="D1734" t="s">
        <v>69</v>
      </c>
      <c r="E1734" t="s">
        <v>55</v>
      </c>
      <c r="F1734">
        <v>34</v>
      </c>
      <c r="G1734">
        <v>4</v>
      </c>
      <c r="H1734">
        <v>2.2599999999999998</v>
      </c>
      <c r="I1734">
        <v>36.26</v>
      </c>
      <c r="J1734">
        <v>38</v>
      </c>
      <c r="K1734">
        <v>28</v>
      </c>
      <c r="L1734">
        <v>10</v>
      </c>
      <c r="M1734">
        <v>0</v>
      </c>
    </row>
    <row r="1735" spans="1:13" x14ac:dyDescent="0.25">
      <c r="A1735">
        <v>2015</v>
      </c>
      <c r="B1735" t="s">
        <v>43</v>
      </c>
      <c r="C1735">
        <v>2.23</v>
      </c>
      <c r="D1735" t="s">
        <v>69</v>
      </c>
      <c r="E1735" t="s">
        <v>53</v>
      </c>
      <c r="F1735">
        <v>13</v>
      </c>
      <c r="G1735">
        <v>1</v>
      </c>
      <c r="H1735">
        <v>0.5</v>
      </c>
      <c r="I1735">
        <v>13.5</v>
      </c>
      <c r="J1735">
        <v>14</v>
      </c>
      <c r="K1735">
        <v>7</v>
      </c>
      <c r="L1735">
        <v>7</v>
      </c>
      <c r="M1735">
        <v>0</v>
      </c>
    </row>
    <row r="1736" spans="1:13" x14ac:dyDescent="0.25">
      <c r="A1736">
        <v>2015</v>
      </c>
      <c r="B1736" t="s">
        <v>43</v>
      </c>
      <c r="C1736">
        <v>2.2999999999999998</v>
      </c>
      <c r="D1736" t="s">
        <v>68</v>
      </c>
      <c r="E1736" t="s">
        <v>56</v>
      </c>
      <c r="F1736">
        <v>2</v>
      </c>
      <c r="G1736">
        <v>0</v>
      </c>
      <c r="H1736">
        <v>0</v>
      </c>
      <c r="I1736">
        <v>2</v>
      </c>
      <c r="J1736">
        <v>2</v>
      </c>
      <c r="K1736">
        <v>2</v>
      </c>
      <c r="L1736">
        <v>0</v>
      </c>
      <c r="M1736">
        <v>0</v>
      </c>
    </row>
    <row r="1737" spans="1:13" x14ac:dyDescent="0.25">
      <c r="A1737">
        <v>2015</v>
      </c>
      <c r="B1737" t="s">
        <v>43</v>
      </c>
      <c r="C1737">
        <v>2.31</v>
      </c>
      <c r="D1737" t="s">
        <v>69</v>
      </c>
      <c r="E1737" t="s">
        <v>56</v>
      </c>
      <c r="F1737">
        <v>14</v>
      </c>
      <c r="G1737">
        <v>3</v>
      </c>
      <c r="H1737">
        <v>1.82</v>
      </c>
      <c r="I1737">
        <v>15.82</v>
      </c>
      <c r="J1737">
        <v>17</v>
      </c>
      <c r="K1737">
        <v>14</v>
      </c>
      <c r="L1737">
        <v>3</v>
      </c>
      <c r="M1737">
        <v>0</v>
      </c>
    </row>
    <row r="1738" spans="1:13" x14ac:dyDescent="0.25">
      <c r="A1738">
        <v>2015</v>
      </c>
      <c r="B1738" t="s">
        <v>44</v>
      </c>
      <c r="C1738">
        <v>2.04</v>
      </c>
      <c r="D1738" t="s">
        <v>68</v>
      </c>
      <c r="E1738" t="s">
        <v>54</v>
      </c>
      <c r="F1738">
        <v>3</v>
      </c>
      <c r="G1738">
        <v>0</v>
      </c>
      <c r="H1738">
        <v>0</v>
      </c>
      <c r="I1738">
        <v>3</v>
      </c>
      <c r="J1738">
        <v>3</v>
      </c>
      <c r="K1738">
        <v>2</v>
      </c>
      <c r="L1738">
        <v>1</v>
      </c>
      <c r="M1738">
        <v>0</v>
      </c>
    </row>
    <row r="1739" spans="1:13" x14ac:dyDescent="0.25">
      <c r="A1739">
        <v>2015</v>
      </c>
      <c r="B1739" t="s">
        <v>44</v>
      </c>
      <c r="C1739">
        <v>2.0499999999999998</v>
      </c>
      <c r="D1739" t="s">
        <v>69</v>
      </c>
      <c r="E1739" t="s">
        <v>54</v>
      </c>
      <c r="F1739">
        <v>119</v>
      </c>
      <c r="G1739">
        <v>30</v>
      </c>
      <c r="H1739">
        <v>16.37</v>
      </c>
      <c r="I1739">
        <v>135.37</v>
      </c>
      <c r="J1739">
        <v>149</v>
      </c>
      <c r="K1739">
        <v>125</v>
      </c>
      <c r="L1739">
        <v>24</v>
      </c>
      <c r="M1739">
        <v>0</v>
      </c>
    </row>
    <row r="1740" spans="1:13" x14ac:dyDescent="0.25">
      <c r="A1740">
        <v>2015</v>
      </c>
      <c r="B1740" t="s">
        <v>44</v>
      </c>
      <c r="C1740">
        <v>2.14</v>
      </c>
      <c r="D1740" t="s">
        <v>69</v>
      </c>
      <c r="E1740" t="s">
        <v>55</v>
      </c>
      <c r="F1740">
        <v>102</v>
      </c>
      <c r="G1740">
        <v>30</v>
      </c>
      <c r="H1740">
        <v>17.38</v>
      </c>
      <c r="I1740">
        <v>119.38</v>
      </c>
      <c r="J1740">
        <v>132</v>
      </c>
      <c r="K1740">
        <v>104</v>
      </c>
      <c r="L1740">
        <v>28</v>
      </c>
      <c r="M1740">
        <v>0</v>
      </c>
    </row>
    <row r="1741" spans="1:13" x14ac:dyDescent="0.25">
      <c r="A1741">
        <v>2015</v>
      </c>
      <c r="B1741" t="s">
        <v>44</v>
      </c>
      <c r="C1741">
        <v>2.23</v>
      </c>
      <c r="D1741" t="s">
        <v>69</v>
      </c>
      <c r="E1741" t="s">
        <v>53</v>
      </c>
      <c r="F1741">
        <v>38</v>
      </c>
      <c r="G1741">
        <v>4</v>
      </c>
      <c r="H1741">
        <v>2.1</v>
      </c>
      <c r="I1741">
        <v>40.1</v>
      </c>
      <c r="J1741">
        <v>42</v>
      </c>
      <c r="K1741">
        <v>25</v>
      </c>
      <c r="L1741">
        <v>17</v>
      </c>
      <c r="M1741">
        <v>0</v>
      </c>
    </row>
    <row r="1742" spans="1:13" x14ac:dyDescent="0.25">
      <c r="A1742">
        <v>2015</v>
      </c>
      <c r="B1742" t="s">
        <v>44</v>
      </c>
      <c r="C1742">
        <v>2.31</v>
      </c>
      <c r="D1742" t="s">
        <v>69</v>
      </c>
      <c r="E1742" t="s">
        <v>56</v>
      </c>
      <c r="F1742">
        <v>4</v>
      </c>
      <c r="G1742">
        <v>2</v>
      </c>
      <c r="H1742">
        <v>1</v>
      </c>
      <c r="I1742">
        <v>5</v>
      </c>
      <c r="J1742">
        <v>6</v>
      </c>
      <c r="K1742">
        <v>6</v>
      </c>
      <c r="L1742">
        <v>0</v>
      </c>
      <c r="M1742">
        <v>0</v>
      </c>
    </row>
    <row r="1743" spans="1:13" x14ac:dyDescent="0.25">
      <c r="A1743">
        <v>2015</v>
      </c>
      <c r="B1743" t="s">
        <v>45</v>
      </c>
      <c r="C1743">
        <v>2.04</v>
      </c>
      <c r="D1743" t="s">
        <v>68</v>
      </c>
      <c r="E1743" t="s">
        <v>54</v>
      </c>
      <c r="F1743">
        <v>0</v>
      </c>
      <c r="G1743">
        <v>2</v>
      </c>
      <c r="H1743">
        <v>1.07</v>
      </c>
      <c r="I1743">
        <v>1.07</v>
      </c>
      <c r="J1743">
        <v>2</v>
      </c>
      <c r="K1743">
        <v>1</v>
      </c>
      <c r="L1743">
        <v>1</v>
      </c>
      <c r="M1743">
        <v>0</v>
      </c>
    </row>
    <row r="1744" spans="1:13" x14ac:dyDescent="0.25">
      <c r="A1744">
        <v>2015</v>
      </c>
      <c r="B1744" t="s">
        <v>45</v>
      </c>
      <c r="C1744">
        <v>2.0499999999999998</v>
      </c>
      <c r="D1744" t="s">
        <v>69</v>
      </c>
      <c r="E1744" t="s">
        <v>54</v>
      </c>
      <c r="F1744">
        <v>27</v>
      </c>
      <c r="G1744">
        <v>4</v>
      </c>
      <c r="H1744">
        <v>2.3199999999999998</v>
      </c>
      <c r="I1744">
        <v>29.32</v>
      </c>
      <c r="J1744">
        <v>31</v>
      </c>
      <c r="K1744">
        <v>25</v>
      </c>
      <c r="L1744">
        <v>6</v>
      </c>
      <c r="M1744">
        <v>0</v>
      </c>
    </row>
    <row r="1745" spans="1:13" x14ac:dyDescent="0.25">
      <c r="A1745">
        <v>2015</v>
      </c>
      <c r="B1745" t="s">
        <v>45</v>
      </c>
      <c r="C1745">
        <v>2.13</v>
      </c>
      <c r="D1745" t="s">
        <v>68</v>
      </c>
      <c r="E1745" t="s">
        <v>55</v>
      </c>
      <c r="F1745">
        <v>4</v>
      </c>
      <c r="G1745">
        <v>2</v>
      </c>
      <c r="H1745">
        <v>1.46</v>
      </c>
      <c r="I1745">
        <v>5.46</v>
      </c>
      <c r="J1745">
        <v>6</v>
      </c>
      <c r="K1745">
        <v>5</v>
      </c>
      <c r="L1745">
        <v>1</v>
      </c>
      <c r="M1745">
        <v>0</v>
      </c>
    </row>
    <row r="1746" spans="1:13" x14ac:dyDescent="0.25">
      <c r="A1746">
        <v>2015</v>
      </c>
      <c r="B1746" t="s">
        <v>45</v>
      </c>
      <c r="C1746">
        <v>2.14</v>
      </c>
      <c r="D1746" t="s">
        <v>69</v>
      </c>
      <c r="E1746" t="s">
        <v>55</v>
      </c>
      <c r="F1746">
        <v>4</v>
      </c>
      <c r="G1746">
        <v>5</v>
      </c>
      <c r="H1746">
        <v>3.72</v>
      </c>
      <c r="I1746">
        <v>7.72</v>
      </c>
      <c r="J1746">
        <v>9</v>
      </c>
      <c r="K1746">
        <v>8</v>
      </c>
      <c r="L1746">
        <v>1</v>
      </c>
      <c r="M1746">
        <v>0</v>
      </c>
    </row>
    <row r="1747" spans="1:13" x14ac:dyDescent="0.25">
      <c r="A1747">
        <v>2015</v>
      </c>
      <c r="B1747" t="s">
        <v>45</v>
      </c>
      <c r="C1747">
        <v>2.2200000000000002</v>
      </c>
      <c r="D1747" t="s">
        <v>68</v>
      </c>
      <c r="E1747" t="s">
        <v>53</v>
      </c>
      <c r="F1747">
        <v>3</v>
      </c>
      <c r="G1747">
        <v>0</v>
      </c>
      <c r="H1747">
        <v>0</v>
      </c>
      <c r="I1747">
        <v>3</v>
      </c>
      <c r="J1747">
        <v>3</v>
      </c>
      <c r="K1747">
        <v>1</v>
      </c>
      <c r="L1747">
        <v>2</v>
      </c>
      <c r="M1747">
        <v>0</v>
      </c>
    </row>
    <row r="1748" spans="1:13" x14ac:dyDescent="0.25">
      <c r="A1748">
        <v>2015</v>
      </c>
      <c r="B1748" t="s">
        <v>45</v>
      </c>
      <c r="C1748">
        <v>2.23</v>
      </c>
      <c r="D1748" t="s">
        <v>69</v>
      </c>
      <c r="E1748" t="s">
        <v>53</v>
      </c>
      <c r="F1748">
        <v>8</v>
      </c>
      <c r="G1748">
        <v>3</v>
      </c>
      <c r="H1748">
        <v>1.62</v>
      </c>
      <c r="I1748">
        <v>9.6199999999999992</v>
      </c>
      <c r="J1748">
        <v>11</v>
      </c>
      <c r="K1748">
        <v>11</v>
      </c>
      <c r="L1748">
        <v>0</v>
      </c>
      <c r="M1748">
        <v>0</v>
      </c>
    </row>
    <row r="1749" spans="1:13" x14ac:dyDescent="0.25">
      <c r="A1749">
        <v>2015</v>
      </c>
      <c r="B1749" t="s">
        <v>45</v>
      </c>
      <c r="C1749">
        <v>2.2999999999999998</v>
      </c>
      <c r="D1749" t="s">
        <v>68</v>
      </c>
      <c r="E1749" t="s">
        <v>56</v>
      </c>
      <c r="F1749">
        <v>4</v>
      </c>
      <c r="G1749">
        <v>7</v>
      </c>
      <c r="H1749">
        <v>1.81</v>
      </c>
      <c r="I1749">
        <v>5.81</v>
      </c>
      <c r="J1749">
        <v>11</v>
      </c>
      <c r="K1749">
        <v>9</v>
      </c>
      <c r="L1749">
        <v>2</v>
      </c>
      <c r="M1749">
        <v>0</v>
      </c>
    </row>
    <row r="1750" spans="1:13" x14ac:dyDescent="0.25">
      <c r="A1750">
        <v>2015</v>
      </c>
      <c r="B1750" t="s">
        <v>46</v>
      </c>
      <c r="C1750">
        <v>2.04</v>
      </c>
      <c r="D1750" t="s">
        <v>68</v>
      </c>
      <c r="E1750" t="s">
        <v>54</v>
      </c>
      <c r="F1750">
        <v>11</v>
      </c>
      <c r="G1750">
        <v>1</v>
      </c>
      <c r="H1750">
        <v>0.5</v>
      </c>
      <c r="I1750">
        <v>11.5</v>
      </c>
      <c r="J1750">
        <v>12</v>
      </c>
      <c r="K1750">
        <v>6</v>
      </c>
      <c r="L1750">
        <v>6</v>
      </c>
      <c r="M1750">
        <v>0</v>
      </c>
    </row>
    <row r="1751" spans="1:13" x14ac:dyDescent="0.25">
      <c r="A1751">
        <v>2015</v>
      </c>
      <c r="B1751" t="s">
        <v>46</v>
      </c>
      <c r="C1751">
        <v>2.0499999999999998</v>
      </c>
      <c r="D1751" t="s">
        <v>69</v>
      </c>
      <c r="E1751" t="s">
        <v>54</v>
      </c>
      <c r="F1751">
        <v>34</v>
      </c>
      <c r="G1751">
        <v>8</v>
      </c>
      <c r="H1751">
        <v>5.22</v>
      </c>
      <c r="I1751">
        <v>39.22</v>
      </c>
      <c r="J1751">
        <v>42</v>
      </c>
      <c r="K1751">
        <v>35</v>
      </c>
      <c r="L1751">
        <v>7</v>
      </c>
      <c r="M1751">
        <v>0</v>
      </c>
    </row>
    <row r="1752" spans="1:13" x14ac:dyDescent="0.25">
      <c r="A1752">
        <v>2015</v>
      </c>
      <c r="B1752" t="s">
        <v>46</v>
      </c>
      <c r="C1752">
        <v>2.13</v>
      </c>
      <c r="D1752" t="s">
        <v>68</v>
      </c>
      <c r="E1752" t="s">
        <v>55</v>
      </c>
      <c r="F1752">
        <v>5</v>
      </c>
      <c r="G1752">
        <v>0</v>
      </c>
      <c r="H1752">
        <v>0</v>
      </c>
      <c r="I1752">
        <v>5</v>
      </c>
      <c r="J1752">
        <v>5</v>
      </c>
      <c r="K1752">
        <v>4</v>
      </c>
      <c r="L1752">
        <v>1</v>
      </c>
      <c r="M1752">
        <v>0</v>
      </c>
    </row>
    <row r="1753" spans="1:13" x14ac:dyDescent="0.25">
      <c r="A1753">
        <v>2015</v>
      </c>
      <c r="B1753" t="s">
        <v>46</v>
      </c>
      <c r="C1753">
        <v>2.14</v>
      </c>
      <c r="D1753" t="s">
        <v>69</v>
      </c>
      <c r="E1753" t="s">
        <v>55</v>
      </c>
      <c r="F1753">
        <v>20</v>
      </c>
      <c r="G1753">
        <v>12</v>
      </c>
      <c r="H1753">
        <v>8.52</v>
      </c>
      <c r="I1753">
        <v>28.52</v>
      </c>
      <c r="J1753">
        <v>32</v>
      </c>
      <c r="K1753">
        <v>25</v>
      </c>
      <c r="L1753">
        <v>7</v>
      </c>
      <c r="M1753">
        <v>0</v>
      </c>
    </row>
    <row r="1754" spans="1:13" x14ac:dyDescent="0.25">
      <c r="A1754">
        <v>2015</v>
      </c>
      <c r="B1754" t="s">
        <v>46</v>
      </c>
      <c r="C1754">
        <v>2.2200000000000002</v>
      </c>
      <c r="D1754" t="s">
        <v>68</v>
      </c>
      <c r="E1754" t="s">
        <v>53</v>
      </c>
      <c r="F1754">
        <v>3</v>
      </c>
      <c r="G1754">
        <v>0</v>
      </c>
      <c r="H1754">
        <v>0</v>
      </c>
      <c r="I1754">
        <v>3</v>
      </c>
      <c r="J1754">
        <v>3</v>
      </c>
      <c r="K1754">
        <v>1</v>
      </c>
      <c r="L1754">
        <v>2</v>
      </c>
      <c r="M1754">
        <v>0</v>
      </c>
    </row>
    <row r="1755" spans="1:13" x14ac:dyDescent="0.25">
      <c r="A1755">
        <v>2015</v>
      </c>
      <c r="B1755" t="s">
        <v>46</v>
      </c>
      <c r="C1755">
        <v>2.23</v>
      </c>
      <c r="D1755" t="s">
        <v>69</v>
      </c>
      <c r="E1755" t="s">
        <v>53</v>
      </c>
      <c r="F1755">
        <v>12</v>
      </c>
      <c r="G1755">
        <v>2</v>
      </c>
      <c r="H1755">
        <v>1.4</v>
      </c>
      <c r="I1755">
        <v>13.4</v>
      </c>
      <c r="J1755">
        <v>14</v>
      </c>
      <c r="K1755">
        <v>11</v>
      </c>
      <c r="L1755">
        <v>3</v>
      </c>
      <c r="M1755">
        <v>0</v>
      </c>
    </row>
    <row r="1756" spans="1:13" x14ac:dyDescent="0.25">
      <c r="A1756">
        <v>2015</v>
      </c>
      <c r="B1756" t="s">
        <v>46</v>
      </c>
      <c r="C1756">
        <v>2.2999999999999998</v>
      </c>
      <c r="D1756" t="s">
        <v>68</v>
      </c>
      <c r="E1756" t="s">
        <v>56</v>
      </c>
      <c r="F1756">
        <v>3</v>
      </c>
      <c r="G1756">
        <v>0</v>
      </c>
      <c r="H1756">
        <v>0</v>
      </c>
      <c r="I1756">
        <v>3</v>
      </c>
      <c r="J1756">
        <v>3</v>
      </c>
      <c r="K1756">
        <v>1</v>
      </c>
      <c r="L1756">
        <v>2</v>
      </c>
      <c r="M1756">
        <v>0</v>
      </c>
    </row>
    <row r="1757" spans="1:13" x14ac:dyDescent="0.25">
      <c r="A1757">
        <v>2015</v>
      </c>
      <c r="B1757" t="s">
        <v>46</v>
      </c>
      <c r="C1757">
        <v>2.31</v>
      </c>
      <c r="D1757" t="s">
        <v>69</v>
      </c>
      <c r="E1757" t="s">
        <v>56</v>
      </c>
      <c r="F1757">
        <v>14</v>
      </c>
      <c r="G1757">
        <v>2</v>
      </c>
      <c r="H1757">
        <v>1.3</v>
      </c>
      <c r="I1757">
        <v>15.3</v>
      </c>
      <c r="J1757">
        <v>16</v>
      </c>
      <c r="K1757">
        <v>10</v>
      </c>
      <c r="L1757">
        <v>6</v>
      </c>
      <c r="M1757">
        <v>0</v>
      </c>
    </row>
    <row r="1758" spans="1:13" x14ac:dyDescent="0.25">
      <c r="A1758">
        <v>2015</v>
      </c>
      <c r="B1758" t="s">
        <v>47</v>
      </c>
      <c r="C1758">
        <v>2.04</v>
      </c>
      <c r="D1758" t="s">
        <v>68</v>
      </c>
      <c r="E1758" t="s">
        <v>54</v>
      </c>
      <c r="F1758">
        <v>18</v>
      </c>
      <c r="G1758">
        <v>3</v>
      </c>
      <c r="H1758">
        <v>1.67</v>
      </c>
      <c r="I1758">
        <v>19.670000000000002</v>
      </c>
      <c r="J1758">
        <v>21</v>
      </c>
      <c r="K1758">
        <v>17</v>
      </c>
      <c r="L1758">
        <v>4</v>
      </c>
      <c r="M1758">
        <v>0</v>
      </c>
    </row>
    <row r="1759" spans="1:13" x14ac:dyDescent="0.25">
      <c r="A1759">
        <v>2015</v>
      </c>
      <c r="B1759" t="s">
        <v>47</v>
      </c>
      <c r="C1759">
        <v>2.0499999999999998</v>
      </c>
      <c r="D1759" t="s">
        <v>69</v>
      </c>
      <c r="E1759" t="s">
        <v>54</v>
      </c>
      <c r="F1759">
        <v>53</v>
      </c>
      <c r="G1759">
        <v>7</v>
      </c>
      <c r="H1759">
        <v>4.74</v>
      </c>
      <c r="I1759">
        <v>57.74</v>
      </c>
      <c r="J1759">
        <v>60</v>
      </c>
      <c r="K1759">
        <v>54</v>
      </c>
      <c r="L1759">
        <v>6</v>
      </c>
      <c r="M1759">
        <v>0</v>
      </c>
    </row>
    <row r="1760" spans="1:13" x14ac:dyDescent="0.25">
      <c r="A1760">
        <v>2015</v>
      </c>
      <c r="B1760" t="s">
        <v>47</v>
      </c>
      <c r="C1760">
        <v>2.13</v>
      </c>
      <c r="D1760" t="s">
        <v>68</v>
      </c>
      <c r="E1760" t="s">
        <v>55</v>
      </c>
      <c r="F1760">
        <v>11</v>
      </c>
      <c r="G1760">
        <v>6</v>
      </c>
      <c r="H1760">
        <v>4.72</v>
      </c>
      <c r="I1760">
        <v>15.72</v>
      </c>
      <c r="J1760">
        <v>17</v>
      </c>
      <c r="K1760">
        <v>11</v>
      </c>
      <c r="L1760">
        <v>6</v>
      </c>
      <c r="M1760">
        <v>0</v>
      </c>
    </row>
    <row r="1761" spans="1:13" x14ac:dyDescent="0.25">
      <c r="A1761">
        <v>2015</v>
      </c>
      <c r="B1761" t="s">
        <v>47</v>
      </c>
      <c r="C1761">
        <v>2.14</v>
      </c>
      <c r="D1761" t="s">
        <v>69</v>
      </c>
      <c r="E1761" t="s">
        <v>55</v>
      </c>
      <c r="F1761">
        <v>34</v>
      </c>
      <c r="G1761">
        <v>16</v>
      </c>
      <c r="H1761">
        <v>10.51</v>
      </c>
      <c r="I1761">
        <v>44.51</v>
      </c>
      <c r="J1761">
        <v>50</v>
      </c>
      <c r="K1761">
        <v>43</v>
      </c>
      <c r="L1761">
        <v>7</v>
      </c>
      <c r="M1761">
        <v>0</v>
      </c>
    </row>
    <row r="1762" spans="1:13" x14ac:dyDescent="0.25">
      <c r="A1762">
        <v>2015</v>
      </c>
      <c r="B1762" t="s">
        <v>47</v>
      </c>
      <c r="C1762">
        <v>2.2200000000000002</v>
      </c>
      <c r="D1762" t="s">
        <v>68</v>
      </c>
      <c r="E1762" t="s">
        <v>53</v>
      </c>
      <c r="F1762">
        <v>5</v>
      </c>
      <c r="G1762">
        <v>1</v>
      </c>
      <c r="H1762">
        <v>0.57999999999999996</v>
      </c>
      <c r="I1762">
        <v>5.58</v>
      </c>
      <c r="J1762">
        <v>6</v>
      </c>
      <c r="K1762">
        <v>3</v>
      </c>
      <c r="L1762">
        <v>3</v>
      </c>
      <c r="M1762">
        <v>0</v>
      </c>
    </row>
    <row r="1763" spans="1:13" x14ac:dyDescent="0.25">
      <c r="A1763">
        <v>2015</v>
      </c>
      <c r="B1763" t="s">
        <v>47</v>
      </c>
      <c r="C1763">
        <v>2.23</v>
      </c>
      <c r="D1763" t="s">
        <v>69</v>
      </c>
      <c r="E1763" t="s">
        <v>53</v>
      </c>
      <c r="F1763">
        <v>20</v>
      </c>
      <c r="G1763">
        <v>2</v>
      </c>
      <c r="H1763">
        <v>1.17</v>
      </c>
      <c r="I1763">
        <v>21.17</v>
      </c>
      <c r="J1763">
        <v>22</v>
      </c>
      <c r="K1763">
        <v>13</v>
      </c>
      <c r="L1763">
        <v>9</v>
      </c>
      <c r="M1763">
        <v>0</v>
      </c>
    </row>
    <row r="1764" spans="1:13" x14ac:dyDescent="0.25">
      <c r="A1764">
        <v>2015</v>
      </c>
      <c r="B1764" t="s">
        <v>47</v>
      </c>
      <c r="C1764">
        <v>2.2999999999999998</v>
      </c>
      <c r="D1764" t="s">
        <v>68</v>
      </c>
      <c r="E1764" t="s">
        <v>56</v>
      </c>
      <c r="F1764">
        <v>2</v>
      </c>
      <c r="G1764">
        <v>2</v>
      </c>
      <c r="H1764">
        <v>1.5</v>
      </c>
      <c r="I1764">
        <v>3.5</v>
      </c>
      <c r="J1764">
        <v>4</v>
      </c>
      <c r="K1764">
        <v>4</v>
      </c>
      <c r="L1764">
        <v>0</v>
      </c>
      <c r="M1764">
        <v>0</v>
      </c>
    </row>
    <row r="1765" spans="1:13" x14ac:dyDescent="0.25">
      <c r="A1765">
        <v>2016</v>
      </c>
      <c r="B1765" t="s">
        <v>17</v>
      </c>
      <c r="C1765">
        <v>2.04</v>
      </c>
      <c r="D1765" t="s">
        <v>68</v>
      </c>
      <c r="E1765" t="s">
        <v>54</v>
      </c>
      <c r="F1765">
        <v>26</v>
      </c>
      <c r="G1765">
        <v>10</v>
      </c>
      <c r="H1765">
        <v>5.0599999999999996</v>
      </c>
      <c r="I1765">
        <v>31.06</v>
      </c>
      <c r="J1765">
        <v>36</v>
      </c>
      <c r="K1765">
        <v>30</v>
      </c>
      <c r="L1765">
        <v>6</v>
      </c>
      <c r="M1765">
        <v>0</v>
      </c>
    </row>
    <row r="1766" spans="1:13" x14ac:dyDescent="0.25">
      <c r="A1766">
        <v>2016</v>
      </c>
      <c r="B1766" t="s">
        <v>17</v>
      </c>
      <c r="C1766">
        <v>2.0499999999999998</v>
      </c>
      <c r="D1766" t="s">
        <v>69</v>
      </c>
      <c r="E1766" t="s">
        <v>54</v>
      </c>
      <c r="F1766">
        <v>71</v>
      </c>
      <c r="G1766">
        <v>20</v>
      </c>
      <c r="H1766">
        <v>9.9</v>
      </c>
      <c r="I1766">
        <v>80.900000000000006</v>
      </c>
      <c r="J1766">
        <v>91</v>
      </c>
      <c r="K1766">
        <v>78</v>
      </c>
      <c r="L1766">
        <v>13</v>
      </c>
      <c r="M1766">
        <v>0</v>
      </c>
    </row>
    <row r="1767" spans="1:13" x14ac:dyDescent="0.25">
      <c r="A1767">
        <v>2016</v>
      </c>
      <c r="B1767" t="s">
        <v>17</v>
      </c>
      <c r="C1767">
        <v>2.13</v>
      </c>
      <c r="D1767" t="s">
        <v>68</v>
      </c>
      <c r="E1767" t="s">
        <v>55</v>
      </c>
      <c r="F1767">
        <v>25</v>
      </c>
      <c r="G1767">
        <v>1</v>
      </c>
      <c r="H1767">
        <v>0.81</v>
      </c>
      <c r="I1767">
        <v>25.81</v>
      </c>
      <c r="J1767">
        <v>26</v>
      </c>
      <c r="K1767">
        <v>21</v>
      </c>
      <c r="L1767">
        <v>5</v>
      </c>
      <c r="M1767">
        <v>0</v>
      </c>
    </row>
    <row r="1768" spans="1:13" x14ac:dyDescent="0.25">
      <c r="A1768">
        <v>2016</v>
      </c>
      <c r="B1768" t="s">
        <v>17</v>
      </c>
      <c r="C1768">
        <v>2.14</v>
      </c>
      <c r="D1768" t="s">
        <v>69</v>
      </c>
      <c r="E1768" t="s">
        <v>55</v>
      </c>
      <c r="F1768">
        <v>41</v>
      </c>
      <c r="G1768">
        <v>4</v>
      </c>
      <c r="H1768">
        <v>2.33</v>
      </c>
      <c r="I1768">
        <v>43.33</v>
      </c>
      <c r="J1768">
        <v>45</v>
      </c>
      <c r="K1768">
        <v>38</v>
      </c>
      <c r="L1768">
        <v>7</v>
      </c>
      <c r="M1768">
        <v>0</v>
      </c>
    </row>
    <row r="1769" spans="1:13" x14ac:dyDescent="0.25">
      <c r="A1769">
        <v>2016</v>
      </c>
      <c r="B1769" t="s">
        <v>17</v>
      </c>
      <c r="C1769">
        <v>2.2200000000000002</v>
      </c>
      <c r="D1769" t="s">
        <v>68</v>
      </c>
      <c r="E1769" t="s">
        <v>53</v>
      </c>
      <c r="F1769">
        <v>8</v>
      </c>
      <c r="G1769">
        <v>0</v>
      </c>
      <c r="H1769">
        <v>0</v>
      </c>
      <c r="I1769">
        <v>8</v>
      </c>
      <c r="J1769">
        <v>8</v>
      </c>
      <c r="K1769">
        <v>6</v>
      </c>
      <c r="L1769">
        <v>2</v>
      </c>
      <c r="M1769">
        <v>0</v>
      </c>
    </row>
    <row r="1770" spans="1:13" x14ac:dyDescent="0.25">
      <c r="A1770">
        <v>2016</v>
      </c>
      <c r="B1770" t="s">
        <v>17</v>
      </c>
      <c r="C1770">
        <v>2.23</v>
      </c>
      <c r="D1770" t="s">
        <v>69</v>
      </c>
      <c r="E1770" t="s">
        <v>53</v>
      </c>
      <c r="F1770">
        <v>30</v>
      </c>
      <c r="G1770">
        <v>9</v>
      </c>
      <c r="H1770">
        <v>6.56</v>
      </c>
      <c r="I1770">
        <v>36.56</v>
      </c>
      <c r="J1770">
        <v>39</v>
      </c>
      <c r="K1770">
        <v>33</v>
      </c>
      <c r="L1770">
        <v>6</v>
      </c>
      <c r="M1770">
        <v>0</v>
      </c>
    </row>
    <row r="1771" spans="1:13" x14ac:dyDescent="0.25">
      <c r="A1771">
        <v>2016</v>
      </c>
      <c r="B1771" t="s">
        <v>17</v>
      </c>
      <c r="C1771">
        <v>2.2999999999999998</v>
      </c>
      <c r="D1771" t="s">
        <v>68</v>
      </c>
      <c r="E1771" t="s">
        <v>56</v>
      </c>
      <c r="F1771">
        <v>1</v>
      </c>
      <c r="G1771">
        <v>1</v>
      </c>
      <c r="H1771">
        <v>0.81</v>
      </c>
      <c r="I1771">
        <v>1.81</v>
      </c>
      <c r="J1771">
        <v>2</v>
      </c>
      <c r="K1771">
        <v>1</v>
      </c>
      <c r="L1771">
        <v>1</v>
      </c>
      <c r="M1771">
        <v>0</v>
      </c>
    </row>
    <row r="1772" spans="1:13" x14ac:dyDescent="0.25">
      <c r="A1772">
        <v>2016</v>
      </c>
      <c r="B1772" t="s">
        <v>17</v>
      </c>
      <c r="C1772">
        <v>2.31</v>
      </c>
      <c r="D1772" t="s">
        <v>69</v>
      </c>
      <c r="E1772" t="s">
        <v>56</v>
      </c>
      <c r="F1772">
        <v>0</v>
      </c>
      <c r="G1772">
        <v>33</v>
      </c>
      <c r="H1772">
        <v>4.54</v>
      </c>
      <c r="I1772">
        <v>4.54</v>
      </c>
      <c r="J1772">
        <v>33</v>
      </c>
      <c r="K1772">
        <v>24</v>
      </c>
      <c r="L1772">
        <v>9</v>
      </c>
      <c r="M1772">
        <v>0</v>
      </c>
    </row>
    <row r="1773" spans="1:13" x14ac:dyDescent="0.25">
      <c r="A1773">
        <v>2016</v>
      </c>
      <c r="B1773" t="s">
        <v>18</v>
      </c>
      <c r="C1773">
        <v>2.04</v>
      </c>
      <c r="D1773" t="s">
        <v>68</v>
      </c>
      <c r="E1773" t="s">
        <v>54</v>
      </c>
      <c r="F1773">
        <v>19</v>
      </c>
      <c r="G1773">
        <v>4</v>
      </c>
      <c r="H1773">
        <v>3.06</v>
      </c>
      <c r="I1773">
        <v>22.06</v>
      </c>
      <c r="J1773">
        <v>23</v>
      </c>
      <c r="K1773">
        <v>19</v>
      </c>
      <c r="L1773">
        <v>4</v>
      </c>
      <c r="M1773">
        <v>0</v>
      </c>
    </row>
    <row r="1774" spans="1:13" x14ac:dyDescent="0.25">
      <c r="A1774">
        <v>2016</v>
      </c>
      <c r="B1774" t="s">
        <v>18</v>
      </c>
      <c r="C1774">
        <v>2.0499999999999998</v>
      </c>
      <c r="D1774" t="s">
        <v>69</v>
      </c>
      <c r="E1774" t="s">
        <v>54</v>
      </c>
      <c r="F1774">
        <v>98</v>
      </c>
      <c r="G1774">
        <v>47</v>
      </c>
      <c r="H1774">
        <v>26.1</v>
      </c>
      <c r="I1774">
        <v>124.1</v>
      </c>
      <c r="J1774">
        <v>145</v>
      </c>
      <c r="K1774">
        <v>124</v>
      </c>
      <c r="L1774">
        <v>21</v>
      </c>
      <c r="M1774">
        <v>0</v>
      </c>
    </row>
    <row r="1775" spans="1:13" x14ac:dyDescent="0.25">
      <c r="A1775">
        <v>2016</v>
      </c>
      <c r="B1775" t="s">
        <v>18</v>
      </c>
      <c r="C1775">
        <v>2.13</v>
      </c>
      <c r="D1775" t="s">
        <v>68</v>
      </c>
      <c r="E1775" t="s">
        <v>55</v>
      </c>
      <c r="F1775">
        <v>9</v>
      </c>
      <c r="G1775">
        <v>1</v>
      </c>
      <c r="H1775">
        <v>0.55000000000000004</v>
      </c>
      <c r="I1775">
        <v>9.5500000000000007</v>
      </c>
      <c r="J1775">
        <v>10</v>
      </c>
      <c r="K1775">
        <v>6</v>
      </c>
      <c r="L1775">
        <v>4</v>
      </c>
      <c r="M1775">
        <v>0</v>
      </c>
    </row>
    <row r="1776" spans="1:13" x14ac:dyDescent="0.25">
      <c r="A1776">
        <v>2016</v>
      </c>
      <c r="B1776" t="s">
        <v>18</v>
      </c>
      <c r="C1776">
        <v>2.14</v>
      </c>
      <c r="D1776" t="s">
        <v>69</v>
      </c>
      <c r="E1776" t="s">
        <v>55</v>
      </c>
      <c r="F1776">
        <v>3</v>
      </c>
      <c r="G1776">
        <v>0</v>
      </c>
      <c r="H1776">
        <v>0</v>
      </c>
      <c r="I1776">
        <v>3</v>
      </c>
      <c r="J1776">
        <v>3</v>
      </c>
      <c r="K1776">
        <v>3</v>
      </c>
      <c r="L1776">
        <v>0</v>
      </c>
      <c r="M1776">
        <v>0</v>
      </c>
    </row>
    <row r="1777" spans="1:13" x14ac:dyDescent="0.25">
      <c r="A1777">
        <v>2016</v>
      </c>
      <c r="B1777" t="s">
        <v>18</v>
      </c>
      <c r="C1777">
        <v>2.2200000000000002</v>
      </c>
      <c r="D1777" t="s">
        <v>68</v>
      </c>
      <c r="E1777" t="s">
        <v>53</v>
      </c>
      <c r="F1777">
        <v>4</v>
      </c>
      <c r="G1777">
        <v>0</v>
      </c>
      <c r="H1777">
        <v>0</v>
      </c>
      <c r="I1777">
        <v>4</v>
      </c>
      <c r="J1777">
        <v>4</v>
      </c>
      <c r="K1777">
        <v>3</v>
      </c>
      <c r="L1777">
        <v>1</v>
      </c>
      <c r="M1777">
        <v>0</v>
      </c>
    </row>
    <row r="1778" spans="1:13" x14ac:dyDescent="0.25">
      <c r="A1778">
        <v>2016</v>
      </c>
      <c r="B1778" t="s">
        <v>18</v>
      </c>
      <c r="C1778">
        <v>2.23</v>
      </c>
      <c r="D1778" t="s">
        <v>69</v>
      </c>
      <c r="E1778" t="s">
        <v>53</v>
      </c>
      <c r="F1778">
        <v>22</v>
      </c>
      <c r="G1778">
        <v>10</v>
      </c>
      <c r="H1778">
        <v>6.1</v>
      </c>
      <c r="I1778">
        <v>28.1</v>
      </c>
      <c r="J1778">
        <v>32</v>
      </c>
      <c r="K1778">
        <v>30</v>
      </c>
      <c r="L1778">
        <v>2</v>
      </c>
      <c r="M1778">
        <v>0</v>
      </c>
    </row>
    <row r="1779" spans="1:13" x14ac:dyDescent="0.25">
      <c r="A1779">
        <v>2016</v>
      </c>
      <c r="B1779" t="s">
        <v>19</v>
      </c>
      <c r="C1779">
        <v>2.04</v>
      </c>
      <c r="D1779" t="s">
        <v>68</v>
      </c>
      <c r="E1779" t="s">
        <v>54</v>
      </c>
      <c r="F1779">
        <v>6</v>
      </c>
      <c r="G1779">
        <v>0</v>
      </c>
      <c r="H1779">
        <v>0</v>
      </c>
      <c r="I1779">
        <v>6</v>
      </c>
      <c r="J1779">
        <v>6</v>
      </c>
      <c r="K1779">
        <v>6</v>
      </c>
      <c r="L1779">
        <v>0</v>
      </c>
      <c r="M1779">
        <v>0</v>
      </c>
    </row>
    <row r="1780" spans="1:13" x14ac:dyDescent="0.25">
      <c r="A1780">
        <v>2016</v>
      </c>
      <c r="B1780" t="s">
        <v>19</v>
      </c>
      <c r="C1780">
        <v>2.0499999999999998</v>
      </c>
      <c r="D1780" t="s">
        <v>69</v>
      </c>
      <c r="E1780" t="s">
        <v>54</v>
      </c>
      <c r="F1780">
        <v>30</v>
      </c>
      <c r="G1780">
        <v>9</v>
      </c>
      <c r="H1780">
        <v>4.62</v>
      </c>
      <c r="I1780">
        <v>34.619999999999997</v>
      </c>
      <c r="J1780">
        <v>39</v>
      </c>
      <c r="K1780">
        <v>37</v>
      </c>
      <c r="L1780">
        <v>2</v>
      </c>
      <c r="M1780">
        <v>0</v>
      </c>
    </row>
    <row r="1781" spans="1:13" x14ac:dyDescent="0.25">
      <c r="A1781">
        <v>2016</v>
      </c>
      <c r="B1781" t="s">
        <v>19</v>
      </c>
      <c r="C1781">
        <v>2.14</v>
      </c>
      <c r="D1781" t="s">
        <v>69</v>
      </c>
      <c r="E1781" t="s">
        <v>55</v>
      </c>
      <c r="F1781">
        <v>9</v>
      </c>
      <c r="G1781">
        <v>0</v>
      </c>
      <c r="H1781">
        <v>0</v>
      </c>
      <c r="I1781">
        <v>9</v>
      </c>
      <c r="J1781">
        <v>9</v>
      </c>
      <c r="K1781">
        <v>8</v>
      </c>
      <c r="L1781">
        <v>1</v>
      </c>
      <c r="M1781">
        <v>0</v>
      </c>
    </row>
    <row r="1782" spans="1:13" x14ac:dyDescent="0.25">
      <c r="A1782">
        <v>2016</v>
      </c>
      <c r="B1782" t="s">
        <v>19</v>
      </c>
      <c r="C1782">
        <v>2.2200000000000002</v>
      </c>
      <c r="D1782" t="s">
        <v>68</v>
      </c>
      <c r="E1782" t="s">
        <v>53</v>
      </c>
      <c r="F1782">
        <v>3</v>
      </c>
      <c r="G1782">
        <v>0</v>
      </c>
      <c r="H1782">
        <v>0</v>
      </c>
      <c r="I1782">
        <v>3</v>
      </c>
      <c r="J1782">
        <v>3</v>
      </c>
      <c r="K1782">
        <v>3</v>
      </c>
      <c r="L1782">
        <v>0</v>
      </c>
      <c r="M1782">
        <v>0</v>
      </c>
    </row>
    <row r="1783" spans="1:13" x14ac:dyDescent="0.25">
      <c r="A1783">
        <v>2016</v>
      </c>
      <c r="B1783" t="s">
        <v>19</v>
      </c>
      <c r="C1783">
        <v>2.23</v>
      </c>
      <c r="D1783" t="s">
        <v>69</v>
      </c>
      <c r="E1783" t="s">
        <v>53</v>
      </c>
      <c r="F1783">
        <v>15</v>
      </c>
      <c r="G1783">
        <v>0</v>
      </c>
      <c r="H1783">
        <v>0</v>
      </c>
      <c r="I1783">
        <v>15</v>
      </c>
      <c r="J1783">
        <v>15</v>
      </c>
      <c r="K1783">
        <v>11</v>
      </c>
      <c r="L1783">
        <v>4</v>
      </c>
      <c r="M1783">
        <v>0</v>
      </c>
    </row>
    <row r="1784" spans="1:13" x14ac:dyDescent="0.25">
      <c r="A1784">
        <v>2016</v>
      </c>
      <c r="B1784" t="s">
        <v>19</v>
      </c>
      <c r="C1784">
        <v>2.31</v>
      </c>
      <c r="D1784" t="s">
        <v>69</v>
      </c>
      <c r="E1784" t="s">
        <v>56</v>
      </c>
      <c r="F1784">
        <v>7</v>
      </c>
      <c r="G1784">
        <v>0</v>
      </c>
      <c r="H1784">
        <v>0</v>
      </c>
      <c r="I1784">
        <v>7</v>
      </c>
      <c r="J1784">
        <v>7</v>
      </c>
      <c r="K1784">
        <v>7</v>
      </c>
      <c r="L1784">
        <v>0</v>
      </c>
      <c r="M1784">
        <v>0</v>
      </c>
    </row>
    <row r="1785" spans="1:13" x14ac:dyDescent="0.25">
      <c r="A1785">
        <v>2016</v>
      </c>
      <c r="B1785" t="s">
        <v>20</v>
      </c>
      <c r="C1785">
        <v>2.0499999999999998</v>
      </c>
      <c r="D1785" t="s">
        <v>69</v>
      </c>
      <c r="E1785" t="s">
        <v>54</v>
      </c>
      <c r="F1785">
        <v>28</v>
      </c>
      <c r="G1785">
        <v>5</v>
      </c>
      <c r="H1785">
        <v>2.5</v>
      </c>
      <c r="I1785">
        <v>30.5</v>
      </c>
      <c r="J1785">
        <v>33</v>
      </c>
      <c r="K1785">
        <v>26</v>
      </c>
      <c r="L1785">
        <v>7</v>
      </c>
      <c r="M1785">
        <v>0</v>
      </c>
    </row>
    <row r="1786" spans="1:13" x14ac:dyDescent="0.25">
      <c r="A1786">
        <v>2016</v>
      </c>
      <c r="B1786" t="s">
        <v>20</v>
      </c>
      <c r="C1786">
        <v>2.14</v>
      </c>
      <c r="D1786" t="s">
        <v>69</v>
      </c>
      <c r="E1786" t="s">
        <v>55</v>
      </c>
      <c r="F1786">
        <v>26</v>
      </c>
      <c r="G1786">
        <v>9</v>
      </c>
      <c r="H1786">
        <v>6.42</v>
      </c>
      <c r="I1786">
        <v>32.42</v>
      </c>
      <c r="J1786">
        <v>35</v>
      </c>
      <c r="K1786">
        <v>28</v>
      </c>
      <c r="L1786">
        <v>7</v>
      </c>
      <c r="M1786">
        <v>0</v>
      </c>
    </row>
    <row r="1787" spans="1:13" x14ac:dyDescent="0.25">
      <c r="A1787">
        <v>2016</v>
      </c>
      <c r="B1787" t="s">
        <v>20</v>
      </c>
      <c r="C1787">
        <v>2.23</v>
      </c>
      <c r="D1787" t="s">
        <v>69</v>
      </c>
      <c r="E1787" t="s">
        <v>53</v>
      </c>
      <c r="F1787">
        <v>4</v>
      </c>
      <c r="G1787">
        <v>0</v>
      </c>
      <c r="H1787">
        <v>0</v>
      </c>
      <c r="I1787">
        <v>4</v>
      </c>
      <c r="J1787">
        <v>4</v>
      </c>
      <c r="K1787">
        <v>4</v>
      </c>
      <c r="L1787">
        <v>0</v>
      </c>
      <c r="M1787">
        <v>0</v>
      </c>
    </row>
    <row r="1788" spans="1:13" x14ac:dyDescent="0.25">
      <c r="A1788">
        <v>2016</v>
      </c>
      <c r="B1788" t="s">
        <v>21</v>
      </c>
      <c r="C1788">
        <v>2.04</v>
      </c>
      <c r="D1788" t="s">
        <v>68</v>
      </c>
      <c r="E1788" t="s">
        <v>54</v>
      </c>
      <c r="F1788">
        <v>2</v>
      </c>
      <c r="G1788">
        <v>0</v>
      </c>
      <c r="H1788">
        <v>0</v>
      </c>
      <c r="I1788">
        <v>2</v>
      </c>
      <c r="J1788">
        <v>2</v>
      </c>
      <c r="K1788">
        <v>1</v>
      </c>
      <c r="L1788">
        <v>1</v>
      </c>
      <c r="M1788">
        <v>0</v>
      </c>
    </row>
    <row r="1789" spans="1:13" x14ac:dyDescent="0.25">
      <c r="A1789">
        <v>2016</v>
      </c>
      <c r="B1789" t="s">
        <v>21</v>
      </c>
      <c r="C1789">
        <v>2.0499999999999998</v>
      </c>
      <c r="D1789" t="s">
        <v>69</v>
      </c>
      <c r="E1789" t="s">
        <v>54</v>
      </c>
      <c r="F1789">
        <v>36</v>
      </c>
      <c r="G1789">
        <v>6</v>
      </c>
      <c r="H1789">
        <v>3.79</v>
      </c>
      <c r="I1789">
        <v>39.79</v>
      </c>
      <c r="J1789">
        <v>42</v>
      </c>
      <c r="K1789">
        <v>32</v>
      </c>
      <c r="L1789">
        <v>10</v>
      </c>
      <c r="M1789">
        <v>0</v>
      </c>
    </row>
    <row r="1790" spans="1:13" x14ac:dyDescent="0.25">
      <c r="A1790">
        <v>2016</v>
      </c>
      <c r="B1790" t="s">
        <v>21</v>
      </c>
      <c r="C1790">
        <v>2.13</v>
      </c>
      <c r="D1790" t="s">
        <v>68</v>
      </c>
      <c r="E1790" t="s">
        <v>55</v>
      </c>
      <c r="F1790">
        <v>8</v>
      </c>
      <c r="G1790">
        <v>1</v>
      </c>
      <c r="H1790">
        <v>0.91</v>
      </c>
      <c r="I1790">
        <v>8.91</v>
      </c>
      <c r="J1790">
        <v>9</v>
      </c>
      <c r="K1790">
        <v>6</v>
      </c>
      <c r="L1790">
        <v>3</v>
      </c>
      <c r="M1790">
        <v>0</v>
      </c>
    </row>
    <row r="1791" spans="1:13" x14ac:dyDescent="0.25">
      <c r="A1791">
        <v>2016</v>
      </c>
      <c r="B1791" t="s">
        <v>21</v>
      </c>
      <c r="C1791">
        <v>2.2200000000000002</v>
      </c>
      <c r="D1791" t="s">
        <v>68</v>
      </c>
      <c r="E1791" t="s">
        <v>53</v>
      </c>
      <c r="F1791">
        <v>2</v>
      </c>
      <c r="G1791">
        <v>0</v>
      </c>
      <c r="H1791">
        <v>0</v>
      </c>
      <c r="I1791">
        <v>2</v>
      </c>
      <c r="J1791">
        <v>2</v>
      </c>
      <c r="K1791">
        <v>2</v>
      </c>
      <c r="L1791">
        <v>0</v>
      </c>
      <c r="M1791">
        <v>0</v>
      </c>
    </row>
    <row r="1792" spans="1:13" x14ac:dyDescent="0.25">
      <c r="A1792">
        <v>2016</v>
      </c>
      <c r="B1792" t="s">
        <v>21</v>
      </c>
      <c r="C1792">
        <v>2.23</v>
      </c>
      <c r="D1792" t="s">
        <v>69</v>
      </c>
      <c r="E1792" t="s">
        <v>53</v>
      </c>
      <c r="F1792">
        <v>11</v>
      </c>
      <c r="G1792">
        <v>2</v>
      </c>
      <c r="H1792">
        <v>1.17</v>
      </c>
      <c r="I1792">
        <v>12.17</v>
      </c>
      <c r="J1792">
        <v>13</v>
      </c>
      <c r="K1792">
        <v>7</v>
      </c>
      <c r="L1792">
        <v>6</v>
      </c>
      <c r="M1792">
        <v>0</v>
      </c>
    </row>
    <row r="1793" spans="1:13" x14ac:dyDescent="0.25">
      <c r="A1793">
        <v>2016</v>
      </c>
      <c r="B1793" t="s">
        <v>22</v>
      </c>
      <c r="C1793">
        <v>2.04</v>
      </c>
      <c r="D1793" t="s">
        <v>68</v>
      </c>
      <c r="E1793" t="s">
        <v>54</v>
      </c>
      <c r="F1793">
        <v>17</v>
      </c>
      <c r="G1793">
        <v>2</v>
      </c>
      <c r="H1793">
        <v>1.23</v>
      </c>
      <c r="I1793">
        <v>18.23</v>
      </c>
      <c r="J1793">
        <v>19</v>
      </c>
      <c r="K1793">
        <v>17</v>
      </c>
      <c r="L1793">
        <v>2</v>
      </c>
      <c r="M1793">
        <v>0</v>
      </c>
    </row>
    <row r="1794" spans="1:13" x14ac:dyDescent="0.25">
      <c r="A1794">
        <v>2016</v>
      </c>
      <c r="B1794" t="s">
        <v>22</v>
      </c>
      <c r="C1794">
        <v>2.0499999999999998</v>
      </c>
      <c r="D1794" t="s">
        <v>69</v>
      </c>
      <c r="E1794" t="s">
        <v>54</v>
      </c>
      <c r="F1794">
        <v>41</v>
      </c>
      <c r="G1794">
        <v>16</v>
      </c>
      <c r="H1794">
        <v>11.15</v>
      </c>
      <c r="I1794">
        <v>52.15</v>
      </c>
      <c r="J1794">
        <v>57</v>
      </c>
      <c r="K1794">
        <v>50</v>
      </c>
      <c r="L1794">
        <v>7</v>
      </c>
      <c r="M1794">
        <v>0</v>
      </c>
    </row>
    <row r="1795" spans="1:13" x14ac:dyDescent="0.25">
      <c r="A1795">
        <v>2016</v>
      </c>
      <c r="B1795" t="s">
        <v>22</v>
      </c>
      <c r="C1795">
        <v>2.13</v>
      </c>
      <c r="D1795" t="s">
        <v>68</v>
      </c>
      <c r="E1795" t="s">
        <v>55</v>
      </c>
      <c r="F1795">
        <v>12</v>
      </c>
      <c r="G1795">
        <v>1</v>
      </c>
      <c r="H1795">
        <v>0.5</v>
      </c>
      <c r="I1795">
        <v>12.5</v>
      </c>
      <c r="J1795">
        <v>13</v>
      </c>
      <c r="K1795">
        <v>13</v>
      </c>
      <c r="L1795">
        <v>0</v>
      </c>
      <c r="M1795">
        <v>0</v>
      </c>
    </row>
    <row r="1796" spans="1:13" x14ac:dyDescent="0.25">
      <c r="A1796">
        <v>2016</v>
      </c>
      <c r="B1796" t="s">
        <v>22</v>
      </c>
      <c r="C1796">
        <v>2.14</v>
      </c>
      <c r="D1796" t="s">
        <v>69</v>
      </c>
      <c r="E1796" t="s">
        <v>55</v>
      </c>
      <c r="F1796">
        <v>23</v>
      </c>
      <c r="G1796">
        <v>14</v>
      </c>
      <c r="H1796">
        <v>10.11</v>
      </c>
      <c r="I1796">
        <v>33.11</v>
      </c>
      <c r="J1796">
        <v>37</v>
      </c>
      <c r="K1796">
        <v>35</v>
      </c>
      <c r="L1796">
        <v>2</v>
      </c>
      <c r="M1796">
        <v>0</v>
      </c>
    </row>
    <row r="1797" spans="1:13" x14ac:dyDescent="0.25">
      <c r="A1797">
        <v>2016</v>
      </c>
      <c r="B1797" t="s">
        <v>22</v>
      </c>
      <c r="C1797">
        <v>2.2200000000000002</v>
      </c>
      <c r="D1797" t="s">
        <v>68</v>
      </c>
      <c r="E1797" t="s">
        <v>53</v>
      </c>
      <c r="F1797">
        <v>6</v>
      </c>
      <c r="G1797">
        <v>0</v>
      </c>
      <c r="H1797">
        <v>0</v>
      </c>
      <c r="I1797">
        <v>6</v>
      </c>
      <c r="J1797">
        <v>6</v>
      </c>
      <c r="K1797">
        <v>4</v>
      </c>
      <c r="L1797">
        <v>2</v>
      </c>
      <c r="M1797">
        <v>0</v>
      </c>
    </row>
    <row r="1798" spans="1:13" x14ac:dyDescent="0.25">
      <c r="A1798">
        <v>2016</v>
      </c>
      <c r="B1798" t="s">
        <v>22</v>
      </c>
      <c r="C1798">
        <v>2.23</v>
      </c>
      <c r="D1798" t="s">
        <v>69</v>
      </c>
      <c r="E1798" t="s">
        <v>53</v>
      </c>
      <c r="F1798">
        <v>17</v>
      </c>
      <c r="G1798">
        <v>6</v>
      </c>
      <c r="H1798">
        <v>4.08</v>
      </c>
      <c r="I1798">
        <v>21.08</v>
      </c>
      <c r="J1798">
        <v>23</v>
      </c>
      <c r="K1798">
        <v>18</v>
      </c>
      <c r="L1798">
        <v>5</v>
      </c>
      <c r="M1798">
        <v>0</v>
      </c>
    </row>
    <row r="1799" spans="1:13" x14ac:dyDescent="0.25">
      <c r="A1799">
        <v>2016</v>
      </c>
      <c r="B1799" t="s">
        <v>22</v>
      </c>
      <c r="C1799">
        <v>2.2999999999999998</v>
      </c>
      <c r="D1799" t="s">
        <v>68</v>
      </c>
      <c r="E1799" t="s">
        <v>56</v>
      </c>
      <c r="F1799">
        <v>3</v>
      </c>
      <c r="G1799">
        <v>0</v>
      </c>
      <c r="H1799">
        <v>0</v>
      </c>
      <c r="I1799">
        <v>3</v>
      </c>
      <c r="J1799">
        <v>3</v>
      </c>
      <c r="K1799">
        <v>1</v>
      </c>
      <c r="L1799">
        <v>2</v>
      </c>
      <c r="M1799">
        <v>0</v>
      </c>
    </row>
    <row r="1800" spans="1:13" x14ac:dyDescent="0.25">
      <c r="A1800">
        <v>2016</v>
      </c>
      <c r="B1800" t="s">
        <v>22</v>
      </c>
      <c r="C1800">
        <v>2.31</v>
      </c>
      <c r="D1800" t="s">
        <v>69</v>
      </c>
      <c r="E1800" t="s">
        <v>56</v>
      </c>
      <c r="F1800">
        <v>11</v>
      </c>
      <c r="G1800">
        <v>3</v>
      </c>
      <c r="H1800">
        <v>1.59</v>
      </c>
      <c r="I1800">
        <v>12.59</v>
      </c>
      <c r="J1800">
        <v>14</v>
      </c>
      <c r="K1800">
        <v>8</v>
      </c>
      <c r="L1800">
        <v>6</v>
      </c>
      <c r="M1800">
        <v>0</v>
      </c>
    </row>
    <row r="1801" spans="1:13" x14ac:dyDescent="0.25">
      <c r="A1801">
        <v>2016</v>
      </c>
      <c r="B1801" t="s">
        <v>23</v>
      </c>
      <c r="C1801">
        <v>2.04</v>
      </c>
      <c r="D1801" t="s">
        <v>68</v>
      </c>
      <c r="E1801" t="s">
        <v>54</v>
      </c>
      <c r="F1801">
        <v>19</v>
      </c>
      <c r="G1801">
        <v>3</v>
      </c>
      <c r="H1801">
        <v>2.65</v>
      </c>
      <c r="I1801">
        <v>21.65</v>
      </c>
      <c r="J1801">
        <v>22</v>
      </c>
      <c r="K1801">
        <v>17</v>
      </c>
      <c r="L1801">
        <v>5</v>
      </c>
      <c r="M1801">
        <v>0</v>
      </c>
    </row>
    <row r="1802" spans="1:13" x14ac:dyDescent="0.25">
      <c r="A1802">
        <v>2016</v>
      </c>
      <c r="B1802" t="s">
        <v>23</v>
      </c>
      <c r="C1802">
        <v>2.0499999999999998</v>
      </c>
      <c r="D1802" t="s">
        <v>69</v>
      </c>
      <c r="E1802" t="s">
        <v>54</v>
      </c>
      <c r="F1802">
        <v>78</v>
      </c>
      <c r="G1802">
        <v>21</v>
      </c>
      <c r="H1802">
        <v>14.55</v>
      </c>
      <c r="I1802">
        <v>92.55</v>
      </c>
      <c r="J1802">
        <v>99</v>
      </c>
      <c r="K1802">
        <v>81</v>
      </c>
      <c r="L1802">
        <v>18</v>
      </c>
      <c r="M1802">
        <v>0</v>
      </c>
    </row>
    <row r="1803" spans="1:13" x14ac:dyDescent="0.25">
      <c r="A1803">
        <v>2016</v>
      </c>
      <c r="B1803" t="s">
        <v>23</v>
      </c>
      <c r="C1803">
        <v>2.13</v>
      </c>
      <c r="D1803" t="s">
        <v>68</v>
      </c>
      <c r="E1803" t="s">
        <v>55</v>
      </c>
      <c r="F1803">
        <v>12</v>
      </c>
      <c r="G1803">
        <v>2</v>
      </c>
      <c r="H1803">
        <v>1.86</v>
      </c>
      <c r="I1803">
        <v>13.86</v>
      </c>
      <c r="J1803">
        <v>14</v>
      </c>
      <c r="K1803">
        <v>7</v>
      </c>
      <c r="L1803">
        <v>7</v>
      </c>
      <c r="M1803">
        <v>0</v>
      </c>
    </row>
    <row r="1804" spans="1:13" x14ac:dyDescent="0.25">
      <c r="A1804">
        <v>2016</v>
      </c>
      <c r="B1804" t="s">
        <v>23</v>
      </c>
      <c r="C1804">
        <v>2.14</v>
      </c>
      <c r="D1804" t="s">
        <v>69</v>
      </c>
      <c r="E1804" t="s">
        <v>55</v>
      </c>
      <c r="F1804">
        <v>25</v>
      </c>
      <c r="G1804">
        <v>6</v>
      </c>
      <c r="H1804">
        <v>3.1</v>
      </c>
      <c r="I1804">
        <v>28.1</v>
      </c>
      <c r="J1804">
        <v>31</v>
      </c>
      <c r="K1804">
        <v>26</v>
      </c>
      <c r="L1804">
        <v>5</v>
      </c>
      <c r="M1804">
        <v>0</v>
      </c>
    </row>
    <row r="1805" spans="1:13" x14ac:dyDescent="0.25">
      <c r="A1805">
        <v>2016</v>
      </c>
      <c r="B1805" t="s">
        <v>23</v>
      </c>
      <c r="C1805">
        <v>2.2200000000000002</v>
      </c>
      <c r="D1805" t="s">
        <v>68</v>
      </c>
      <c r="E1805" t="s">
        <v>53</v>
      </c>
      <c r="F1805">
        <v>6</v>
      </c>
      <c r="G1805">
        <v>0</v>
      </c>
      <c r="H1805">
        <v>0</v>
      </c>
      <c r="I1805">
        <v>6</v>
      </c>
      <c r="J1805">
        <v>6</v>
      </c>
      <c r="K1805">
        <v>4</v>
      </c>
      <c r="L1805">
        <v>2</v>
      </c>
      <c r="M1805">
        <v>0</v>
      </c>
    </row>
    <row r="1806" spans="1:13" x14ac:dyDescent="0.25">
      <c r="A1806">
        <v>2016</v>
      </c>
      <c r="B1806" t="s">
        <v>23</v>
      </c>
      <c r="C1806">
        <v>2.23</v>
      </c>
      <c r="D1806" t="s">
        <v>69</v>
      </c>
      <c r="E1806" t="s">
        <v>53</v>
      </c>
      <c r="F1806">
        <v>28</v>
      </c>
      <c r="G1806">
        <v>12</v>
      </c>
      <c r="H1806">
        <v>9.0299999999999994</v>
      </c>
      <c r="I1806">
        <v>37.03</v>
      </c>
      <c r="J1806">
        <v>40</v>
      </c>
      <c r="K1806">
        <v>35</v>
      </c>
      <c r="L1806">
        <v>5</v>
      </c>
      <c r="M1806">
        <v>0</v>
      </c>
    </row>
    <row r="1807" spans="1:13" x14ac:dyDescent="0.25">
      <c r="A1807">
        <v>2016</v>
      </c>
      <c r="B1807" t="s">
        <v>23</v>
      </c>
      <c r="C1807">
        <v>2.2999999999999998</v>
      </c>
      <c r="D1807" t="s">
        <v>68</v>
      </c>
      <c r="E1807" t="s">
        <v>56</v>
      </c>
      <c r="F1807">
        <v>1</v>
      </c>
      <c r="G1807">
        <v>0</v>
      </c>
      <c r="H1807">
        <v>0</v>
      </c>
      <c r="I1807">
        <v>1</v>
      </c>
      <c r="J1807">
        <v>1</v>
      </c>
      <c r="K1807">
        <v>1</v>
      </c>
      <c r="L1807">
        <v>0</v>
      </c>
      <c r="M1807">
        <v>0</v>
      </c>
    </row>
    <row r="1808" spans="1:13" x14ac:dyDescent="0.25">
      <c r="A1808">
        <v>2016</v>
      </c>
      <c r="B1808" t="s">
        <v>23</v>
      </c>
      <c r="C1808">
        <v>2.31</v>
      </c>
      <c r="D1808" t="s">
        <v>69</v>
      </c>
      <c r="E1808" t="s">
        <v>56</v>
      </c>
      <c r="F1808">
        <v>0</v>
      </c>
      <c r="G1808">
        <v>4</v>
      </c>
      <c r="H1808">
        <v>3.53</v>
      </c>
      <c r="I1808">
        <v>3.53</v>
      </c>
      <c r="J1808">
        <v>4</v>
      </c>
      <c r="K1808">
        <v>3</v>
      </c>
      <c r="L1808">
        <v>1</v>
      </c>
      <c r="M1808">
        <v>0</v>
      </c>
    </row>
    <row r="1809" spans="1:13" x14ac:dyDescent="0.25">
      <c r="A1809">
        <v>2016</v>
      </c>
      <c r="B1809" t="s">
        <v>24</v>
      </c>
      <c r="C1809">
        <v>2.04</v>
      </c>
      <c r="D1809" t="s">
        <v>68</v>
      </c>
      <c r="E1809" t="s">
        <v>54</v>
      </c>
      <c r="F1809">
        <v>15</v>
      </c>
      <c r="G1809">
        <v>2</v>
      </c>
      <c r="H1809">
        <v>1.6</v>
      </c>
      <c r="I1809">
        <v>16.600000000000001</v>
      </c>
      <c r="J1809">
        <v>17</v>
      </c>
      <c r="K1809">
        <v>10</v>
      </c>
      <c r="L1809">
        <v>7</v>
      </c>
      <c r="M1809">
        <v>0</v>
      </c>
    </row>
    <row r="1810" spans="1:13" x14ac:dyDescent="0.25">
      <c r="A1810">
        <v>2016</v>
      </c>
      <c r="B1810" t="s">
        <v>24</v>
      </c>
      <c r="C1810">
        <v>2.0499999999999998</v>
      </c>
      <c r="D1810" t="s">
        <v>69</v>
      </c>
      <c r="E1810" t="s">
        <v>54</v>
      </c>
      <c r="F1810">
        <v>52</v>
      </c>
      <c r="G1810">
        <v>4</v>
      </c>
      <c r="H1810">
        <v>2.33</v>
      </c>
      <c r="I1810">
        <v>54.33</v>
      </c>
      <c r="J1810">
        <v>56</v>
      </c>
      <c r="K1810">
        <v>46</v>
      </c>
      <c r="L1810">
        <v>10</v>
      </c>
      <c r="M1810">
        <v>0</v>
      </c>
    </row>
    <row r="1811" spans="1:13" x14ac:dyDescent="0.25">
      <c r="A1811">
        <v>2016</v>
      </c>
      <c r="B1811" t="s">
        <v>24</v>
      </c>
      <c r="C1811">
        <v>2.13</v>
      </c>
      <c r="D1811" t="s">
        <v>68</v>
      </c>
      <c r="E1811" t="s">
        <v>55</v>
      </c>
      <c r="F1811">
        <v>26</v>
      </c>
      <c r="G1811">
        <v>3</v>
      </c>
      <c r="H1811">
        <v>1.8</v>
      </c>
      <c r="I1811">
        <v>27.8</v>
      </c>
      <c r="J1811">
        <v>29</v>
      </c>
      <c r="K1811">
        <v>23</v>
      </c>
      <c r="L1811">
        <v>6</v>
      </c>
      <c r="M1811">
        <v>0</v>
      </c>
    </row>
    <row r="1812" spans="1:13" x14ac:dyDescent="0.25">
      <c r="A1812">
        <v>2016</v>
      </c>
      <c r="B1812" t="s">
        <v>24</v>
      </c>
      <c r="C1812">
        <v>2.14</v>
      </c>
      <c r="D1812" t="s">
        <v>69</v>
      </c>
      <c r="E1812" t="s">
        <v>55</v>
      </c>
      <c r="F1812">
        <v>42</v>
      </c>
      <c r="G1812">
        <v>18</v>
      </c>
      <c r="H1812">
        <v>11.08</v>
      </c>
      <c r="I1812">
        <v>53.08</v>
      </c>
      <c r="J1812">
        <v>60</v>
      </c>
      <c r="K1812">
        <v>48</v>
      </c>
      <c r="L1812">
        <v>12</v>
      </c>
      <c r="M1812">
        <v>0</v>
      </c>
    </row>
    <row r="1813" spans="1:13" x14ac:dyDescent="0.25">
      <c r="A1813">
        <v>2016</v>
      </c>
      <c r="B1813" t="s">
        <v>24</v>
      </c>
      <c r="C1813">
        <v>2.2200000000000002</v>
      </c>
      <c r="D1813" t="s">
        <v>68</v>
      </c>
      <c r="E1813" t="s">
        <v>53</v>
      </c>
      <c r="F1813">
        <v>3</v>
      </c>
      <c r="G1813">
        <v>0</v>
      </c>
      <c r="H1813">
        <v>0</v>
      </c>
      <c r="I1813">
        <v>3</v>
      </c>
      <c r="J1813">
        <v>3</v>
      </c>
      <c r="K1813">
        <v>2</v>
      </c>
      <c r="L1813">
        <v>1</v>
      </c>
      <c r="M1813">
        <v>0</v>
      </c>
    </row>
    <row r="1814" spans="1:13" x14ac:dyDescent="0.25">
      <c r="A1814">
        <v>2016</v>
      </c>
      <c r="B1814" t="s">
        <v>24</v>
      </c>
      <c r="C1814">
        <v>2.23</v>
      </c>
      <c r="D1814" t="s">
        <v>69</v>
      </c>
      <c r="E1814" t="s">
        <v>53</v>
      </c>
      <c r="F1814">
        <v>14</v>
      </c>
      <c r="G1814">
        <v>2</v>
      </c>
      <c r="H1814">
        <v>1.45</v>
      </c>
      <c r="I1814">
        <v>15.45</v>
      </c>
      <c r="J1814">
        <v>16</v>
      </c>
      <c r="K1814">
        <v>11</v>
      </c>
      <c r="L1814">
        <v>5</v>
      </c>
      <c r="M1814">
        <v>0</v>
      </c>
    </row>
    <row r="1815" spans="1:13" x14ac:dyDescent="0.25">
      <c r="A1815">
        <v>2016</v>
      </c>
      <c r="B1815" t="s">
        <v>25</v>
      </c>
      <c r="C1815">
        <v>2.04</v>
      </c>
      <c r="D1815" t="s">
        <v>68</v>
      </c>
      <c r="E1815" t="s">
        <v>54</v>
      </c>
      <c r="F1815">
        <v>4</v>
      </c>
      <c r="G1815">
        <v>0</v>
      </c>
      <c r="H1815">
        <v>0</v>
      </c>
      <c r="I1815">
        <v>4</v>
      </c>
      <c r="J1815">
        <v>4</v>
      </c>
      <c r="K1815">
        <v>4</v>
      </c>
      <c r="L1815">
        <v>0</v>
      </c>
      <c r="M1815">
        <v>0</v>
      </c>
    </row>
    <row r="1816" spans="1:13" x14ac:dyDescent="0.25">
      <c r="A1816">
        <v>2016</v>
      </c>
      <c r="B1816" t="s">
        <v>25</v>
      </c>
      <c r="C1816">
        <v>2.0499999999999998</v>
      </c>
      <c r="D1816" t="s">
        <v>69</v>
      </c>
      <c r="E1816" t="s">
        <v>54</v>
      </c>
      <c r="F1816">
        <v>28</v>
      </c>
      <c r="G1816">
        <v>4</v>
      </c>
      <c r="H1816">
        <v>2</v>
      </c>
      <c r="I1816">
        <v>30</v>
      </c>
      <c r="J1816">
        <v>32</v>
      </c>
      <c r="K1816">
        <v>29</v>
      </c>
      <c r="L1816">
        <v>3</v>
      </c>
      <c r="M1816">
        <v>0</v>
      </c>
    </row>
    <row r="1817" spans="1:13" x14ac:dyDescent="0.25">
      <c r="A1817">
        <v>2016</v>
      </c>
      <c r="B1817" t="s">
        <v>25</v>
      </c>
      <c r="C1817">
        <v>2.13</v>
      </c>
      <c r="D1817" t="s">
        <v>68</v>
      </c>
      <c r="E1817" t="s">
        <v>55</v>
      </c>
      <c r="F1817">
        <v>8</v>
      </c>
      <c r="G1817">
        <v>0</v>
      </c>
      <c r="H1817">
        <v>0</v>
      </c>
      <c r="I1817">
        <v>8</v>
      </c>
      <c r="J1817">
        <v>8</v>
      </c>
      <c r="K1817">
        <v>5</v>
      </c>
      <c r="L1817">
        <v>3</v>
      </c>
      <c r="M1817">
        <v>0</v>
      </c>
    </row>
    <row r="1818" spans="1:13" x14ac:dyDescent="0.25">
      <c r="A1818">
        <v>2016</v>
      </c>
      <c r="B1818" t="s">
        <v>25</v>
      </c>
      <c r="C1818">
        <v>2.14</v>
      </c>
      <c r="D1818" t="s">
        <v>69</v>
      </c>
      <c r="E1818" t="s">
        <v>55</v>
      </c>
      <c r="F1818">
        <v>39</v>
      </c>
      <c r="G1818">
        <v>8</v>
      </c>
      <c r="H1818">
        <v>4.7699999999999996</v>
      </c>
      <c r="I1818">
        <v>43.77</v>
      </c>
      <c r="J1818">
        <v>47</v>
      </c>
      <c r="K1818">
        <v>34</v>
      </c>
      <c r="L1818">
        <v>13</v>
      </c>
      <c r="M1818">
        <v>0</v>
      </c>
    </row>
    <row r="1819" spans="1:13" x14ac:dyDescent="0.25">
      <c r="A1819">
        <v>2016</v>
      </c>
      <c r="B1819" t="s">
        <v>25</v>
      </c>
      <c r="C1819">
        <v>2.2200000000000002</v>
      </c>
      <c r="D1819" t="s">
        <v>68</v>
      </c>
      <c r="E1819" t="s">
        <v>53</v>
      </c>
      <c r="F1819">
        <v>3</v>
      </c>
      <c r="G1819">
        <v>2</v>
      </c>
      <c r="H1819">
        <v>1.37</v>
      </c>
      <c r="I1819">
        <v>4.37</v>
      </c>
      <c r="J1819">
        <v>5</v>
      </c>
      <c r="K1819">
        <v>0</v>
      </c>
      <c r="L1819">
        <v>5</v>
      </c>
      <c r="M1819">
        <v>0</v>
      </c>
    </row>
    <row r="1820" spans="1:13" x14ac:dyDescent="0.25">
      <c r="A1820">
        <v>2016</v>
      </c>
      <c r="B1820" t="s">
        <v>25</v>
      </c>
      <c r="C1820">
        <v>2.23</v>
      </c>
      <c r="D1820" t="s">
        <v>69</v>
      </c>
      <c r="E1820" t="s">
        <v>53</v>
      </c>
      <c r="F1820">
        <v>3</v>
      </c>
      <c r="G1820">
        <v>2</v>
      </c>
      <c r="H1820">
        <v>1.5</v>
      </c>
      <c r="I1820">
        <v>4.5</v>
      </c>
      <c r="J1820">
        <v>5</v>
      </c>
      <c r="K1820">
        <v>5</v>
      </c>
      <c r="L1820">
        <v>0</v>
      </c>
      <c r="M1820">
        <v>0</v>
      </c>
    </row>
    <row r="1821" spans="1:13" x14ac:dyDescent="0.25">
      <c r="A1821">
        <v>2016</v>
      </c>
      <c r="B1821" t="s">
        <v>26</v>
      </c>
      <c r="C1821">
        <v>2.04</v>
      </c>
      <c r="D1821" t="s">
        <v>68</v>
      </c>
      <c r="E1821" t="s">
        <v>54</v>
      </c>
      <c r="F1821">
        <v>18</v>
      </c>
      <c r="G1821">
        <v>5</v>
      </c>
      <c r="H1821">
        <v>3.5</v>
      </c>
      <c r="I1821">
        <v>21.5</v>
      </c>
      <c r="J1821">
        <v>23</v>
      </c>
      <c r="K1821">
        <v>14</v>
      </c>
      <c r="L1821">
        <v>9</v>
      </c>
      <c r="M1821">
        <v>0</v>
      </c>
    </row>
    <row r="1822" spans="1:13" x14ac:dyDescent="0.25">
      <c r="A1822">
        <v>2016</v>
      </c>
      <c r="B1822" t="s">
        <v>26</v>
      </c>
      <c r="C1822">
        <v>2.0499999999999998</v>
      </c>
      <c r="D1822" t="s">
        <v>69</v>
      </c>
      <c r="E1822" t="s">
        <v>54</v>
      </c>
      <c r="F1822">
        <v>17</v>
      </c>
      <c r="G1822">
        <v>5</v>
      </c>
      <c r="H1822">
        <v>2.6</v>
      </c>
      <c r="I1822">
        <v>19.600000000000001</v>
      </c>
      <c r="J1822">
        <v>22</v>
      </c>
      <c r="K1822">
        <v>19</v>
      </c>
      <c r="L1822">
        <v>3</v>
      </c>
      <c r="M1822">
        <v>0</v>
      </c>
    </row>
    <row r="1823" spans="1:13" x14ac:dyDescent="0.25">
      <c r="A1823">
        <v>2016</v>
      </c>
      <c r="B1823" t="s">
        <v>26</v>
      </c>
      <c r="C1823">
        <v>2.13</v>
      </c>
      <c r="D1823" t="s">
        <v>68</v>
      </c>
      <c r="E1823" t="s">
        <v>55</v>
      </c>
      <c r="F1823">
        <v>9</v>
      </c>
      <c r="G1823">
        <v>3</v>
      </c>
      <c r="H1823">
        <v>2.2000000000000002</v>
      </c>
      <c r="I1823">
        <v>11.2</v>
      </c>
      <c r="J1823">
        <v>12</v>
      </c>
      <c r="K1823">
        <v>10</v>
      </c>
      <c r="L1823">
        <v>2</v>
      </c>
      <c r="M1823">
        <v>0</v>
      </c>
    </row>
    <row r="1824" spans="1:13" x14ac:dyDescent="0.25">
      <c r="A1824">
        <v>2016</v>
      </c>
      <c r="B1824" t="s">
        <v>26</v>
      </c>
      <c r="C1824">
        <v>2.14</v>
      </c>
      <c r="D1824" t="s">
        <v>69</v>
      </c>
      <c r="E1824" t="s">
        <v>55</v>
      </c>
      <c r="F1824">
        <v>21</v>
      </c>
      <c r="G1824">
        <v>12</v>
      </c>
      <c r="H1824">
        <v>7.43</v>
      </c>
      <c r="I1824">
        <v>28.43</v>
      </c>
      <c r="J1824">
        <v>33</v>
      </c>
      <c r="K1824">
        <v>30</v>
      </c>
      <c r="L1824">
        <v>3</v>
      </c>
      <c r="M1824">
        <v>0</v>
      </c>
    </row>
    <row r="1825" spans="1:13" x14ac:dyDescent="0.25">
      <c r="A1825">
        <v>2016</v>
      </c>
      <c r="B1825" t="s">
        <v>26</v>
      </c>
      <c r="C1825">
        <v>2.23</v>
      </c>
      <c r="D1825" t="s">
        <v>69</v>
      </c>
      <c r="E1825" t="s">
        <v>53</v>
      </c>
      <c r="F1825">
        <v>5</v>
      </c>
      <c r="G1825">
        <v>1</v>
      </c>
      <c r="H1825">
        <v>0.5</v>
      </c>
      <c r="I1825">
        <v>5.5</v>
      </c>
      <c r="J1825">
        <v>6</v>
      </c>
      <c r="K1825">
        <v>4</v>
      </c>
      <c r="L1825">
        <v>2</v>
      </c>
      <c r="M1825">
        <v>0</v>
      </c>
    </row>
    <row r="1826" spans="1:13" x14ac:dyDescent="0.25">
      <c r="A1826">
        <v>2016</v>
      </c>
      <c r="B1826" t="s">
        <v>27</v>
      </c>
      <c r="C1826">
        <v>2.0499999999999998</v>
      </c>
      <c r="D1826" t="s">
        <v>69</v>
      </c>
      <c r="E1826" t="s">
        <v>54</v>
      </c>
      <c r="F1826">
        <v>30</v>
      </c>
      <c r="G1826">
        <v>6</v>
      </c>
      <c r="H1826">
        <v>3.29</v>
      </c>
      <c r="I1826">
        <v>33.29</v>
      </c>
      <c r="J1826">
        <v>36</v>
      </c>
      <c r="K1826">
        <v>30</v>
      </c>
      <c r="L1826">
        <v>6</v>
      </c>
      <c r="M1826">
        <v>0</v>
      </c>
    </row>
    <row r="1827" spans="1:13" x14ac:dyDescent="0.25">
      <c r="A1827">
        <v>2016</v>
      </c>
      <c r="B1827" t="s">
        <v>27</v>
      </c>
      <c r="C1827">
        <v>2.14</v>
      </c>
      <c r="D1827" t="s">
        <v>69</v>
      </c>
      <c r="E1827" t="s">
        <v>55</v>
      </c>
      <c r="F1827">
        <v>33</v>
      </c>
      <c r="G1827">
        <v>14</v>
      </c>
      <c r="H1827">
        <v>9.24</v>
      </c>
      <c r="I1827">
        <v>42.24</v>
      </c>
      <c r="J1827">
        <v>47</v>
      </c>
      <c r="K1827">
        <v>36</v>
      </c>
      <c r="L1827">
        <v>11</v>
      </c>
      <c r="M1827">
        <v>0</v>
      </c>
    </row>
    <row r="1828" spans="1:13" x14ac:dyDescent="0.25">
      <c r="A1828">
        <v>2016</v>
      </c>
      <c r="B1828" t="s">
        <v>27</v>
      </c>
      <c r="C1828">
        <v>2.23</v>
      </c>
      <c r="D1828" t="s">
        <v>69</v>
      </c>
      <c r="E1828" t="s">
        <v>53</v>
      </c>
      <c r="F1828">
        <v>6</v>
      </c>
      <c r="G1828">
        <v>0</v>
      </c>
      <c r="H1828">
        <v>0</v>
      </c>
      <c r="I1828">
        <v>6</v>
      </c>
      <c r="J1828">
        <v>6</v>
      </c>
      <c r="K1828">
        <v>4</v>
      </c>
      <c r="L1828">
        <v>2</v>
      </c>
      <c r="M1828">
        <v>0</v>
      </c>
    </row>
    <row r="1829" spans="1:13" x14ac:dyDescent="0.25">
      <c r="A1829">
        <v>2016</v>
      </c>
      <c r="B1829" t="s">
        <v>28</v>
      </c>
      <c r="C1829">
        <v>2.04</v>
      </c>
      <c r="D1829" t="s">
        <v>68</v>
      </c>
      <c r="E1829" t="s">
        <v>54</v>
      </c>
      <c r="F1829">
        <v>31</v>
      </c>
      <c r="G1829">
        <v>15</v>
      </c>
      <c r="H1829">
        <v>9.1999999999999993</v>
      </c>
      <c r="I1829">
        <v>40.200000000000003</v>
      </c>
      <c r="J1829">
        <v>46</v>
      </c>
      <c r="K1829">
        <v>36</v>
      </c>
      <c r="L1829">
        <v>10</v>
      </c>
      <c r="M1829">
        <v>0</v>
      </c>
    </row>
    <row r="1830" spans="1:13" x14ac:dyDescent="0.25">
      <c r="A1830">
        <v>2016</v>
      </c>
      <c r="B1830" t="s">
        <v>28</v>
      </c>
      <c r="C1830">
        <v>2.0499999999999998</v>
      </c>
      <c r="D1830" t="s">
        <v>69</v>
      </c>
      <c r="E1830" t="s">
        <v>54</v>
      </c>
      <c r="F1830">
        <v>122</v>
      </c>
      <c r="G1830">
        <v>57</v>
      </c>
      <c r="H1830">
        <v>37.35</v>
      </c>
      <c r="I1830">
        <v>159.35</v>
      </c>
      <c r="J1830">
        <v>179</v>
      </c>
      <c r="K1830">
        <v>147</v>
      </c>
      <c r="L1830">
        <v>32</v>
      </c>
      <c r="M1830">
        <v>0</v>
      </c>
    </row>
    <row r="1831" spans="1:13" x14ac:dyDescent="0.25">
      <c r="A1831">
        <v>2016</v>
      </c>
      <c r="B1831" t="s">
        <v>28</v>
      </c>
      <c r="C1831">
        <v>2.13</v>
      </c>
      <c r="D1831" t="s">
        <v>68</v>
      </c>
      <c r="E1831" t="s">
        <v>55</v>
      </c>
      <c r="F1831">
        <v>21</v>
      </c>
      <c r="G1831">
        <v>8</v>
      </c>
      <c r="H1831">
        <v>5.7</v>
      </c>
      <c r="I1831">
        <v>26.7</v>
      </c>
      <c r="J1831">
        <v>29</v>
      </c>
      <c r="K1831">
        <v>19</v>
      </c>
      <c r="L1831">
        <v>10</v>
      </c>
      <c r="M1831">
        <v>0</v>
      </c>
    </row>
    <row r="1832" spans="1:13" x14ac:dyDescent="0.25">
      <c r="A1832">
        <v>2016</v>
      </c>
      <c r="B1832" t="s">
        <v>28</v>
      </c>
      <c r="C1832">
        <v>2.14</v>
      </c>
      <c r="D1832" t="s">
        <v>69</v>
      </c>
      <c r="E1832" t="s">
        <v>55</v>
      </c>
      <c r="F1832">
        <v>89</v>
      </c>
      <c r="G1832">
        <v>24</v>
      </c>
      <c r="H1832">
        <v>15.88</v>
      </c>
      <c r="I1832">
        <v>104.88</v>
      </c>
      <c r="J1832">
        <v>113</v>
      </c>
      <c r="K1832">
        <v>81</v>
      </c>
      <c r="L1832">
        <v>32</v>
      </c>
      <c r="M1832">
        <v>0</v>
      </c>
    </row>
    <row r="1833" spans="1:13" x14ac:dyDescent="0.25">
      <c r="A1833">
        <v>2016</v>
      </c>
      <c r="B1833" t="s">
        <v>28</v>
      </c>
      <c r="C1833">
        <v>2.2200000000000002</v>
      </c>
      <c r="D1833" t="s">
        <v>68</v>
      </c>
      <c r="E1833" t="s">
        <v>53</v>
      </c>
      <c r="F1833">
        <v>17</v>
      </c>
      <c r="G1833">
        <v>2</v>
      </c>
      <c r="H1833">
        <v>1.52</v>
      </c>
      <c r="I1833">
        <v>18.52</v>
      </c>
      <c r="J1833">
        <v>19</v>
      </c>
      <c r="K1833">
        <v>12</v>
      </c>
      <c r="L1833">
        <v>7</v>
      </c>
      <c r="M1833">
        <v>0</v>
      </c>
    </row>
    <row r="1834" spans="1:13" x14ac:dyDescent="0.25">
      <c r="A1834">
        <v>2016</v>
      </c>
      <c r="B1834" t="s">
        <v>28</v>
      </c>
      <c r="C1834">
        <v>2.23</v>
      </c>
      <c r="D1834" t="s">
        <v>69</v>
      </c>
      <c r="E1834" t="s">
        <v>53</v>
      </c>
      <c r="F1834">
        <v>58</v>
      </c>
      <c r="G1834">
        <v>23</v>
      </c>
      <c r="H1834">
        <v>16.239999999999998</v>
      </c>
      <c r="I1834">
        <v>74.239999999999995</v>
      </c>
      <c r="J1834">
        <v>81</v>
      </c>
      <c r="K1834">
        <v>58</v>
      </c>
      <c r="L1834">
        <v>23</v>
      </c>
      <c r="M1834">
        <v>0</v>
      </c>
    </row>
    <row r="1835" spans="1:13" x14ac:dyDescent="0.25">
      <c r="A1835">
        <v>2016</v>
      </c>
      <c r="B1835" t="s">
        <v>28</v>
      </c>
      <c r="C1835">
        <v>2.2999999999999998</v>
      </c>
      <c r="D1835" t="s">
        <v>68</v>
      </c>
      <c r="E1835" t="s">
        <v>56</v>
      </c>
      <c r="F1835">
        <v>27</v>
      </c>
      <c r="G1835">
        <v>73</v>
      </c>
      <c r="H1835">
        <v>5.95</v>
      </c>
      <c r="I1835">
        <v>32.950000000000003</v>
      </c>
      <c r="J1835">
        <v>100</v>
      </c>
      <c r="K1835">
        <v>65</v>
      </c>
      <c r="L1835">
        <v>35</v>
      </c>
      <c r="M1835">
        <v>0</v>
      </c>
    </row>
    <row r="1836" spans="1:13" x14ac:dyDescent="0.25">
      <c r="A1836">
        <v>2016</v>
      </c>
      <c r="B1836" t="s">
        <v>28</v>
      </c>
      <c r="C1836">
        <v>2.31</v>
      </c>
      <c r="D1836" t="s">
        <v>69</v>
      </c>
      <c r="E1836" t="s">
        <v>56</v>
      </c>
      <c r="F1836">
        <v>23</v>
      </c>
      <c r="G1836">
        <v>35</v>
      </c>
      <c r="H1836">
        <v>9.07</v>
      </c>
      <c r="I1836">
        <v>32.07</v>
      </c>
      <c r="J1836">
        <v>58</v>
      </c>
      <c r="K1836">
        <v>43</v>
      </c>
      <c r="L1836">
        <v>15</v>
      </c>
      <c r="M1836">
        <v>0</v>
      </c>
    </row>
    <row r="1837" spans="1:13" x14ac:dyDescent="0.25">
      <c r="A1837">
        <v>2016</v>
      </c>
      <c r="B1837" t="s">
        <v>29</v>
      </c>
      <c r="C1837">
        <v>2.04</v>
      </c>
      <c r="D1837" t="s">
        <v>68</v>
      </c>
      <c r="E1837" t="s">
        <v>54</v>
      </c>
      <c r="F1837">
        <v>8</v>
      </c>
      <c r="G1837">
        <v>0</v>
      </c>
      <c r="H1837">
        <v>0</v>
      </c>
      <c r="I1837">
        <v>8</v>
      </c>
      <c r="J1837">
        <v>8</v>
      </c>
      <c r="K1837">
        <v>5</v>
      </c>
      <c r="L1837">
        <v>3</v>
      </c>
      <c r="M1837">
        <v>0</v>
      </c>
    </row>
    <row r="1838" spans="1:13" x14ac:dyDescent="0.25">
      <c r="A1838">
        <v>2016</v>
      </c>
      <c r="B1838" t="s">
        <v>29</v>
      </c>
      <c r="C1838">
        <v>2.0499999999999998</v>
      </c>
      <c r="D1838" t="s">
        <v>69</v>
      </c>
      <c r="E1838" t="s">
        <v>54</v>
      </c>
      <c r="F1838">
        <v>49</v>
      </c>
      <c r="G1838">
        <v>9</v>
      </c>
      <c r="H1838">
        <v>5.19</v>
      </c>
      <c r="I1838">
        <v>54.19</v>
      </c>
      <c r="J1838">
        <v>58</v>
      </c>
      <c r="K1838">
        <v>52</v>
      </c>
      <c r="L1838">
        <v>6</v>
      </c>
      <c r="M1838">
        <v>0</v>
      </c>
    </row>
    <row r="1839" spans="1:13" x14ac:dyDescent="0.25">
      <c r="A1839">
        <v>2016</v>
      </c>
      <c r="B1839" t="s">
        <v>29</v>
      </c>
      <c r="C1839">
        <v>2.13</v>
      </c>
      <c r="D1839" t="s">
        <v>68</v>
      </c>
      <c r="E1839" t="s">
        <v>55</v>
      </c>
      <c r="F1839">
        <v>9</v>
      </c>
      <c r="G1839">
        <v>4</v>
      </c>
      <c r="H1839">
        <v>2</v>
      </c>
      <c r="I1839">
        <v>11</v>
      </c>
      <c r="J1839">
        <v>13</v>
      </c>
      <c r="K1839">
        <v>7</v>
      </c>
      <c r="L1839">
        <v>6</v>
      </c>
      <c r="M1839">
        <v>0</v>
      </c>
    </row>
    <row r="1840" spans="1:13" x14ac:dyDescent="0.25">
      <c r="A1840">
        <v>2016</v>
      </c>
      <c r="B1840" t="s">
        <v>29</v>
      </c>
      <c r="C1840">
        <v>2.14</v>
      </c>
      <c r="D1840" t="s">
        <v>69</v>
      </c>
      <c r="E1840" t="s">
        <v>55</v>
      </c>
      <c r="F1840">
        <v>30</v>
      </c>
      <c r="G1840">
        <v>9</v>
      </c>
      <c r="H1840">
        <v>4.91</v>
      </c>
      <c r="I1840">
        <v>34.909999999999997</v>
      </c>
      <c r="J1840">
        <v>39</v>
      </c>
      <c r="K1840">
        <v>31</v>
      </c>
      <c r="L1840">
        <v>8</v>
      </c>
      <c r="M1840">
        <v>0</v>
      </c>
    </row>
    <row r="1841" spans="1:13" x14ac:dyDescent="0.25">
      <c r="A1841">
        <v>2016</v>
      </c>
      <c r="B1841" t="s">
        <v>29</v>
      </c>
      <c r="C1841">
        <v>2.2200000000000002</v>
      </c>
      <c r="D1841" t="s">
        <v>68</v>
      </c>
      <c r="E1841" t="s">
        <v>53</v>
      </c>
      <c r="F1841">
        <v>3</v>
      </c>
      <c r="G1841">
        <v>1</v>
      </c>
      <c r="H1841">
        <v>0.81</v>
      </c>
      <c r="I1841">
        <v>3.81</v>
      </c>
      <c r="J1841">
        <v>4</v>
      </c>
      <c r="K1841">
        <v>3</v>
      </c>
      <c r="L1841">
        <v>1</v>
      </c>
      <c r="M1841">
        <v>0</v>
      </c>
    </row>
    <row r="1842" spans="1:13" x14ac:dyDescent="0.25">
      <c r="A1842">
        <v>2016</v>
      </c>
      <c r="B1842" t="s">
        <v>29</v>
      </c>
      <c r="C1842">
        <v>2.23</v>
      </c>
      <c r="D1842" t="s">
        <v>69</v>
      </c>
      <c r="E1842" t="s">
        <v>53</v>
      </c>
      <c r="F1842">
        <v>19</v>
      </c>
      <c r="G1842">
        <v>13</v>
      </c>
      <c r="H1842">
        <v>7.72</v>
      </c>
      <c r="I1842">
        <v>26.72</v>
      </c>
      <c r="J1842">
        <v>32</v>
      </c>
      <c r="K1842">
        <v>23</v>
      </c>
      <c r="L1842">
        <v>9</v>
      </c>
      <c r="M1842">
        <v>0</v>
      </c>
    </row>
    <row r="1843" spans="1:13" x14ac:dyDescent="0.25">
      <c r="A1843">
        <v>2016</v>
      </c>
      <c r="B1843" t="s">
        <v>30</v>
      </c>
      <c r="C1843">
        <v>2.04</v>
      </c>
      <c r="D1843" t="s">
        <v>68</v>
      </c>
      <c r="E1843" t="s">
        <v>54</v>
      </c>
      <c r="F1843">
        <v>43</v>
      </c>
      <c r="G1843">
        <v>8</v>
      </c>
      <c r="H1843">
        <v>4.7</v>
      </c>
      <c r="I1843">
        <v>47.7</v>
      </c>
      <c r="J1843">
        <v>51</v>
      </c>
      <c r="K1843">
        <v>46</v>
      </c>
      <c r="L1843">
        <v>5</v>
      </c>
      <c r="M1843">
        <v>0</v>
      </c>
    </row>
    <row r="1844" spans="1:13" x14ac:dyDescent="0.25">
      <c r="A1844">
        <v>2016</v>
      </c>
      <c r="B1844" t="s">
        <v>30</v>
      </c>
      <c r="C1844">
        <v>2.0499999999999998</v>
      </c>
      <c r="D1844" t="s">
        <v>69</v>
      </c>
      <c r="E1844" t="s">
        <v>54</v>
      </c>
      <c r="F1844">
        <v>117</v>
      </c>
      <c r="G1844">
        <v>12</v>
      </c>
      <c r="H1844">
        <v>7.5</v>
      </c>
      <c r="I1844">
        <v>124.5</v>
      </c>
      <c r="J1844">
        <v>129</v>
      </c>
      <c r="K1844">
        <v>112</v>
      </c>
      <c r="L1844">
        <v>17</v>
      </c>
      <c r="M1844">
        <v>0</v>
      </c>
    </row>
    <row r="1845" spans="1:13" x14ac:dyDescent="0.25">
      <c r="A1845">
        <v>2016</v>
      </c>
      <c r="B1845" t="s">
        <v>30</v>
      </c>
      <c r="C1845">
        <v>2.13</v>
      </c>
      <c r="D1845" t="s">
        <v>68</v>
      </c>
      <c r="E1845" t="s">
        <v>55</v>
      </c>
      <c r="F1845">
        <v>34</v>
      </c>
      <c r="G1845">
        <v>5</v>
      </c>
      <c r="H1845">
        <v>3.58</v>
      </c>
      <c r="I1845">
        <v>37.58</v>
      </c>
      <c r="J1845">
        <v>39</v>
      </c>
      <c r="K1845">
        <v>25</v>
      </c>
      <c r="L1845">
        <v>14</v>
      </c>
      <c r="M1845">
        <v>0</v>
      </c>
    </row>
    <row r="1846" spans="1:13" x14ac:dyDescent="0.25">
      <c r="A1846">
        <v>2016</v>
      </c>
      <c r="B1846" t="s">
        <v>30</v>
      </c>
      <c r="C1846">
        <v>2.14</v>
      </c>
      <c r="D1846" t="s">
        <v>69</v>
      </c>
      <c r="E1846" t="s">
        <v>55</v>
      </c>
      <c r="F1846">
        <v>80</v>
      </c>
      <c r="G1846">
        <v>10</v>
      </c>
      <c r="H1846">
        <v>6.46</v>
      </c>
      <c r="I1846">
        <v>86.46</v>
      </c>
      <c r="J1846">
        <v>90</v>
      </c>
      <c r="K1846">
        <v>71</v>
      </c>
      <c r="L1846">
        <v>19</v>
      </c>
      <c r="M1846">
        <v>0</v>
      </c>
    </row>
    <row r="1847" spans="1:13" x14ac:dyDescent="0.25">
      <c r="A1847">
        <v>2016</v>
      </c>
      <c r="B1847" t="s">
        <v>30</v>
      </c>
      <c r="C1847">
        <v>2.2200000000000002</v>
      </c>
      <c r="D1847" t="s">
        <v>68</v>
      </c>
      <c r="E1847" t="s">
        <v>53</v>
      </c>
      <c r="F1847">
        <v>12</v>
      </c>
      <c r="G1847">
        <v>6</v>
      </c>
      <c r="H1847">
        <v>3</v>
      </c>
      <c r="I1847">
        <v>15</v>
      </c>
      <c r="J1847">
        <v>18</v>
      </c>
      <c r="K1847">
        <v>12</v>
      </c>
      <c r="L1847">
        <v>6</v>
      </c>
      <c r="M1847">
        <v>0</v>
      </c>
    </row>
    <row r="1848" spans="1:13" x14ac:dyDescent="0.25">
      <c r="A1848">
        <v>2016</v>
      </c>
      <c r="B1848" t="s">
        <v>30</v>
      </c>
      <c r="C1848">
        <v>2.23</v>
      </c>
      <c r="D1848" t="s">
        <v>69</v>
      </c>
      <c r="E1848" t="s">
        <v>53</v>
      </c>
      <c r="F1848">
        <v>34</v>
      </c>
      <c r="G1848">
        <v>16</v>
      </c>
      <c r="H1848">
        <v>9.69</v>
      </c>
      <c r="I1848">
        <v>43.69</v>
      </c>
      <c r="J1848">
        <v>50</v>
      </c>
      <c r="K1848">
        <v>40</v>
      </c>
      <c r="L1848">
        <v>10</v>
      </c>
      <c r="M1848">
        <v>0</v>
      </c>
    </row>
    <row r="1849" spans="1:13" x14ac:dyDescent="0.25">
      <c r="A1849">
        <v>2016</v>
      </c>
      <c r="B1849" t="s">
        <v>30</v>
      </c>
      <c r="C1849">
        <v>2.2999999999999998</v>
      </c>
      <c r="D1849" t="s">
        <v>68</v>
      </c>
      <c r="E1849" t="s">
        <v>56</v>
      </c>
      <c r="F1849">
        <v>4</v>
      </c>
      <c r="G1849">
        <v>2</v>
      </c>
      <c r="H1849">
        <v>1.17</v>
      </c>
      <c r="I1849">
        <v>5.17</v>
      </c>
      <c r="J1849">
        <v>6</v>
      </c>
      <c r="K1849">
        <v>4</v>
      </c>
      <c r="L1849">
        <v>2</v>
      </c>
      <c r="M1849">
        <v>0</v>
      </c>
    </row>
    <row r="1850" spans="1:13" x14ac:dyDescent="0.25">
      <c r="A1850">
        <v>2016</v>
      </c>
      <c r="B1850" t="s">
        <v>30</v>
      </c>
      <c r="C1850">
        <v>2.31</v>
      </c>
      <c r="D1850" t="s">
        <v>69</v>
      </c>
      <c r="E1850" t="s">
        <v>56</v>
      </c>
      <c r="F1850">
        <v>8</v>
      </c>
      <c r="G1850">
        <v>6</v>
      </c>
      <c r="H1850">
        <v>3.71</v>
      </c>
      <c r="I1850">
        <v>11.71</v>
      </c>
      <c r="J1850">
        <v>14</v>
      </c>
      <c r="K1850">
        <v>11</v>
      </c>
      <c r="L1850">
        <v>3</v>
      </c>
      <c r="M1850">
        <v>0</v>
      </c>
    </row>
    <row r="1851" spans="1:13" x14ac:dyDescent="0.25">
      <c r="A1851">
        <v>2016</v>
      </c>
      <c r="B1851" t="s">
        <v>31</v>
      </c>
      <c r="C1851">
        <v>2.04</v>
      </c>
      <c r="D1851" t="s">
        <v>68</v>
      </c>
      <c r="E1851" t="s">
        <v>54</v>
      </c>
      <c r="F1851">
        <v>54</v>
      </c>
      <c r="G1851">
        <v>4</v>
      </c>
      <c r="H1851">
        <v>2.21</v>
      </c>
      <c r="I1851">
        <v>56.21</v>
      </c>
      <c r="J1851">
        <v>58</v>
      </c>
      <c r="K1851">
        <v>41</v>
      </c>
      <c r="L1851">
        <v>17</v>
      </c>
      <c r="M1851">
        <v>0</v>
      </c>
    </row>
    <row r="1852" spans="1:13" x14ac:dyDescent="0.25">
      <c r="A1852">
        <v>2016</v>
      </c>
      <c r="B1852" t="s">
        <v>31</v>
      </c>
      <c r="C1852">
        <v>2.0499999999999998</v>
      </c>
      <c r="D1852" t="s">
        <v>69</v>
      </c>
      <c r="E1852" t="s">
        <v>54</v>
      </c>
      <c r="F1852">
        <v>246</v>
      </c>
      <c r="G1852">
        <v>48</v>
      </c>
      <c r="H1852">
        <v>32.24</v>
      </c>
      <c r="I1852">
        <v>278.24</v>
      </c>
      <c r="J1852">
        <v>294</v>
      </c>
      <c r="K1852">
        <v>232</v>
      </c>
      <c r="L1852">
        <v>62</v>
      </c>
      <c r="M1852">
        <v>0</v>
      </c>
    </row>
    <row r="1853" spans="1:13" x14ac:dyDescent="0.25">
      <c r="A1853">
        <v>2016</v>
      </c>
      <c r="B1853" t="s">
        <v>31</v>
      </c>
      <c r="C1853">
        <v>2.13</v>
      </c>
      <c r="D1853" t="s">
        <v>68</v>
      </c>
      <c r="E1853" t="s">
        <v>55</v>
      </c>
      <c r="F1853">
        <v>42</v>
      </c>
      <c r="G1853">
        <v>2</v>
      </c>
      <c r="H1853">
        <v>1.44</v>
      </c>
      <c r="I1853">
        <v>43.44</v>
      </c>
      <c r="J1853">
        <v>44</v>
      </c>
      <c r="K1853">
        <v>31</v>
      </c>
      <c r="L1853">
        <v>13</v>
      </c>
      <c r="M1853">
        <v>0</v>
      </c>
    </row>
    <row r="1854" spans="1:13" x14ac:dyDescent="0.25">
      <c r="A1854">
        <v>2016</v>
      </c>
      <c r="B1854" t="s">
        <v>31</v>
      </c>
      <c r="C1854">
        <v>2.14</v>
      </c>
      <c r="D1854" t="s">
        <v>69</v>
      </c>
      <c r="E1854" t="s">
        <v>55</v>
      </c>
      <c r="F1854">
        <v>157</v>
      </c>
      <c r="G1854">
        <v>39</v>
      </c>
      <c r="H1854">
        <v>27.06</v>
      </c>
      <c r="I1854">
        <v>184.06</v>
      </c>
      <c r="J1854">
        <v>196</v>
      </c>
      <c r="K1854">
        <v>155</v>
      </c>
      <c r="L1854">
        <v>41</v>
      </c>
      <c r="M1854">
        <v>0</v>
      </c>
    </row>
    <row r="1855" spans="1:13" x14ac:dyDescent="0.25">
      <c r="A1855">
        <v>2016</v>
      </c>
      <c r="B1855" t="s">
        <v>31</v>
      </c>
      <c r="C1855">
        <v>2.2200000000000002</v>
      </c>
      <c r="D1855" t="s">
        <v>68</v>
      </c>
      <c r="E1855" t="s">
        <v>53</v>
      </c>
      <c r="F1855">
        <v>21</v>
      </c>
      <c r="G1855">
        <v>2</v>
      </c>
      <c r="H1855">
        <v>1.61</v>
      </c>
      <c r="I1855">
        <v>22.61</v>
      </c>
      <c r="J1855">
        <v>23</v>
      </c>
      <c r="K1855">
        <v>15</v>
      </c>
      <c r="L1855">
        <v>8</v>
      </c>
      <c r="M1855">
        <v>0</v>
      </c>
    </row>
    <row r="1856" spans="1:13" x14ac:dyDescent="0.25">
      <c r="A1856">
        <v>2016</v>
      </c>
      <c r="B1856" t="s">
        <v>31</v>
      </c>
      <c r="C1856">
        <v>2.23</v>
      </c>
      <c r="D1856" t="s">
        <v>69</v>
      </c>
      <c r="E1856" t="s">
        <v>53</v>
      </c>
      <c r="F1856">
        <v>99</v>
      </c>
      <c r="G1856">
        <v>7</v>
      </c>
      <c r="H1856">
        <v>4.5599999999999996</v>
      </c>
      <c r="I1856">
        <v>103.56</v>
      </c>
      <c r="J1856">
        <v>106</v>
      </c>
      <c r="K1856">
        <v>67</v>
      </c>
      <c r="L1856">
        <v>39</v>
      </c>
      <c r="M1856">
        <v>0</v>
      </c>
    </row>
    <row r="1857" spans="1:13" x14ac:dyDescent="0.25">
      <c r="A1857">
        <v>2016</v>
      </c>
      <c r="B1857" t="s">
        <v>31</v>
      </c>
      <c r="C1857">
        <v>2.31</v>
      </c>
      <c r="D1857" t="s">
        <v>69</v>
      </c>
      <c r="E1857" t="s">
        <v>56</v>
      </c>
      <c r="F1857">
        <v>17</v>
      </c>
      <c r="G1857">
        <v>10</v>
      </c>
      <c r="H1857">
        <v>6.05</v>
      </c>
      <c r="I1857">
        <v>23.05</v>
      </c>
      <c r="J1857">
        <v>27</v>
      </c>
      <c r="K1857">
        <v>24</v>
      </c>
      <c r="L1857">
        <v>3</v>
      </c>
      <c r="M1857">
        <v>0</v>
      </c>
    </row>
    <row r="1858" spans="1:13" x14ac:dyDescent="0.25">
      <c r="A1858">
        <v>2016</v>
      </c>
      <c r="B1858" t="s">
        <v>32</v>
      </c>
      <c r="C1858">
        <v>2.04</v>
      </c>
      <c r="D1858" t="s">
        <v>68</v>
      </c>
      <c r="E1858" t="s">
        <v>54</v>
      </c>
      <c r="F1858">
        <v>4</v>
      </c>
      <c r="G1858">
        <v>2</v>
      </c>
      <c r="H1858">
        <v>1</v>
      </c>
      <c r="I1858">
        <v>5</v>
      </c>
      <c r="J1858">
        <v>6</v>
      </c>
      <c r="K1858">
        <v>5</v>
      </c>
      <c r="L1858">
        <v>1</v>
      </c>
      <c r="M1858">
        <v>0</v>
      </c>
    </row>
    <row r="1859" spans="1:13" x14ac:dyDescent="0.25">
      <c r="A1859">
        <v>2016</v>
      </c>
      <c r="B1859" t="s">
        <v>32</v>
      </c>
      <c r="C1859">
        <v>2.0499999999999998</v>
      </c>
      <c r="D1859" t="s">
        <v>69</v>
      </c>
      <c r="E1859" t="s">
        <v>54</v>
      </c>
      <c r="F1859">
        <v>57</v>
      </c>
      <c r="G1859">
        <v>17</v>
      </c>
      <c r="H1859">
        <v>9.26</v>
      </c>
      <c r="I1859">
        <v>66.260000000000005</v>
      </c>
      <c r="J1859">
        <v>74</v>
      </c>
      <c r="K1859">
        <v>65</v>
      </c>
      <c r="L1859">
        <v>9</v>
      </c>
      <c r="M1859">
        <v>0</v>
      </c>
    </row>
    <row r="1860" spans="1:13" x14ac:dyDescent="0.25">
      <c r="A1860">
        <v>2016</v>
      </c>
      <c r="B1860" t="s">
        <v>32</v>
      </c>
      <c r="C1860">
        <v>2.23</v>
      </c>
      <c r="D1860" t="s">
        <v>69</v>
      </c>
      <c r="E1860" t="s">
        <v>53</v>
      </c>
      <c r="F1860">
        <v>13</v>
      </c>
      <c r="G1860">
        <v>14</v>
      </c>
      <c r="H1860">
        <v>7.7</v>
      </c>
      <c r="I1860">
        <v>20.7</v>
      </c>
      <c r="J1860">
        <v>27</v>
      </c>
      <c r="K1860">
        <v>16</v>
      </c>
      <c r="L1860">
        <v>11</v>
      </c>
      <c r="M1860">
        <v>0</v>
      </c>
    </row>
    <row r="1861" spans="1:13" x14ac:dyDescent="0.25">
      <c r="A1861">
        <v>2016</v>
      </c>
      <c r="B1861" t="s">
        <v>32</v>
      </c>
      <c r="C1861">
        <v>2.31</v>
      </c>
      <c r="D1861" t="s">
        <v>69</v>
      </c>
      <c r="E1861" t="s">
        <v>56</v>
      </c>
      <c r="F1861">
        <v>15</v>
      </c>
      <c r="G1861">
        <v>7</v>
      </c>
      <c r="H1861">
        <v>3.1</v>
      </c>
      <c r="I1861">
        <v>18.100000000000001</v>
      </c>
      <c r="J1861">
        <v>22</v>
      </c>
      <c r="K1861">
        <v>16</v>
      </c>
      <c r="L1861">
        <v>6</v>
      </c>
      <c r="M1861">
        <v>0</v>
      </c>
    </row>
    <row r="1862" spans="1:13" x14ac:dyDescent="0.25">
      <c r="A1862">
        <v>2016</v>
      </c>
      <c r="B1862" t="s">
        <v>33</v>
      </c>
      <c r="C1862">
        <v>2.04</v>
      </c>
      <c r="D1862" t="s">
        <v>68</v>
      </c>
      <c r="E1862" t="s">
        <v>54</v>
      </c>
      <c r="F1862">
        <v>6</v>
      </c>
      <c r="G1862">
        <v>1</v>
      </c>
      <c r="H1862">
        <v>0.8</v>
      </c>
      <c r="I1862">
        <v>6.8</v>
      </c>
      <c r="J1862">
        <v>7</v>
      </c>
      <c r="K1862">
        <v>6</v>
      </c>
      <c r="L1862">
        <v>1</v>
      </c>
      <c r="M1862">
        <v>0</v>
      </c>
    </row>
    <row r="1863" spans="1:13" x14ac:dyDescent="0.25">
      <c r="A1863">
        <v>2016</v>
      </c>
      <c r="B1863" t="s">
        <v>33</v>
      </c>
      <c r="C1863">
        <v>2.0499999999999998</v>
      </c>
      <c r="D1863" t="s">
        <v>69</v>
      </c>
      <c r="E1863" t="s">
        <v>54</v>
      </c>
      <c r="F1863">
        <v>33</v>
      </c>
      <c r="G1863">
        <v>7</v>
      </c>
      <c r="H1863">
        <v>3.38</v>
      </c>
      <c r="I1863">
        <v>36.380000000000003</v>
      </c>
      <c r="J1863">
        <v>40</v>
      </c>
      <c r="K1863">
        <v>29</v>
      </c>
      <c r="L1863">
        <v>11</v>
      </c>
      <c r="M1863">
        <v>0</v>
      </c>
    </row>
    <row r="1864" spans="1:13" x14ac:dyDescent="0.25">
      <c r="A1864">
        <v>2016</v>
      </c>
      <c r="B1864" t="s">
        <v>33</v>
      </c>
      <c r="C1864">
        <v>2.13</v>
      </c>
      <c r="D1864" t="s">
        <v>68</v>
      </c>
      <c r="E1864" t="s">
        <v>55</v>
      </c>
      <c r="F1864">
        <v>6</v>
      </c>
      <c r="G1864">
        <v>0</v>
      </c>
      <c r="H1864">
        <v>0</v>
      </c>
      <c r="I1864">
        <v>6</v>
      </c>
      <c r="J1864">
        <v>6</v>
      </c>
      <c r="K1864">
        <v>5</v>
      </c>
      <c r="L1864">
        <v>1</v>
      </c>
      <c r="M1864">
        <v>0</v>
      </c>
    </row>
    <row r="1865" spans="1:13" x14ac:dyDescent="0.25">
      <c r="A1865">
        <v>2016</v>
      </c>
      <c r="B1865" t="s">
        <v>33</v>
      </c>
      <c r="C1865">
        <v>2.14</v>
      </c>
      <c r="D1865" t="s">
        <v>69</v>
      </c>
      <c r="E1865" t="s">
        <v>55</v>
      </c>
      <c r="F1865">
        <v>21</v>
      </c>
      <c r="G1865">
        <v>6</v>
      </c>
      <c r="H1865">
        <v>2.5299999999999998</v>
      </c>
      <c r="I1865">
        <v>23.53</v>
      </c>
      <c r="J1865">
        <v>27</v>
      </c>
      <c r="K1865">
        <v>22</v>
      </c>
      <c r="L1865">
        <v>5</v>
      </c>
      <c r="M1865">
        <v>0</v>
      </c>
    </row>
    <row r="1866" spans="1:13" x14ac:dyDescent="0.25">
      <c r="A1866">
        <v>2016</v>
      </c>
      <c r="B1866" t="s">
        <v>33</v>
      </c>
      <c r="C1866">
        <v>2.2200000000000002</v>
      </c>
      <c r="D1866" t="s">
        <v>68</v>
      </c>
      <c r="E1866" t="s">
        <v>53</v>
      </c>
      <c r="F1866">
        <v>1</v>
      </c>
      <c r="G1866">
        <v>1</v>
      </c>
      <c r="H1866">
        <v>0.5</v>
      </c>
      <c r="I1866">
        <v>1.5</v>
      </c>
      <c r="J1866">
        <v>2</v>
      </c>
      <c r="K1866">
        <v>0</v>
      </c>
      <c r="L1866">
        <v>2</v>
      </c>
      <c r="M1866">
        <v>0</v>
      </c>
    </row>
    <row r="1867" spans="1:13" x14ac:dyDescent="0.25">
      <c r="A1867">
        <v>2016</v>
      </c>
      <c r="B1867" t="s">
        <v>33</v>
      </c>
      <c r="C1867">
        <v>2.23</v>
      </c>
      <c r="D1867" t="s">
        <v>69</v>
      </c>
      <c r="E1867" t="s">
        <v>53</v>
      </c>
      <c r="F1867">
        <v>10</v>
      </c>
      <c r="G1867">
        <v>4</v>
      </c>
      <c r="H1867">
        <v>2.11</v>
      </c>
      <c r="I1867">
        <v>12.11</v>
      </c>
      <c r="J1867">
        <v>14</v>
      </c>
      <c r="K1867">
        <v>12</v>
      </c>
      <c r="L1867">
        <v>2</v>
      </c>
      <c r="M1867">
        <v>0</v>
      </c>
    </row>
    <row r="1868" spans="1:13" x14ac:dyDescent="0.25">
      <c r="A1868">
        <v>2016</v>
      </c>
      <c r="B1868" t="s">
        <v>34</v>
      </c>
      <c r="C1868">
        <v>2.0499999999999998</v>
      </c>
      <c r="D1868" t="s">
        <v>69</v>
      </c>
      <c r="E1868" t="s">
        <v>54</v>
      </c>
      <c r="F1868">
        <v>33</v>
      </c>
      <c r="G1868">
        <v>12</v>
      </c>
      <c r="H1868">
        <v>6.71</v>
      </c>
      <c r="I1868">
        <v>39.71</v>
      </c>
      <c r="J1868">
        <v>45</v>
      </c>
      <c r="K1868">
        <v>43</v>
      </c>
      <c r="L1868">
        <v>2</v>
      </c>
      <c r="M1868">
        <v>0</v>
      </c>
    </row>
    <row r="1869" spans="1:13" x14ac:dyDescent="0.25">
      <c r="A1869">
        <v>2016</v>
      </c>
      <c r="B1869" t="s">
        <v>34</v>
      </c>
      <c r="C1869">
        <v>2.13</v>
      </c>
      <c r="D1869" t="s">
        <v>68</v>
      </c>
      <c r="E1869" t="s">
        <v>55</v>
      </c>
      <c r="F1869">
        <v>2</v>
      </c>
      <c r="G1869">
        <v>0</v>
      </c>
      <c r="H1869">
        <v>0</v>
      </c>
      <c r="I1869">
        <v>2</v>
      </c>
      <c r="J1869">
        <v>2</v>
      </c>
      <c r="K1869">
        <v>2</v>
      </c>
      <c r="L1869">
        <v>0</v>
      </c>
      <c r="M1869">
        <v>0</v>
      </c>
    </row>
    <row r="1870" spans="1:13" x14ac:dyDescent="0.25">
      <c r="A1870">
        <v>2016</v>
      </c>
      <c r="B1870" t="s">
        <v>34</v>
      </c>
      <c r="C1870">
        <v>2.14</v>
      </c>
      <c r="D1870" t="s">
        <v>69</v>
      </c>
      <c r="E1870" t="s">
        <v>55</v>
      </c>
      <c r="F1870">
        <v>27</v>
      </c>
      <c r="G1870">
        <v>7</v>
      </c>
      <c r="H1870">
        <v>4.6500000000000004</v>
      </c>
      <c r="I1870">
        <v>31.65</v>
      </c>
      <c r="J1870">
        <v>34</v>
      </c>
      <c r="K1870">
        <v>23</v>
      </c>
      <c r="L1870">
        <v>11</v>
      </c>
      <c r="M1870">
        <v>0</v>
      </c>
    </row>
    <row r="1871" spans="1:13" x14ac:dyDescent="0.25">
      <c r="A1871">
        <v>2016</v>
      </c>
      <c r="B1871" t="s">
        <v>34</v>
      </c>
      <c r="C1871">
        <v>2.2200000000000002</v>
      </c>
      <c r="D1871" t="s">
        <v>68</v>
      </c>
      <c r="E1871" t="s">
        <v>53</v>
      </c>
      <c r="F1871">
        <v>6</v>
      </c>
      <c r="G1871">
        <v>0</v>
      </c>
      <c r="H1871">
        <v>0</v>
      </c>
      <c r="I1871">
        <v>6</v>
      </c>
      <c r="J1871">
        <v>6</v>
      </c>
      <c r="K1871">
        <v>4</v>
      </c>
      <c r="L1871">
        <v>2</v>
      </c>
      <c r="M1871">
        <v>0</v>
      </c>
    </row>
    <row r="1872" spans="1:13" x14ac:dyDescent="0.25">
      <c r="A1872">
        <v>2016</v>
      </c>
      <c r="B1872" t="s">
        <v>34</v>
      </c>
      <c r="C1872">
        <v>2.23</v>
      </c>
      <c r="D1872" t="s">
        <v>69</v>
      </c>
      <c r="E1872" t="s">
        <v>53</v>
      </c>
      <c r="F1872">
        <v>8</v>
      </c>
      <c r="G1872">
        <v>2</v>
      </c>
      <c r="H1872">
        <v>0</v>
      </c>
      <c r="I1872">
        <v>8</v>
      </c>
      <c r="J1872">
        <v>10</v>
      </c>
      <c r="K1872">
        <v>8</v>
      </c>
      <c r="L1872">
        <v>2</v>
      </c>
      <c r="M1872">
        <v>0</v>
      </c>
    </row>
    <row r="1873" spans="1:13" x14ac:dyDescent="0.25">
      <c r="A1873">
        <v>2016</v>
      </c>
      <c r="B1873" t="s">
        <v>35</v>
      </c>
      <c r="C1873">
        <v>2.04</v>
      </c>
      <c r="D1873" t="s">
        <v>68</v>
      </c>
      <c r="E1873" t="s">
        <v>54</v>
      </c>
      <c r="F1873">
        <v>10</v>
      </c>
      <c r="G1873">
        <v>2</v>
      </c>
      <c r="H1873">
        <v>1.35</v>
      </c>
      <c r="I1873">
        <v>11.35</v>
      </c>
      <c r="J1873">
        <v>12</v>
      </c>
      <c r="K1873">
        <v>9</v>
      </c>
      <c r="L1873">
        <v>3</v>
      </c>
      <c r="M1873">
        <v>0</v>
      </c>
    </row>
    <row r="1874" spans="1:13" x14ac:dyDescent="0.25">
      <c r="A1874">
        <v>2016</v>
      </c>
      <c r="B1874" t="s">
        <v>35</v>
      </c>
      <c r="C1874">
        <v>2.0499999999999998</v>
      </c>
      <c r="D1874" t="s">
        <v>69</v>
      </c>
      <c r="E1874" t="s">
        <v>54</v>
      </c>
      <c r="F1874">
        <v>40</v>
      </c>
      <c r="G1874">
        <v>15</v>
      </c>
      <c r="H1874">
        <v>8.8000000000000007</v>
      </c>
      <c r="I1874">
        <v>48.8</v>
      </c>
      <c r="J1874">
        <v>55</v>
      </c>
      <c r="K1874">
        <v>45</v>
      </c>
      <c r="L1874">
        <v>10</v>
      </c>
      <c r="M1874">
        <v>0</v>
      </c>
    </row>
    <row r="1875" spans="1:13" x14ac:dyDescent="0.25">
      <c r="A1875">
        <v>2016</v>
      </c>
      <c r="B1875" t="s">
        <v>35</v>
      </c>
      <c r="C1875">
        <v>2.13</v>
      </c>
      <c r="D1875" t="s">
        <v>68</v>
      </c>
      <c r="E1875" t="s">
        <v>55</v>
      </c>
      <c r="F1875">
        <v>6</v>
      </c>
      <c r="G1875">
        <v>2</v>
      </c>
      <c r="H1875">
        <v>1.61</v>
      </c>
      <c r="I1875">
        <v>7.61</v>
      </c>
      <c r="J1875">
        <v>8</v>
      </c>
      <c r="K1875">
        <v>8</v>
      </c>
      <c r="L1875">
        <v>0</v>
      </c>
      <c r="M1875">
        <v>0</v>
      </c>
    </row>
    <row r="1876" spans="1:13" x14ac:dyDescent="0.25">
      <c r="A1876">
        <v>2016</v>
      </c>
      <c r="B1876" t="s">
        <v>35</v>
      </c>
      <c r="C1876">
        <v>2.14</v>
      </c>
      <c r="D1876" t="s">
        <v>69</v>
      </c>
      <c r="E1876" t="s">
        <v>55</v>
      </c>
      <c r="F1876">
        <v>29</v>
      </c>
      <c r="G1876">
        <v>8</v>
      </c>
      <c r="H1876">
        <v>5.04</v>
      </c>
      <c r="I1876">
        <v>34.04</v>
      </c>
      <c r="J1876">
        <v>37</v>
      </c>
      <c r="K1876">
        <v>29</v>
      </c>
      <c r="L1876">
        <v>8</v>
      </c>
      <c r="M1876">
        <v>0</v>
      </c>
    </row>
    <row r="1877" spans="1:13" x14ac:dyDescent="0.25">
      <c r="A1877">
        <v>2016</v>
      </c>
      <c r="B1877" t="s">
        <v>35</v>
      </c>
      <c r="C1877">
        <v>2.2200000000000002</v>
      </c>
      <c r="D1877" t="s">
        <v>68</v>
      </c>
      <c r="E1877" t="s">
        <v>53</v>
      </c>
      <c r="F1877">
        <v>1</v>
      </c>
      <c r="G1877">
        <v>0</v>
      </c>
      <c r="H1877">
        <v>0</v>
      </c>
      <c r="I1877">
        <v>1</v>
      </c>
      <c r="J1877">
        <v>1</v>
      </c>
      <c r="K1877">
        <v>1</v>
      </c>
      <c r="L1877">
        <v>0</v>
      </c>
      <c r="M1877">
        <v>0</v>
      </c>
    </row>
    <row r="1878" spans="1:13" x14ac:dyDescent="0.25">
      <c r="A1878">
        <v>2016</v>
      </c>
      <c r="B1878" t="s">
        <v>35</v>
      </c>
      <c r="C1878">
        <v>2.23</v>
      </c>
      <c r="D1878" t="s">
        <v>69</v>
      </c>
      <c r="E1878" t="s">
        <v>53</v>
      </c>
      <c r="F1878">
        <v>8</v>
      </c>
      <c r="G1878">
        <v>1</v>
      </c>
      <c r="H1878">
        <v>0.5</v>
      </c>
      <c r="I1878">
        <v>8.5</v>
      </c>
      <c r="J1878">
        <v>9</v>
      </c>
      <c r="K1878">
        <v>7</v>
      </c>
      <c r="L1878">
        <v>2</v>
      </c>
      <c r="M1878">
        <v>0</v>
      </c>
    </row>
    <row r="1879" spans="1:13" x14ac:dyDescent="0.25">
      <c r="A1879">
        <v>2016</v>
      </c>
      <c r="B1879" t="s">
        <v>35</v>
      </c>
      <c r="C1879">
        <v>2.31</v>
      </c>
      <c r="D1879" t="s">
        <v>69</v>
      </c>
      <c r="E1879" t="s">
        <v>56</v>
      </c>
      <c r="F1879">
        <v>5</v>
      </c>
      <c r="G1879">
        <v>2</v>
      </c>
      <c r="H1879">
        <v>1.27</v>
      </c>
      <c r="I1879">
        <v>6.27</v>
      </c>
      <c r="J1879">
        <v>7</v>
      </c>
      <c r="K1879">
        <v>5</v>
      </c>
      <c r="L1879">
        <v>2</v>
      </c>
      <c r="M1879">
        <v>0</v>
      </c>
    </row>
    <row r="1880" spans="1:13" x14ac:dyDescent="0.25">
      <c r="A1880">
        <v>2016</v>
      </c>
      <c r="B1880" t="s">
        <v>49</v>
      </c>
      <c r="C1880">
        <v>2.0499999999999998</v>
      </c>
      <c r="D1880" t="s">
        <v>69</v>
      </c>
      <c r="E1880" t="s">
        <v>54</v>
      </c>
      <c r="F1880">
        <v>6</v>
      </c>
      <c r="G1880">
        <v>0</v>
      </c>
      <c r="H1880">
        <v>0</v>
      </c>
      <c r="I1880">
        <v>6</v>
      </c>
      <c r="J1880">
        <v>6</v>
      </c>
      <c r="K1880">
        <v>5</v>
      </c>
      <c r="L1880">
        <v>1</v>
      </c>
      <c r="M1880">
        <v>0</v>
      </c>
    </row>
    <row r="1881" spans="1:13" x14ac:dyDescent="0.25">
      <c r="A1881">
        <v>2016</v>
      </c>
      <c r="B1881" t="s">
        <v>49</v>
      </c>
      <c r="C1881">
        <v>2.13</v>
      </c>
      <c r="D1881" t="s">
        <v>68</v>
      </c>
      <c r="E1881" t="s">
        <v>55</v>
      </c>
      <c r="F1881">
        <v>2</v>
      </c>
      <c r="G1881">
        <v>0</v>
      </c>
      <c r="H1881">
        <v>0</v>
      </c>
      <c r="I1881">
        <v>2</v>
      </c>
      <c r="J1881">
        <v>2</v>
      </c>
      <c r="K1881">
        <v>1</v>
      </c>
      <c r="L1881">
        <v>1</v>
      </c>
      <c r="M1881">
        <v>0</v>
      </c>
    </row>
    <row r="1882" spans="1:13" x14ac:dyDescent="0.25">
      <c r="A1882">
        <v>2016</v>
      </c>
      <c r="B1882" t="s">
        <v>49</v>
      </c>
      <c r="C1882">
        <v>2.14</v>
      </c>
      <c r="D1882" t="s">
        <v>69</v>
      </c>
      <c r="E1882" t="s">
        <v>55</v>
      </c>
      <c r="F1882">
        <v>5</v>
      </c>
      <c r="G1882">
        <v>1</v>
      </c>
      <c r="H1882">
        <v>0.41</v>
      </c>
      <c r="I1882">
        <v>5.41</v>
      </c>
      <c r="J1882">
        <v>6</v>
      </c>
      <c r="K1882">
        <v>5</v>
      </c>
      <c r="L1882">
        <v>1</v>
      </c>
      <c r="M1882">
        <v>0</v>
      </c>
    </row>
    <row r="1883" spans="1:13" x14ac:dyDescent="0.25">
      <c r="A1883">
        <v>2016</v>
      </c>
      <c r="B1883" t="s">
        <v>49</v>
      </c>
      <c r="C1883">
        <v>2.23</v>
      </c>
      <c r="D1883" t="s">
        <v>69</v>
      </c>
      <c r="E1883" t="s">
        <v>53</v>
      </c>
      <c r="F1883">
        <v>2</v>
      </c>
      <c r="G1883">
        <v>0</v>
      </c>
      <c r="H1883">
        <v>0</v>
      </c>
      <c r="I1883">
        <v>2</v>
      </c>
      <c r="J1883">
        <v>2</v>
      </c>
      <c r="K1883">
        <v>0</v>
      </c>
      <c r="L1883">
        <v>2</v>
      </c>
      <c r="M1883">
        <v>0</v>
      </c>
    </row>
    <row r="1884" spans="1:13" x14ac:dyDescent="0.25">
      <c r="A1884">
        <v>2016</v>
      </c>
      <c r="B1884" t="s">
        <v>36</v>
      </c>
      <c r="C1884">
        <v>2.04</v>
      </c>
      <c r="D1884" t="s">
        <v>68</v>
      </c>
      <c r="E1884" t="s">
        <v>54</v>
      </c>
      <c r="F1884">
        <v>10</v>
      </c>
      <c r="G1884">
        <v>2</v>
      </c>
      <c r="H1884">
        <v>1</v>
      </c>
      <c r="I1884">
        <v>11</v>
      </c>
      <c r="J1884">
        <v>12</v>
      </c>
      <c r="K1884">
        <v>8</v>
      </c>
      <c r="L1884">
        <v>4</v>
      </c>
      <c r="M1884">
        <v>0</v>
      </c>
    </row>
    <row r="1885" spans="1:13" x14ac:dyDescent="0.25">
      <c r="A1885">
        <v>2016</v>
      </c>
      <c r="B1885" t="s">
        <v>36</v>
      </c>
      <c r="C1885">
        <v>2.0499999999999998</v>
      </c>
      <c r="D1885" t="s">
        <v>69</v>
      </c>
      <c r="E1885" t="s">
        <v>54</v>
      </c>
      <c r="F1885">
        <v>60</v>
      </c>
      <c r="G1885">
        <v>11</v>
      </c>
      <c r="H1885">
        <v>6.74</v>
      </c>
      <c r="I1885">
        <v>66.739999999999995</v>
      </c>
      <c r="J1885">
        <v>71</v>
      </c>
      <c r="K1885">
        <v>54</v>
      </c>
      <c r="L1885">
        <v>17</v>
      </c>
      <c r="M1885">
        <v>0</v>
      </c>
    </row>
    <row r="1886" spans="1:13" x14ac:dyDescent="0.25">
      <c r="A1886">
        <v>2016</v>
      </c>
      <c r="B1886" t="s">
        <v>36</v>
      </c>
      <c r="C1886">
        <v>2.13</v>
      </c>
      <c r="D1886" t="s">
        <v>68</v>
      </c>
      <c r="E1886" t="s">
        <v>55</v>
      </c>
      <c r="F1886">
        <v>10</v>
      </c>
      <c r="G1886">
        <v>1</v>
      </c>
      <c r="H1886">
        <v>0.5</v>
      </c>
      <c r="I1886">
        <v>10.5</v>
      </c>
      <c r="J1886">
        <v>11</v>
      </c>
      <c r="K1886">
        <v>7</v>
      </c>
      <c r="L1886">
        <v>4</v>
      </c>
      <c r="M1886">
        <v>0</v>
      </c>
    </row>
    <row r="1887" spans="1:13" x14ac:dyDescent="0.25">
      <c r="A1887">
        <v>2016</v>
      </c>
      <c r="B1887" t="s">
        <v>36</v>
      </c>
      <c r="C1887">
        <v>2.14</v>
      </c>
      <c r="D1887" t="s">
        <v>69</v>
      </c>
      <c r="E1887" t="s">
        <v>55</v>
      </c>
      <c r="F1887">
        <v>43</v>
      </c>
      <c r="G1887">
        <v>8</v>
      </c>
      <c r="H1887">
        <v>3.6</v>
      </c>
      <c r="I1887">
        <v>46.6</v>
      </c>
      <c r="J1887">
        <v>51</v>
      </c>
      <c r="K1887">
        <v>44</v>
      </c>
      <c r="L1887">
        <v>7</v>
      </c>
      <c r="M1887">
        <v>0</v>
      </c>
    </row>
    <row r="1888" spans="1:13" x14ac:dyDescent="0.25">
      <c r="A1888">
        <v>2016</v>
      </c>
      <c r="B1888" t="s">
        <v>36</v>
      </c>
      <c r="C1888">
        <v>2.2200000000000002</v>
      </c>
      <c r="D1888" t="s">
        <v>68</v>
      </c>
      <c r="E1888" t="s">
        <v>53</v>
      </c>
      <c r="F1888">
        <v>7</v>
      </c>
      <c r="G1888">
        <v>0</v>
      </c>
      <c r="H1888">
        <v>0</v>
      </c>
      <c r="I1888">
        <v>7</v>
      </c>
      <c r="J1888">
        <v>7</v>
      </c>
      <c r="K1888">
        <v>5</v>
      </c>
      <c r="L1888">
        <v>2</v>
      </c>
      <c r="M1888">
        <v>0</v>
      </c>
    </row>
    <row r="1889" spans="1:13" x14ac:dyDescent="0.25">
      <c r="A1889">
        <v>2016</v>
      </c>
      <c r="B1889" t="s">
        <v>36</v>
      </c>
      <c r="C1889">
        <v>2.23</v>
      </c>
      <c r="D1889" t="s">
        <v>69</v>
      </c>
      <c r="E1889" t="s">
        <v>53</v>
      </c>
      <c r="F1889">
        <v>19</v>
      </c>
      <c r="G1889">
        <v>4</v>
      </c>
      <c r="H1889">
        <v>2</v>
      </c>
      <c r="I1889">
        <v>21</v>
      </c>
      <c r="J1889">
        <v>23</v>
      </c>
      <c r="K1889">
        <v>17</v>
      </c>
      <c r="L1889">
        <v>6</v>
      </c>
      <c r="M1889">
        <v>0</v>
      </c>
    </row>
    <row r="1890" spans="1:13" x14ac:dyDescent="0.25">
      <c r="A1890">
        <v>2016</v>
      </c>
      <c r="B1890" t="s">
        <v>36</v>
      </c>
      <c r="C1890">
        <v>2.2999999999999998</v>
      </c>
      <c r="D1890" t="s">
        <v>68</v>
      </c>
      <c r="E1890" t="s">
        <v>56</v>
      </c>
      <c r="F1890">
        <v>3</v>
      </c>
      <c r="G1890">
        <v>0</v>
      </c>
      <c r="H1890">
        <v>0</v>
      </c>
      <c r="I1890">
        <v>3</v>
      </c>
      <c r="J1890">
        <v>3</v>
      </c>
      <c r="K1890">
        <v>2</v>
      </c>
      <c r="L1890">
        <v>1</v>
      </c>
      <c r="M1890">
        <v>0</v>
      </c>
    </row>
    <row r="1891" spans="1:13" x14ac:dyDescent="0.25">
      <c r="A1891">
        <v>2016</v>
      </c>
      <c r="B1891" t="s">
        <v>36</v>
      </c>
      <c r="C1891">
        <v>2.31</v>
      </c>
      <c r="D1891" t="s">
        <v>69</v>
      </c>
      <c r="E1891" t="s">
        <v>56</v>
      </c>
      <c r="F1891">
        <v>8</v>
      </c>
      <c r="G1891">
        <v>1</v>
      </c>
      <c r="H1891">
        <v>0.86</v>
      </c>
      <c r="I1891">
        <v>8.86</v>
      </c>
      <c r="J1891">
        <v>9</v>
      </c>
      <c r="K1891">
        <v>9</v>
      </c>
      <c r="L1891">
        <v>0</v>
      </c>
      <c r="M1891">
        <v>0</v>
      </c>
    </row>
    <row r="1892" spans="1:13" x14ac:dyDescent="0.25">
      <c r="A1892">
        <v>2016</v>
      </c>
      <c r="B1892" t="s">
        <v>37</v>
      </c>
      <c r="C1892">
        <v>2.04</v>
      </c>
      <c r="D1892" t="s">
        <v>68</v>
      </c>
      <c r="E1892" t="s">
        <v>54</v>
      </c>
      <c r="F1892">
        <v>24</v>
      </c>
      <c r="G1892">
        <v>5</v>
      </c>
      <c r="H1892">
        <v>4.1500000000000004</v>
      </c>
      <c r="I1892">
        <v>28.15</v>
      </c>
      <c r="J1892">
        <v>29</v>
      </c>
      <c r="K1892">
        <v>23</v>
      </c>
      <c r="L1892">
        <v>6</v>
      </c>
      <c r="M1892">
        <v>0</v>
      </c>
    </row>
    <row r="1893" spans="1:13" x14ac:dyDescent="0.25">
      <c r="A1893">
        <v>2016</v>
      </c>
      <c r="B1893" t="s">
        <v>37</v>
      </c>
      <c r="C1893">
        <v>2.0499999999999998</v>
      </c>
      <c r="D1893" t="s">
        <v>69</v>
      </c>
      <c r="E1893" t="s">
        <v>54</v>
      </c>
      <c r="F1893">
        <v>95</v>
      </c>
      <c r="G1893">
        <v>11</v>
      </c>
      <c r="H1893">
        <v>6.26</v>
      </c>
      <c r="I1893">
        <v>101.26</v>
      </c>
      <c r="J1893">
        <v>106</v>
      </c>
      <c r="K1893">
        <v>85</v>
      </c>
      <c r="L1893">
        <v>21</v>
      </c>
      <c r="M1893">
        <v>0</v>
      </c>
    </row>
    <row r="1894" spans="1:13" x14ac:dyDescent="0.25">
      <c r="A1894">
        <v>2016</v>
      </c>
      <c r="B1894" t="s">
        <v>37</v>
      </c>
      <c r="C1894">
        <v>2.13</v>
      </c>
      <c r="D1894" t="s">
        <v>68</v>
      </c>
      <c r="E1894" t="s">
        <v>55</v>
      </c>
      <c r="F1894">
        <v>17</v>
      </c>
      <c r="G1894">
        <v>0</v>
      </c>
      <c r="H1894">
        <v>0</v>
      </c>
      <c r="I1894">
        <v>17</v>
      </c>
      <c r="J1894">
        <v>17</v>
      </c>
      <c r="K1894">
        <v>15</v>
      </c>
      <c r="L1894">
        <v>2</v>
      </c>
      <c r="M1894">
        <v>0</v>
      </c>
    </row>
    <row r="1895" spans="1:13" x14ac:dyDescent="0.25">
      <c r="A1895">
        <v>2016</v>
      </c>
      <c r="B1895" t="s">
        <v>37</v>
      </c>
      <c r="C1895">
        <v>2.14</v>
      </c>
      <c r="D1895" t="s">
        <v>69</v>
      </c>
      <c r="E1895" t="s">
        <v>55</v>
      </c>
      <c r="F1895">
        <v>74</v>
      </c>
      <c r="G1895">
        <v>9</v>
      </c>
      <c r="H1895">
        <v>5.66</v>
      </c>
      <c r="I1895">
        <v>79.66</v>
      </c>
      <c r="J1895">
        <v>83</v>
      </c>
      <c r="K1895">
        <v>67</v>
      </c>
      <c r="L1895">
        <v>16</v>
      </c>
      <c r="M1895">
        <v>0</v>
      </c>
    </row>
    <row r="1896" spans="1:13" x14ac:dyDescent="0.25">
      <c r="A1896">
        <v>2016</v>
      </c>
      <c r="B1896" t="s">
        <v>37</v>
      </c>
      <c r="C1896">
        <v>2.2200000000000002</v>
      </c>
      <c r="D1896" t="s">
        <v>68</v>
      </c>
      <c r="E1896" t="s">
        <v>53</v>
      </c>
      <c r="F1896">
        <v>12</v>
      </c>
      <c r="G1896">
        <v>1</v>
      </c>
      <c r="H1896">
        <v>0.91</v>
      </c>
      <c r="I1896">
        <v>12.91</v>
      </c>
      <c r="J1896">
        <v>13</v>
      </c>
      <c r="K1896">
        <v>11</v>
      </c>
      <c r="L1896">
        <v>2</v>
      </c>
      <c r="M1896">
        <v>0</v>
      </c>
    </row>
    <row r="1897" spans="1:13" x14ac:dyDescent="0.25">
      <c r="A1897">
        <v>2016</v>
      </c>
      <c r="B1897" t="s">
        <v>37</v>
      </c>
      <c r="C1897">
        <v>2.23</v>
      </c>
      <c r="D1897" t="s">
        <v>69</v>
      </c>
      <c r="E1897" t="s">
        <v>53</v>
      </c>
      <c r="F1897">
        <v>41</v>
      </c>
      <c r="G1897">
        <v>9</v>
      </c>
      <c r="H1897">
        <v>5.43</v>
      </c>
      <c r="I1897">
        <v>46.43</v>
      </c>
      <c r="J1897">
        <v>50</v>
      </c>
      <c r="K1897">
        <v>39</v>
      </c>
      <c r="L1897">
        <v>11</v>
      </c>
      <c r="M1897">
        <v>0</v>
      </c>
    </row>
    <row r="1898" spans="1:13" x14ac:dyDescent="0.25">
      <c r="A1898">
        <v>2016</v>
      </c>
      <c r="B1898" t="s">
        <v>37</v>
      </c>
      <c r="C1898">
        <v>2.2999999999999998</v>
      </c>
      <c r="D1898" t="s">
        <v>68</v>
      </c>
      <c r="E1898" t="s">
        <v>56</v>
      </c>
      <c r="F1898">
        <v>7</v>
      </c>
      <c r="G1898">
        <v>0</v>
      </c>
      <c r="H1898">
        <v>0</v>
      </c>
      <c r="I1898">
        <v>7</v>
      </c>
      <c r="J1898">
        <v>7</v>
      </c>
      <c r="K1898">
        <v>5</v>
      </c>
      <c r="L1898">
        <v>2</v>
      </c>
      <c r="M1898">
        <v>0</v>
      </c>
    </row>
    <row r="1899" spans="1:13" x14ac:dyDescent="0.25">
      <c r="A1899">
        <v>2016</v>
      </c>
      <c r="B1899" t="s">
        <v>37</v>
      </c>
      <c r="C1899">
        <v>2.31</v>
      </c>
      <c r="D1899" t="s">
        <v>69</v>
      </c>
      <c r="E1899" t="s">
        <v>56</v>
      </c>
      <c r="F1899">
        <v>18</v>
      </c>
      <c r="G1899">
        <v>0</v>
      </c>
      <c r="H1899">
        <v>0</v>
      </c>
      <c r="I1899">
        <v>18</v>
      </c>
      <c r="J1899">
        <v>18</v>
      </c>
      <c r="K1899">
        <v>13</v>
      </c>
      <c r="L1899">
        <v>5</v>
      </c>
      <c r="M1899">
        <v>0</v>
      </c>
    </row>
    <row r="1900" spans="1:13" x14ac:dyDescent="0.25">
      <c r="A1900">
        <v>2016</v>
      </c>
      <c r="B1900" t="s">
        <v>38</v>
      </c>
      <c r="C1900">
        <v>2.04</v>
      </c>
      <c r="D1900" t="s">
        <v>68</v>
      </c>
      <c r="E1900" t="s">
        <v>54</v>
      </c>
      <c r="F1900">
        <v>1</v>
      </c>
      <c r="G1900">
        <v>0</v>
      </c>
      <c r="H1900">
        <v>0</v>
      </c>
      <c r="I1900">
        <v>1</v>
      </c>
      <c r="J1900">
        <v>1</v>
      </c>
      <c r="K1900">
        <v>0</v>
      </c>
      <c r="L1900">
        <v>1</v>
      </c>
      <c r="M1900">
        <v>0</v>
      </c>
    </row>
    <row r="1901" spans="1:13" x14ac:dyDescent="0.25">
      <c r="A1901">
        <v>2016</v>
      </c>
      <c r="B1901" t="s">
        <v>38</v>
      </c>
      <c r="C1901">
        <v>2.0499999999999998</v>
      </c>
      <c r="D1901" t="s">
        <v>69</v>
      </c>
      <c r="E1901" t="s">
        <v>54</v>
      </c>
      <c r="F1901">
        <v>12</v>
      </c>
      <c r="G1901">
        <v>3</v>
      </c>
      <c r="H1901">
        <v>1.6</v>
      </c>
      <c r="I1901">
        <v>13.6</v>
      </c>
      <c r="J1901">
        <v>15</v>
      </c>
      <c r="K1901">
        <v>12</v>
      </c>
      <c r="L1901">
        <v>3</v>
      </c>
      <c r="M1901">
        <v>0</v>
      </c>
    </row>
    <row r="1902" spans="1:13" x14ac:dyDescent="0.25">
      <c r="A1902">
        <v>2016</v>
      </c>
      <c r="B1902" t="s">
        <v>38</v>
      </c>
      <c r="C1902">
        <v>2.13</v>
      </c>
      <c r="D1902" t="s">
        <v>68</v>
      </c>
      <c r="E1902" t="s">
        <v>55</v>
      </c>
      <c r="F1902">
        <v>1</v>
      </c>
      <c r="G1902">
        <v>0</v>
      </c>
      <c r="H1902">
        <v>0</v>
      </c>
      <c r="I1902">
        <v>1</v>
      </c>
      <c r="J1902">
        <v>1</v>
      </c>
      <c r="K1902">
        <v>1</v>
      </c>
      <c r="L1902">
        <v>0</v>
      </c>
      <c r="M1902">
        <v>0</v>
      </c>
    </row>
    <row r="1903" spans="1:13" x14ac:dyDescent="0.25">
      <c r="A1903">
        <v>2016</v>
      </c>
      <c r="B1903" t="s">
        <v>38</v>
      </c>
      <c r="C1903">
        <v>2.14</v>
      </c>
      <c r="D1903" t="s">
        <v>69</v>
      </c>
      <c r="E1903" t="s">
        <v>55</v>
      </c>
      <c r="F1903">
        <v>5</v>
      </c>
      <c r="G1903">
        <v>2</v>
      </c>
      <c r="H1903">
        <v>1.4</v>
      </c>
      <c r="I1903">
        <v>6.4</v>
      </c>
      <c r="J1903">
        <v>7</v>
      </c>
      <c r="K1903">
        <v>6</v>
      </c>
      <c r="L1903">
        <v>1</v>
      </c>
      <c r="M1903">
        <v>0</v>
      </c>
    </row>
    <row r="1904" spans="1:13" x14ac:dyDescent="0.25">
      <c r="A1904">
        <v>2016</v>
      </c>
      <c r="B1904" t="s">
        <v>38</v>
      </c>
      <c r="C1904">
        <v>2.23</v>
      </c>
      <c r="D1904" t="s">
        <v>69</v>
      </c>
      <c r="E1904" t="s">
        <v>53</v>
      </c>
      <c r="F1904">
        <v>2</v>
      </c>
      <c r="G1904">
        <v>0</v>
      </c>
      <c r="H1904">
        <v>0</v>
      </c>
      <c r="I1904">
        <v>2</v>
      </c>
      <c r="J1904">
        <v>2</v>
      </c>
      <c r="K1904">
        <v>2</v>
      </c>
      <c r="L1904">
        <v>0</v>
      </c>
      <c r="M1904">
        <v>0</v>
      </c>
    </row>
    <row r="1905" spans="1:13" x14ac:dyDescent="0.25">
      <c r="A1905">
        <v>2016</v>
      </c>
      <c r="B1905" t="s">
        <v>38</v>
      </c>
      <c r="C1905">
        <v>2.31</v>
      </c>
      <c r="D1905" t="s">
        <v>69</v>
      </c>
      <c r="E1905" t="s">
        <v>56</v>
      </c>
      <c r="F1905">
        <v>4</v>
      </c>
      <c r="G1905">
        <v>0</v>
      </c>
      <c r="H1905">
        <v>0</v>
      </c>
      <c r="I1905">
        <v>4</v>
      </c>
      <c r="J1905">
        <v>4</v>
      </c>
      <c r="K1905">
        <v>3</v>
      </c>
      <c r="L1905">
        <v>1</v>
      </c>
      <c r="M1905">
        <v>0</v>
      </c>
    </row>
    <row r="1906" spans="1:13" x14ac:dyDescent="0.25">
      <c r="A1906">
        <v>2016</v>
      </c>
      <c r="B1906" t="s">
        <v>39</v>
      </c>
      <c r="C1906">
        <v>2.04</v>
      </c>
      <c r="D1906" t="s">
        <v>68</v>
      </c>
      <c r="E1906" t="s">
        <v>54</v>
      </c>
      <c r="F1906">
        <v>9</v>
      </c>
      <c r="G1906">
        <v>1</v>
      </c>
      <c r="H1906">
        <v>0.22</v>
      </c>
      <c r="I1906">
        <v>9.2200000000000006</v>
      </c>
      <c r="J1906">
        <v>10</v>
      </c>
      <c r="K1906">
        <v>7</v>
      </c>
      <c r="L1906">
        <v>3</v>
      </c>
      <c r="M1906">
        <v>0</v>
      </c>
    </row>
    <row r="1907" spans="1:13" x14ac:dyDescent="0.25">
      <c r="A1907">
        <v>2016</v>
      </c>
      <c r="B1907" t="s">
        <v>39</v>
      </c>
      <c r="C1907">
        <v>2.0499999999999998</v>
      </c>
      <c r="D1907" t="s">
        <v>69</v>
      </c>
      <c r="E1907" t="s">
        <v>54</v>
      </c>
      <c r="F1907">
        <v>22</v>
      </c>
      <c r="G1907">
        <v>17</v>
      </c>
      <c r="H1907">
        <v>12.23</v>
      </c>
      <c r="I1907">
        <v>34.229999999999997</v>
      </c>
      <c r="J1907">
        <v>39</v>
      </c>
      <c r="K1907">
        <v>35</v>
      </c>
      <c r="L1907">
        <v>4</v>
      </c>
      <c r="M1907">
        <v>0</v>
      </c>
    </row>
    <row r="1908" spans="1:13" x14ac:dyDescent="0.25">
      <c r="A1908">
        <v>2016</v>
      </c>
      <c r="B1908" t="s">
        <v>39</v>
      </c>
      <c r="C1908">
        <v>2.13</v>
      </c>
      <c r="D1908" t="s">
        <v>68</v>
      </c>
      <c r="E1908" t="s">
        <v>55</v>
      </c>
      <c r="F1908">
        <v>7</v>
      </c>
      <c r="G1908">
        <v>1</v>
      </c>
      <c r="H1908">
        <v>0.4</v>
      </c>
      <c r="I1908">
        <v>7.4</v>
      </c>
      <c r="J1908">
        <v>8</v>
      </c>
      <c r="K1908">
        <v>6</v>
      </c>
      <c r="L1908">
        <v>2</v>
      </c>
      <c r="M1908">
        <v>0</v>
      </c>
    </row>
    <row r="1909" spans="1:13" x14ac:dyDescent="0.25">
      <c r="A1909">
        <v>2016</v>
      </c>
      <c r="B1909" t="s">
        <v>39</v>
      </c>
      <c r="C1909">
        <v>2.14</v>
      </c>
      <c r="D1909" t="s">
        <v>69</v>
      </c>
      <c r="E1909" t="s">
        <v>55</v>
      </c>
      <c r="F1909">
        <v>26</v>
      </c>
      <c r="G1909">
        <v>5</v>
      </c>
      <c r="H1909">
        <v>3.29</v>
      </c>
      <c r="I1909">
        <v>29.29</v>
      </c>
      <c r="J1909">
        <v>31</v>
      </c>
      <c r="K1909">
        <v>26</v>
      </c>
      <c r="L1909">
        <v>5</v>
      </c>
      <c r="M1909">
        <v>0</v>
      </c>
    </row>
    <row r="1910" spans="1:13" x14ac:dyDescent="0.25">
      <c r="A1910">
        <v>2016</v>
      </c>
      <c r="B1910" t="s">
        <v>39</v>
      </c>
      <c r="C1910">
        <v>2.23</v>
      </c>
      <c r="D1910" t="s">
        <v>69</v>
      </c>
      <c r="E1910" t="s">
        <v>53</v>
      </c>
      <c r="F1910">
        <v>19</v>
      </c>
      <c r="G1910">
        <v>5</v>
      </c>
      <c r="H1910">
        <v>2.9</v>
      </c>
      <c r="I1910">
        <v>21.9</v>
      </c>
      <c r="J1910">
        <v>24</v>
      </c>
      <c r="K1910">
        <v>18</v>
      </c>
      <c r="L1910">
        <v>6</v>
      </c>
      <c r="M1910">
        <v>0</v>
      </c>
    </row>
    <row r="1911" spans="1:13" x14ac:dyDescent="0.25">
      <c r="A1911">
        <v>2016</v>
      </c>
      <c r="B1911" t="s">
        <v>40</v>
      </c>
      <c r="C1911">
        <v>2.04</v>
      </c>
      <c r="D1911" t="s">
        <v>68</v>
      </c>
      <c r="E1911" t="s">
        <v>54</v>
      </c>
      <c r="F1911">
        <v>24</v>
      </c>
      <c r="G1911">
        <v>2</v>
      </c>
      <c r="H1911">
        <v>1.0900000000000001</v>
      </c>
      <c r="I1911">
        <v>25.09</v>
      </c>
      <c r="J1911">
        <v>26</v>
      </c>
      <c r="K1911">
        <v>21</v>
      </c>
      <c r="L1911">
        <v>5</v>
      </c>
      <c r="M1911">
        <v>0</v>
      </c>
    </row>
    <row r="1912" spans="1:13" x14ac:dyDescent="0.25">
      <c r="A1912">
        <v>2016</v>
      </c>
      <c r="B1912" t="s">
        <v>40</v>
      </c>
      <c r="C1912">
        <v>2.0499999999999998</v>
      </c>
      <c r="D1912" t="s">
        <v>69</v>
      </c>
      <c r="E1912" t="s">
        <v>54</v>
      </c>
      <c r="F1912">
        <v>67</v>
      </c>
      <c r="G1912">
        <v>13</v>
      </c>
      <c r="H1912">
        <v>8.0399999999999991</v>
      </c>
      <c r="I1912">
        <v>75.040000000000006</v>
      </c>
      <c r="J1912">
        <v>80</v>
      </c>
      <c r="K1912">
        <v>63</v>
      </c>
      <c r="L1912">
        <v>17</v>
      </c>
      <c r="M1912">
        <v>0</v>
      </c>
    </row>
    <row r="1913" spans="1:13" x14ac:dyDescent="0.25">
      <c r="A1913">
        <v>2016</v>
      </c>
      <c r="B1913" t="s">
        <v>40</v>
      </c>
      <c r="C1913">
        <v>2.13</v>
      </c>
      <c r="D1913" t="s">
        <v>68</v>
      </c>
      <c r="E1913" t="s">
        <v>55</v>
      </c>
      <c r="F1913">
        <v>9</v>
      </c>
      <c r="G1913">
        <v>0</v>
      </c>
      <c r="H1913">
        <v>0</v>
      </c>
      <c r="I1913">
        <v>9</v>
      </c>
      <c r="J1913">
        <v>9</v>
      </c>
      <c r="K1913">
        <v>7</v>
      </c>
      <c r="L1913">
        <v>2</v>
      </c>
      <c r="M1913">
        <v>0</v>
      </c>
    </row>
    <row r="1914" spans="1:13" x14ac:dyDescent="0.25">
      <c r="A1914">
        <v>2016</v>
      </c>
      <c r="B1914" t="s">
        <v>40</v>
      </c>
      <c r="C1914">
        <v>2.14</v>
      </c>
      <c r="D1914" t="s">
        <v>69</v>
      </c>
      <c r="E1914" t="s">
        <v>55</v>
      </c>
      <c r="F1914">
        <v>40</v>
      </c>
      <c r="G1914">
        <v>18</v>
      </c>
      <c r="H1914">
        <v>13.35</v>
      </c>
      <c r="I1914">
        <v>53.35</v>
      </c>
      <c r="J1914">
        <v>58</v>
      </c>
      <c r="K1914">
        <v>46</v>
      </c>
      <c r="L1914">
        <v>12</v>
      </c>
      <c r="M1914">
        <v>0</v>
      </c>
    </row>
    <row r="1915" spans="1:13" x14ac:dyDescent="0.25">
      <c r="A1915">
        <v>2016</v>
      </c>
      <c r="B1915" t="s">
        <v>40</v>
      </c>
      <c r="C1915">
        <v>2.2200000000000002</v>
      </c>
      <c r="D1915" t="s">
        <v>68</v>
      </c>
      <c r="E1915" t="s">
        <v>53</v>
      </c>
      <c r="F1915">
        <v>4</v>
      </c>
      <c r="G1915">
        <v>0</v>
      </c>
      <c r="H1915">
        <v>0</v>
      </c>
      <c r="I1915">
        <v>4</v>
      </c>
      <c r="J1915">
        <v>4</v>
      </c>
      <c r="K1915">
        <v>3</v>
      </c>
      <c r="L1915">
        <v>1</v>
      </c>
      <c r="M1915">
        <v>0</v>
      </c>
    </row>
    <row r="1916" spans="1:13" x14ac:dyDescent="0.25">
      <c r="A1916">
        <v>2016</v>
      </c>
      <c r="B1916" t="s">
        <v>40</v>
      </c>
      <c r="C1916">
        <v>2.23</v>
      </c>
      <c r="D1916" t="s">
        <v>69</v>
      </c>
      <c r="E1916" t="s">
        <v>53</v>
      </c>
      <c r="F1916">
        <v>35</v>
      </c>
      <c r="G1916">
        <v>4</v>
      </c>
      <c r="H1916">
        <v>2</v>
      </c>
      <c r="I1916">
        <v>37</v>
      </c>
      <c r="J1916">
        <v>39</v>
      </c>
      <c r="K1916">
        <v>27</v>
      </c>
      <c r="L1916">
        <v>12</v>
      </c>
      <c r="M1916">
        <v>0</v>
      </c>
    </row>
    <row r="1917" spans="1:13" x14ac:dyDescent="0.25">
      <c r="A1917">
        <v>2016</v>
      </c>
      <c r="B1917" t="s">
        <v>40</v>
      </c>
      <c r="C1917">
        <v>2.31</v>
      </c>
      <c r="D1917" t="s">
        <v>69</v>
      </c>
      <c r="E1917" t="s">
        <v>56</v>
      </c>
      <c r="F1917">
        <v>12</v>
      </c>
      <c r="G1917">
        <v>2</v>
      </c>
      <c r="H1917">
        <v>1.1000000000000001</v>
      </c>
      <c r="I1917">
        <v>13.1</v>
      </c>
      <c r="J1917">
        <v>14</v>
      </c>
      <c r="K1917">
        <v>9</v>
      </c>
      <c r="L1917">
        <v>5</v>
      </c>
      <c r="M1917">
        <v>0</v>
      </c>
    </row>
    <row r="1918" spans="1:13" x14ac:dyDescent="0.25">
      <c r="A1918">
        <v>2016</v>
      </c>
      <c r="B1918" t="s">
        <v>41</v>
      </c>
      <c r="C1918">
        <v>2.04</v>
      </c>
      <c r="D1918" t="s">
        <v>68</v>
      </c>
      <c r="E1918" t="s">
        <v>54</v>
      </c>
      <c r="F1918">
        <v>8</v>
      </c>
      <c r="G1918">
        <v>4</v>
      </c>
      <c r="H1918">
        <v>2.78</v>
      </c>
      <c r="I1918">
        <v>10.78</v>
      </c>
      <c r="J1918">
        <v>12</v>
      </c>
      <c r="K1918">
        <v>10</v>
      </c>
      <c r="L1918">
        <v>2</v>
      </c>
      <c r="M1918">
        <v>0</v>
      </c>
    </row>
    <row r="1919" spans="1:13" x14ac:dyDescent="0.25">
      <c r="A1919">
        <v>2016</v>
      </c>
      <c r="B1919" t="s">
        <v>41</v>
      </c>
      <c r="C1919">
        <v>2.0499999999999998</v>
      </c>
      <c r="D1919" t="s">
        <v>69</v>
      </c>
      <c r="E1919" t="s">
        <v>54</v>
      </c>
      <c r="F1919">
        <v>12</v>
      </c>
      <c r="G1919">
        <v>14</v>
      </c>
      <c r="H1919">
        <v>6.71</v>
      </c>
      <c r="I1919">
        <v>18.71</v>
      </c>
      <c r="J1919">
        <v>26</v>
      </c>
      <c r="K1919">
        <v>23</v>
      </c>
      <c r="L1919">
        <v>3</v>
      </c>
      <c r="M1919">
        <v>0</v>
      </c>
    </row>
    <row r="1920" spans="1:13" x14ac:dyDescent="0.25">
      <c r="A1920">
        <v>2016</v>
      </c>
      <c r="B1920" t="s">
        <v>41</v>
      </c>
      <c r="C1920">
        <v>2.13</v>
      </c>
      <c r="D1920" t="s">
        <v>68</v>
      </c>
      <c r="E1920" t="s">
        <v>55</v>
      </c>
      <c r="F1920">
        <v>4</v>
      </c>
      <c r="G1920">
        <v>1</v>
      </c>
      <c r="H1920">
        <v>0.5</v>
      </c>
      <c r="I1920">
        <v>4.5</v>
      </c>
      <c r="J1920">
        <v>5</v>
      </c>
      <c r="K1920">
        <v>2</v>
      </c>
      <c r="L1920">
        <v>3</v>
      </c>
      <c r="M1920">
        <v>0</v>
      </c>
    </row>
    <row r="1921" spans="1:13" x14ac:dyDescent="0.25">
      <c r="A1921">
        <v>2016</v>
      </c>
      <c r="B1921" t="s">
        <v>41</v>
      </c>
      <c r="C1921">
        <v>2.14</v>
      </c>
      <c r="D1921" t="s">
        <v>69</v>
      </c>
      <c r="E1921" t="s">
        <v>55</v>
      </c>
      <c r="F1921">
        <v>56</v>
      </c>
      <c r="G1921">
        <v>28</v>
      </c>
      <c r="H1921">
        <v>15.36</v>
      </c>
      <c r="I1921">
        <v>71.36</v>
      </c>
      <c r="J1921">
        <v>84</v>
      </c>
      <c r="K1921">
        <v>63</v>
      </c>
      <c r="L1921">
        <v>21</v>
      </c>
      <c r="M1921">
        <v>0</v>
      </c>
    </row>
    <row r="1922" spans="1:13" x14ac:dyDescent="0.25">
      <c r="A1922">
        <v>2016</v>
      </c>
      <c r="B1922" t="s">
        <v>41</v>
      </c>
      <c r="C1922">
        <v>2.23</v>
      </c>
      <c r="D1922" t="s">
        <v>69</v>
      </c>
      <c r="E1922" t="s">
        <v>53</v>
      </c>
      <c r="F1922">
        <v>0</v>
      </c>
      <c r="G1922">
        <v>1</v>
      </c>
      <c r="H1922">
        <v>0</v>
      </c>
      <c r="I1922">
        <v>0</v>
      </c>
      <c r="J1922">
        <v>1</v>
      </c>
      <c r="K1922">
        <v>1</v>
      </c>
      <c r="L1922">
        <v>0</v>
      </c>
      <c r="M1922">
        <v>0</v>
      </c>
    </row>
    <row r="1923" spans="1:13" x14ac:dyDescent="0.25">
      <c r="A1923">
        <v>2016</v>
      </c>
      <c r="B1923" t="s">
        <v>42</v>
      </c>
      <c r="C1923">
        <v>2.04</v>
      </c>
      <c r="D1923" t="s">
        <v>68</v>
      </c>
      <c r="E1923" t="s">
        <v>54</v>
      </c>
      <c r="F1923">
        <v>0</v>
      </c>
      <c r="G1923">
        <v>2</v>
      </c>
      <c r="H1923">
        <v>1</v>
      </c>
      <c r="I1923">
        <v>1</v>
      </c>
      <c r="J1923">
        <v>2</v>
      </c>
      <c r="K1923">
        <v>1</v>
      </c>
      <c r="L1923">
        <v>1</v>
      </c>
      <c r="M1923">
        <v>0</v>
      </c>
    </row>
    <row r="1924" spans="1:13" x14ac:dyDescent="0.25">
      <c r="A1924">
        <v>2016</v>
      </c>
      <c r="B1924" t="s">
        <v>42</v>
      </c>
      <c r="C1924">
        <v>2.0499999999999998</v>
      </c>
      <c r="D1924" t="s">
        <v>69</v>
      </c>
      <c r="E1924" t="s">
        <v>54</v>
      </c>
      <c r="F1924">
        <v>10</v>
      </c>
      <c r="G1924">
        <v>3</v>
      </c>
      <c r="H1924">
        <v>1.19</v>
      </c>
      <c r="I1924">
        <v>11.19</v>
      </c>
      <c r="J1924">
        <v>13</v>
      </c>
      <c r="K1924">
        <v>12</v>
      </c>
      <c r="L1924">
        <v>1</v>
      </c>
      <c r="M1924">
        <v>0</v>
      </c>
    </row>
    <row r="1925" spans="1:13" x14ac:dyDescent="0.25">
      <c r="A1925">
        <v>2016</v>
      </c>
      <c r="B1925" t="s">
        <v>42</v>
      </c>
      <c r="C1925">
        <v>2.14</v>
      </c>
      <c r="D1925" t="s">
        <v>69</v>
      </c>
      <c r="E1925" t="s">
        <v>55</v>
      </c>
      <c r="F1925">
        <v>2</v>
      </c>
      <c r="G1925">
        <v>0</v>
      </c>
      <c r="H1925">
        <v>0</v>
      </c>
      <c r="I1925">
        <v>2</v>
      </c>
      <c r="J1925">
        <v>2</v>
      </c>
      <c r="K1925">
        <v>1</v>
      </c>
      <c r="L1925">
        <v>1</v>
      </c>
      <c r="M1925">
        <v>0</v>
      </c>
    </row>
    <row r="1926" spans="1:13" x14ac:dyDescent="0.25">
      <c r="A1926">
        <v>2016</v>
      </c>
      <c r="B1926" t="s">
        <v>42</v>
      </c>
      <c r="C1926">
        <v>2.2999999999999998</v>
      </c>
      <c r="D1926" t="s">
        <v>68</v>
      </c>
      <c r="E1926" t="s">
        <v>56</v>
      </c>
      <c r="F1926">
        <v>4</v>
      </c>
      <c r="G1926">
        <v>1</v>
      </c>
      <c r="H1926">
        <v>0.6</v>
      </c>
      <c r="I1926">
        <v>4.5999999999999996</v>
      </c>
      <c r="J1926">
        <v>5</v>
      </c>
      <c r="K1926">
        <v>5</v>
      </c>
      <c r="L1926">
        <v>0</v>
      </c>
      <c r="M1926">
        <v>0</v>
      </c>
    </row>
    <row r="1927" spans="1:13" x14ac:dyDescent="0.25">
      <c r="A1927">
        <v>2016</v>
      </c>
      <c r="B1927" t="s">
        <v>42</v>
      </c>
      <c r="C1927">
        <v>2.31</v>
      </c>
      <c r="D1927" t="s">
        <v>69</v>
      </c>
      <c r="E1927" t="s">
        <v>56</v>
      </c>
      <c r="F1927">
        <v>8</v>
      </c>
      <c r="G1927">
        <v>7</v>
      </c>
      <c r="H1927">
        <v>2.09</v>
      </c>
      <c r="I1927">
        <v>10.09</v>
      </c>
      <c r="J1927">
        <v>15</v>
      </c>
      <c r="K1927">
        <v>14</v>
      </c>
      <c r="L1927">
        <v>1</v>
      </c>
      <c r="M1927">
        <v>0</v>
      </c>
    </row>
    <row r="1928" spans="1:13" x14ac:dyDescent="0.25">
      <c r="A1928">
        <v>2016</v>
      </c>
      <c r="B1928" t="s">
        <v>43</v>
      </c>
      <c r="C1928">
        <v>2.04</v>
      </c>
      <c r="D1928" t="s">
        <v>68</v>
      </c>
      <c r="E1928" t="s">
        <v>54</v>
      </c>
      <c r="F1928">
        <v>4</v>
      </c>
      <c r="G1928">
        <v>0</v>
      </c>
      <c r="H1928">
        <v>0</v>
      </c>
      <c r="I1928">
        <v>4</v>
      </c>
      <c r="J1928">
        <v>4</v>
      </c>
      <c r="K1928">
        <v>3</v>
      </c>
      <c r="L1928">
        <v>1</v>
      </c>
      <c r="M1928">
        <v>0</v>
      </c>
    </row>
    <row r="1929" spans="1:13" x14ac:dyDescent="0.25">
      <c r="A1929">
        <v>2016</v>
      </c>
      <c r="B1929" t="s">
        <v>43</v>
      </c>
      <c r="C1929">
        <v>2.0499999999999998</v>
      </c>
      <c r="D1929" t="s">
        <v>69</v>
      </c>
      <c r="E1929" t="s">
        <v>54</v>
      </c>
      <c r="F1929">
        <v>49</v>
      </c>
      <c r="G1929">
        <v>8</v>
      </c>
      <c r="H1929">
        <v>5.84</v>
      </c>
      <c r="I1929">
        <v>54.84</v>
      </c>
      <c r="J1929">
        <v>57</v>
      </c>
      <c r="K1929">
        <v>49</v>
      </c>
      <c r="L1929">
        <v>8</v>
      </c>
      <c r="M1929">
        <v>0</v>
      </c>
    </row>
    <row r="1930" spans="1:13" x14ac:dyDescent="0.25">
      <c r="A1930">
        <v>2016</v>
      </c>
      <c r="B1930" t="s">
        <v>43</v>
      </c>
      <c r="C1930">
        <v>2.13</v>
      </c>
      <c r="D1930" t="s">
        <v>68</v>
      </c>
      <c r="E1930" t="s">
        <v>55</v>
      </c>
      <c r="F1930">
        <v>3</v>
      </c>
      <c r="G1930">
        <v>0</v>
      </c>
      <c r="H1930">
        <v>0</v>
      </c>
      <c r="I1930">
        <v>3</v>
      </c>
      <c r="J1930">
        <v>3</v>
      </c>
      <c r="K1930">
        <v>2</v>
      </c>
      <c r="L1930">
        <v>1</v>
      </c>
      <c r="M1930">
        <v>0</v>
      </c>
    </row>
    <row r="1931" spans="1:13" x14ac:dyDescent="0.25">
      <c r="A1931">
        <v>2016</v>
      </c>
      <c r="B1931" t="s">
        <v>43</v>
      </c>
      <c r="C1931">
        <v>2.14</v>
      </c>
      <c r="D1931" t="s">
        <v>69</v>
      </c>
      <c r="E1931" t="s">
        <v>55</v>
      </c>
      <c r="F1931">
        <v>21</v>
      </c>
      <c r="G1931">
        <v>0</v>
      </c>
      <c r="H1931">
        <v>0</v>
      </c>
      <c r="I1931">
        <v>21</v>
      </c>
      <c r="J1931">
        <v>21</v>
      </c>
      <c r="K1931">
        <v>15</v>
      </c>
      <c r="L1931">
        <v>6</v>
      </c>
      <c r="M1931">
        <v>0</v>
      </c>
    </row>
    <row r="1932" spans="1:13" x14ac:dyDescent="0.25">
      <c r="A1932">
        <v>2016</v>
      </c>
      <c r="B1932" t="s">
        <v>43</v>
      </c>
      <c r="C1932">
        <v>2.23</v>
      </c>
      <c r="D1932" t="s">
        <v>69</v>
      </c>
      <c r="E1932" t="s">
        <v>53</v>
      </c>
      <c r="F1932">
        <v>13</v>
      </c>
      <c r="G1932">
        <v>0</v>
      </c>
      <c r="H1932">
        <v>0</v>
      </c>
      <c r="I1932">
        <v>13</v>
      </c>
      <c r="J1932">
        <v>13</v>
      </c>
      <c r="K1932">
        <v>6</v>
      </c>
      <c r="L1932">
        <v>7</v>
      </c>
      <c r="M1932">
        <v>0</v>
      </c>
    </row>
    <row r="1933" spans="1:13" x14ac:dyDescent="0.25">
      <c r="A1933">
        <v>2016</v>
      </c>
      <c r="B1933" t="s">
        <v>43</v>
      </c>
      <c r="C1933">
        <v>2.2999999999999998</v>
      </c>
      <c r="D1933" t="s">
        <v>68</v>
      </c>
      <c r="E1933" t="s">
        <v>56</v>
      </c>
      <c r="F1933">
        <v>2</v>
      </c>
      <c r="G1933">
        <v>0</v>
      </c>
      <c r="H1933">
        <v>0</v>
      </c>
      <c r="I1933">
        <v>2</v>
      </c>
      <c r="J1933">
        <v>2</v>
      </c>
      <c r="K1933">
        <v>2</v>
      </c>
      <c r="L1933">
        <v>0</v>
      </c>
      <c r="M1933">
        <v>0</v>
      </c>
    </row>
    <row r="1934" spans="1:13" x14ac:dyDescent="0.25">
      <c r="A1934">
        <v>2016</v>
      </c>
      <c r="B1934" t="s">
        <v>43</v>
      </c>
      <c r="C1934">
        <v>2.31</v>
      </c>
      <c r="D1934" t="s">
        <v>69</v>
      </c>
      <c r="E1934" t="s">
        <v>56</v>
      </c>
      <c r="F1934">
        <v>19</v>
      </c>
      <c r="G1934">
        <v>7</v>
      </c>
      <c r="H1934">
        <v>4.1399999999999997</v>
      </c>
      <c r="I1934">
        <v>23.14</v>
      </c>
      <c r="J1934">
        <v>26</v>
      </c>
      <c r="K1934">
        <v>21</v>
      </c>
      <c r="L1934">
        <v>5</v>
      </c>
      <c r="M1934">
        <v>0</v>
      </c>
    </row>
    <row r="1935" spans="1:13" x14ac:dyDescent="0.25">
      <c r="A1935">
        <v>2016</v>
      </c>
      <c r="B1935" t="s">
        <v>44</v>
      </c>
      <c r="C1935">
        <v>2.0499999999999998</v>
      </c>
      <c r="D1935" t="s">
        <v>69</v>
      </c>
      <c r="E1935" t="s">
        <v>54</v>
      </c>
      <c r="F1935">
        <v>113</v>
      </c>
      <c r="G1935">
        <v>27</v>
      </c>
      <c r="H1935">
        <v>14.87</v>
      </c>
      <c r="I1935">
        <v>127.87</v>
      </c>
      <c r="J1935">
        <v>140</v>
      </c>
      <c r="K1935">
        <v>119</v>
      </c>
      <c r="L1935">
        <v>21</v>
      </c>
      <c r="M1935">
        <v>0</v>
      </c>
    </row>
    <row r="1936" spans="1:13" x14ac:dyDescent="0.25">
      <c r="A1936">
        <v>2016</v>
      </c>
      <c r="B1936" t="s">
        <v>44</v>
      </c>
      <c r="C1936">
        <v>2.14</v>
      </c>
      <c r="D1936" t="s">
        <v>69</v>
      </c>
      <c r="E1936" t="s">
        <v>55</v>
      </c>
      <c r="F1936">
        <v>108</v>
      </c>
      <c r="G1936">
        <v>26</v>
      </c>
      <c r="H1936">
        <v>15.37</v>
      </c>
      <c r="I1936">
        <v>123.37</v>
      </c>
      <c r="J1936">
        <v>134</v>
      </c>
      <c r="K1936">
        <v>103</v>
      </c>
      <c r="L1936">
        <v>31</v>
      </c>
      <c r="M1936">
        <v>0</v>
      </c>
    </row>
    <row r="1937" spans="1:13" x14ac:dyDescent="0.25">
      <c r="A1937">
        <v>2016</v>
      </c>
      <c r="B1937" t="s">
        <v>44</v>
      </c>
      <c r="C1937">
        <v>2.23</v>
      </c>
      <c r="D1937" t="s">
        <v>69</v>
      </c>
      <c r="E1937" t="s">
        <v>53</v>
      </c>
      <c r="F1937">
        <v>30</v>
      </c>
      <c r="G1937">
        <v>4</v>
      </c>
      <c r="H1937">
        <v>2.4</v>
      </c>
      <c r="I1937">
        <v>32.4</v>
      </c>
      <c r="J1937">
        <v>34</v>
      </c>
      <c r="K1937">
        <v>19</v>
      </c>
      <c r="L1937">
        <v>15</v>
      </c>
      <c r="M1937">
        <v>0</v>
      </c>
    </row>
    <row r="1938" spans="1:13" x14ac:dyDescent="0.25">
      <c r="A1938">
        <v>2016</v>
      </c>
      <c r="B1938" t="s">
        <v>44</v>
      </c>
      <c r="C1938">
        <v>2.31</v>
      </c>
      <c r="D1938" t="s">
        <v>69</v>
      </c>
      <c r="E1938" t="s">
        <v>56</v>
      </c>
      <c r="F1938">
        <v>2</v>
      </c>
      <c r="G1938">
        <v>1</v>
      </c>
      <c r="H1938">
        <v>0.5</v>
      </c>
      <c r="I1938">
        <v>2.5</v>
      </c>
      <c r="J1938">
        <v>3</v>
      </c>
      <c r="K1938">
        <v>3</v>
      </c>
      <c r="L1938">
        <v>0</v>
      </c>
      <c r="M1938">
        <v>0</v>
      </c>
    </row>
    <row r="1939" spans="1:13" x14ac:dyDescent="0.25">
      <c r="A1939">
        <v>2016</v>
      </c>
      <c r="B1939" t="s">
        <v>45</v>
      </c>
      <c r="C1939">
        <v>2.04</v>
      </c>
      <c r="D1939" t="s">
        <v>68</v>
      </c>
      <c r="E1939" t="s">
        <v>54</v>
      </c>
      <c r="F1939">
        <v>0</v>
      </c>
      <c r="G1939">
        <v>2</v>
      </c>
      <c r="H1939">
        <v>1.07</v>
      </c>
      <c r="I1939">
        <v>1.07</v>
      </c>
      <c r="J1939">
        <v>2</v>
      </c>
      <c r="K1939">
        <v>1</v>
      </c>
      <c r="L1939">
        <v>1</v>
      </c>
      <c r="M1939">
        <v>0</v>
      </c>
    </row>
    <row r="1940" spans="1:13" x14ac:dyDescent="0.25">
      <c r="A1940">
        <v>2016</v>
      </c>
      <c r="B1940" t="s">
        <v>45</v>
      </c>
      <c r="C1940">
        <v>2.0499999999999998</v>
      </c>
      <c r="D1940" t="s">
        <v>69</v>
      </c>
      <c r="E1940" t="s">
        <v>54</v>
      </c>
      <c r="F1940">
        <v>34</v>
      </c>
      <c r="G1940">
        <v>4</v>
      </c>
      <c r="H1940">
        <v>2.31</v>
      </c>
      <c r="I1940">
        <v>36.31</v>
      </c>
      <c r="J1940">
        <v>38</v>
      </c>
      <c r="K1940">
        <v>31</v>
      </c>
      <c r="L1940">
        <v>7</v>
      </c>
      <c r="M1940">
        <v>0</v>
      </c>
    </row>
    <row r="1941" spans="1:13" x14ac:dyDescent="0.25">
      <c r="A1941">
        <v>2016</v>
      </c>
      <c r="B1941" t="s">
        <v>45</v>
      </c>
      <c r="C1941">
        <v>2.13</v>
      </c>
      <c r="D1941" t="s">
        <v>68</v>
      </c>
      <c r="E1941" t="s">
        <v>55</v>
      </c>
      <c r="F1941">
        <v>3</v>
      </c>
      <c r="G1941">
        <v>2</v>
      </c>
      <c r="H1941">
        <v>1.46</v>
      </c>
      <c r="I1941">
        <v>4.46</v>
      </c>
      <c r="J1941">
        <v>5</v>
      </c>
      <c r="K1941">
        <v>4</v>
      </c>
      <c r="L1941">
        <v>1</v>
      </c>
      <c r="M1941">
        <v>0</v>
      </c>
    </row>
    <row r="1942" spans="1:13" x14ac:dyDescent="0.25">
      <c r="A1942">
        <v>2016</v>
      </c>
      <c r="B1942" t="s">
        <v>45</v>
      </c>
      <c r="C1942">
        <v>2.14</v>
      </c>
      <c r="D1942" t="s">
        <v>69</v>
      </c>
      <c r="E1942" t="s">
        <v>55</v>
      </c>
      <c r="F1942">
        <v>4</v>
      </c>
      <c r="G1942">
        <v>6</v>
      </c>
      <c r="H1942">
        <v>4.45</v>
      </c>
      <c r="I1942">
        <v>8.4499999999999993</v>
      </c>
      <c r="J1942">
        <v>10</v>
      </c>
      <c r="K1942">
        <v>9</v>
      </c>
      <c r="L1942">
        <v>1</v>
      </c>
      <c r="M1942">
        <v>0</v>
      </c>
    </row>
    <row r="1943" spans="1:13" x14ac:dyDescent="0.25">
      <c r="A1943">
        <v>2016</v>
      </c>
      <c r="B1943" t="s">
        <v>45</v>
      </c>
      <c r="C1943">
        <v>2.2200000000000002</v>
      </c>
      <c r="D1943" t="s">
        <v>68</v>
      </c>
      <c r="E1943" t="s">
        <v>53</v>
      </c>
      <c r="F1943">
        <v>3</v>
      </c>
      <c r="G1943">
        <v>0</v>
      </c>
      <c r="H1943">
        <v>0</v>
      </c>
      <c r="I1943">
        <v>3</v>
      </c>
      <c r="J1943">
        <v>3</v>
      </c>
      <c r="K1943">
        <v>1</v>
      </c>
      <c r="L1943">
        <v>2</v>
      </c>
      <c r="M1943">
        <v>0</v>
      </c>
    </row>
    <row r="1944" spans="1:13" x14ac:dyDescent="0.25">
      <c r="A1944">
        <v>2016</v>
      </c>
      <c r="B1944" t="s">
        <v>45</v>
      </c>
      <c r="C1944">
        <v>2.23</v>
      </c>
      <c r="D1944" t="s">
        <v>69</v>
      </c>
      <c r="E1944" t="s">
        <v>53</v>
      </c>
      <c r="F1944">
        <v>8</v>
      </c>
      <c r="G1944">
        <v>1</v>
      </c>
      <c r="H1944">
        <v>0.8</v>
      </c>
      <c r="I1944">
        <v>8.8000000000000007</v>
      </c>
      <c r="J1944">
        <v>9</v>
      </c>
      <c r="K1944">
        <v>9</v>
      </c>
      <c r="L1944">
        <v>0</v>
      </c>
      <c r="M1944">
        <v>0</v>
      </c>
    </row>
    <row r="1945" spans="1:13" x14ac:dyDescent="0.25">
      <c r="A1945">
        <v>2016</v>
      </c>
      <c r="B1945" t="s">
        <v>45</v>
      </c>
      <c r="C1945">
        <v>2.2999999999999998</v>
      </c>
      <c r="D1945" t="s">
        <v>68</v>
      </c>
      <c r="E1945" t="s">
        <v>56</v>
      </c>
      <c r="F1945">
        <v>4</v>
      </c>
      <c r="G1945">
        <v>0</v>
      </c>
      <c r="H1945">
        <v>0</v>
      </c>
      <c r="I1945">
        <v>4</v>
      </c>
      <c r="J1945">
        <v>4</v>
      </c>
      <c r="K1945">
        <v>3</v>
      </c>
      <c r="L1945">
        <v>1</v>
      </c>
      <c r="M1945">
        <v>0</v>
      </c>
    </row>
    <row r="1946" spans="1:13" x14ac:dyDescent="0.25">
      <c r="A1946">
        <v>2016</v>
      </c>
      <c r="B1946" t="s">
        <v>46</v>
      </c>
      <c r="C1946">
        <v>2.04</v>
      </c>
      <c r="D1946" t="s">
        <v>68</v>
      </c>
      <c r="E1946" t="s">
        <v>54</v>
      </c>
      <c r="F1946">
        <v>10</v>
      </c>
      <c r="G1946">
        <v>3</v>
      </c>
      <c r="H1946">
        <v>1.83</v>
      </c>
      <c r="I1946">
        <v>11.83</v>
      </c>
      <c r="J1946">
        <v>13</v>
      </c>
      <c r="K1946">
        <v>9</v>
      </c>
      <c r="L1946">
        <v>4</v>
      </c>
      <c r="M1946">
        <v>0</v>
      </c>
    </row>
    <row r="1947" spans="1:13" x14ac:dyDescent="0.25">
      <c r="A1947">
        <v>2016</v>
      </c>
      <c r="B1947" t="s">
        <v>46</v>
      </c>
      <c r="C1947">
        <v>2.0499999999999998</v>
      </c>
      <c r="D1947" t="s">
        <v>69</v>
      </c>
      <c r="E1947" t="s">
        <v>54</v>
      </c>
      <c r="F1947">
        <v>34</v>
      </c>
      <c r="G1947">
        <v>7</v>
      </c>
      <c r="H1947">
        <v>4.7300000000000004</v>
      </c>
      <c r="I1947">
        <v>38.729999999999997</v>
      </c>
      <c r="J1947">
        <v>41</v>
      </c>
      <c r="K1947">
        <v>37</v>
      </c>
      <c r="L1947">
        <v>4</v>
      </c>
      <c r="M1947">
        <v>0</v>
      </c>
    </row>
    <row r="1948" spans="1:13" x14ac:dyDescent="0.25">
      <c r="A1948">
        <v>2016</v>
      </c>
      <c r="B1948" t="s">
        <v>46</v>
      </c>
      <c r="C1948">
        <v>2.13</v>
      </c>
      <c r="D1948" t="s">
        <v>68</v>
      </c>
      <c r="E1948" t="s">
        <v>55</v>
      </c>
      <c r="F1948">
        <v>5</v>
      </c>
      <c r="G1948">
        <v>0</v>
      </c>
      <c r="H1948">
        <v>0</v>
      </c>
      <c r="I1948">
        <v>5</v>
      </c>
      <c r="J1948">
        <v>5</v>
      </c>
      <c r="K1948">
        <v>4</v>
      </c>
      <c r="L1948">
        <v>1</v>
      </c>
      <c r="M1948">
        <v>0</v>
      </c>
    </row>
    <row r="1949" spans="1:13" x14ac:dyDescent="0.25">
      <c r="A1949">
        <v>2016</v>
      </c>
      <c r="B1949" t="s">
        <v>46</v>
      </c>
      <c r="C1949">
        <v>2.14</v>
      </c>
      <c r="D1949" t="s">
        <v>69</v>
      </c>
      <c r="E1949" t="s">
        <v>55</v>
      </c>
      <c r="F1949">
        <v>19</v>
      </c>
      <c r="G1949">
        <v>13</v>
      </c>
      <c r="H1949">
        <v>8.94</v>
      </c>
      <c r="I1949">
        <v>27.94</v>
      </c>
      <c r="J1949">
        <v>32</v>
      </c>
      <c r="K1949">
        <v>24</v>
      </c>
      <c r="L1949">
        <v>8</v>
      </c>
      <c r="M1949">
        <v>0</v>
      </c>
    </row>
    <row r="1950" spans="1:13" x14ac:dyDescent="0.25">
      <c r="A1950">
        <v>2016</v>
      </c>
      <c r="B1950" t="s">
        <v>46</v>
      </c>
      <c r="C1950">
        <v>2.2200000000000002</v>
      </c>
      <c r="D1950" t="s">
        <v>68</v>
      </c>
      <c r="E1950" t="s">
        <v>53</v>
      </c>
      <c r="F1950">
        <v>2</v>
      </c>
      <c r="G1950">
        <v>0</v>
      </c>
      <c r="H1950">
        <v>0</v>
      </c>
      <c r="I1950">
        <v>2</v>
      </c>
      <c r="J1950">
        <v>2</v>
      </c>
      <c r="K1950">
        <v>2</v>
      </c>
      <c r="L1950">
        <v>0</v>
      </c>
      <c r="M1950">
        <v>0</v>
      </c>
    </row>
    <row r="1951" spans="1:13" x14ac:dyDescent="0.25">
      <c r="A1951">
        <v>2016</v>
      </c>
      <c r="B1951" t="s">
        <v>46</v>
      </c>
      <c r="C1951">
        <v>2.23</v>
      </c>
      <c r="D1951" t="s">
        <v>69</v>
      </c>
      <c r="E1951" t="s">
        <v>53</v>
      </c>
      <c r="F1951">
        <v>12</v>
      </c>
      <c r="G1951">
        <v>3</v>
      </c>
      <c r="H1951">
        <v>2.27</v>
      </c>
      <c r="I1951">
        <v>14.27</v>
      </c>
      <c r="J1951">
        <v>15</v>
      </c>
      <c r="K1951">
        <v>12</v>
      </c>
      <c r="L1951">
        <v>3</v>
      </c>
      <c r="M1951">
        <v>0</v>
      </c>
    </row>
    <row r="1952" spans="1:13" x14ac:dyDescent="0.25">
      <c r="A1952">
        <v>2016</v>
      </c>
      <c r="B1952" t="s">
        <v>46</v>
      </c>
      <c r="C1952">
        <v>2.2999999999999998</v>
      </c>
      <c r="D1952" t="s">
        <v>68</v>
      </c>
      <c r="E1952" t="s">
        <v>56</v>
      </c>
      <c r="F1952">
        <v>5</v>
      </c>
      <c r="G1952">
        <v>0</v>
      </c>
      <c r="H1952">
        <v>0</v>
      </c>
      <c r="I1952">
        <v>5</v>
      </c>
      <c r="J1952">
        <v>5</v>
      </c>
      <c r="K1952">
        <v>3</v>
      </c>
      <c r="L1952">
        <v>2</v>
      </c>
      <c r="M1952">
        <v>0</v>
      </c>
    </row>
    <row r="1953" spans="1:13" x14ac:dyDescent="0.25">
      <c r="A1953">
        <v>2016</v>
      </c>
      <c r="B1953" t="s">
        <v>46</v>
      </c>
      <c r="C1953">
        <v>2.31</v>
      </c>
      <c r="D1953" t="s">
        <v>69</v>
      </c>
      <c r="E1953" t="s">
        <v>56</v>
      </c>
      <c r="F1953">
        <v>15</v>
      </c>
      <c r="G1953">
        <v>2</v>
      </c>
      <c r="H1953">
        <v>1.4</v>
      </c>
      <c r="I1953">
        <v>16.399999999999999</v>
      </c>
      <c r="J1953">
        <v>17</v>
      </c>
      <c r="K1953">
        <v>11</v>
      </c>
      <c r="L1953">
        <v>6</v>
      </c>
      <c r="M1953">
        <v>0</v>
      </c>
    </row>
    <row r="1954" spans="1:13" x14ac:dyDescent="0.25">
      <c r="A1954">
        <v>2016</v>
      </c>
      <c r="B1954" t="s">
        <v>47</v>
      </c>
      <c r="C1954">
        <v>2.04</v>
      </c>
      <c r="D1954" t="s">
        <v>68</v>
      </c>
      <c r="E1954" t="s">
        <v>54</v>
      </c>
      <c r="F1954">
        <v>17</v>
      </c>
      <c r="G1954">
        <v>2</v>
      </c>
      <c r="H1954">
        <v>0.97</v>
      </c>
      <c r="I1954">
        <v>17.97</v>
      </c>
      <c r="J1954">
        <v>19</v>
      </c>
      <c r="K1954">
        <v>16</v>
      </c>
      <c r="L1954">
        <v>3</v>
      </c>
      <c r="M1954">
        <v>0</v>
      </c>
    </row>
    <row r="1955" spans="1:13" x14ac:dyDescent="0.25">
      <c r="A1955">
        <v>2016</v>
      </c>
      <c r="B1955" t="s">
        <v>47</v>
      </c>
      <c r="C1955">
        <v>2.0499999999999998</v>
      </c>
      <c r="D1955" t="s">
        <v>69</v>
      </c>
      <c r="E1955" t="s">
        <v>54</v>
      </c>
      <c r="F1955">
        <v>49</v>
      </c>
      <c r="G1955">
        <v>13</v>
      </c>
      <c r="H1955">
        <v>8.85</v>
      </c>
      <c r="I1955">
        <v>57.85</v>
      </c>
      <c r="J1955">
        <v>62</v>
      </c>
      <c r="K1955">
        <v>53</v>
      </c>
      <c r="L1955">
        <v>9</v>
      </c>
      <c r="M1955">
        <v>0</v>
      </c>
    </row>
    <row r="1956" spans="1:13" x14ac:dyDescent="0.25">
      <c r="A1956">
        <v>2016</v>
      </c>
      <c r="B1956" t="s">
        <v>47</v>
      </c>
      <c r="C1956">
        <v>2.13</v>
      </c>
      <c r="D1956" t="s">
        <v>68</v>
      </c>
      <c r="E1956" t="s">
        <v>55</v>
      </c>
      <c r="F1956">
        <v>11</v>
      </c>
      <c r="G1956">
        <v>5</v>
      </c>
      <c r="H1956">
        <v>4.12</v>
      </c>
      <c r="I1956">
        <v>15.12</v>
      </c>
      <c r="J1956">
        <v>16</v>
      </c>
      <c r="K1956">
        <v>10</v>
      </c>
      <c r="L1956">
        <v>6</v>
      </c>
      <c r="M1956">
        <v>0</v>
      </c>
    </row>
    <row r="1957" spans="1:13" x14ac:dyDescent="0.25">
      <c r="A1957">
        <v>2016</v>
      </c>
      <c r="B1957" t="s">
        <v>47</v>
      </c>
      <c r="C1957">
        <v>2.14</v>
      </c>
      <c r="D1957" t="s">
        <v>69</v>
      </c>
      <c r="E1957" t="s">
        <v>55</v>
      </c>
      <c r="F1957">
        <v>40</v>
      </c>
      <c r="G1957">
        <v>12</v>
      </c>
      <c r="H1957">
        <v>7.69</v>
      </c>
      <c r="I1957">
        <v>47.69</v>
      </c>
      <c r="J1957">
        <v>52</v>
      </c>
      <c r="K1957">
        <v>45</v>
      </c>
      <c r="L1957">
        <v>7</v>
      </c>
      <c r="M1957">
        <v>0</v>
      </c>
    </row>
    <row r="1958" spans="1:13" x14ac:dyDescent="0.25">
      <c r="A1958">
        <v>2016</v>
      </c>
      <c r="B1958" t="s">
        <v>47</v>
      </c>
      <c r="C1958">
        <v>2.2200000000000002</v>
      </c>
      <c r="D1958" t="s">
        <v>68</v>
      </c>
      <c r="E1958" t="s">
        <v>53</v>
      </c>
      <c r="F1958">
        <v>5</v>
      </c>
      <c r="G1958">
        <v>1</v>
      </c>
      <c r="H1958">
        <v>0.57999999999999996</v>
      </c>
      <c r="I1958">
        <v>5.58</v>
      </c>
      <c r="J1958">
        <v>6</v>
      </c>
      <c r="K1958">
        <v>3</v>
      </c>
      <c r="L1958">
        <v>3</v>
      </c>
      <c r="M1958">
        <v>0</v>
      </c>
    </row>
    <row r="1959" spans="1:13" x14ac:dyDescent="0.25">
      <c r="A1959">
        <v>2016</v>
      </c>
      <c r="B1959" t="s">
        <v>47</v>
      </c>
      <c r="C1959">
        <v>2.23</v>
      </c>
      <c r="D1959" t="s">
        <v>69</v>
      </c>
      <c r="E1959" t="s">
        <v>53</v>
      </c>
      <c r="F1959">
        <v>20</v>
      </c>
      <c r="G1959">
        <v>6</v>
      </c>
      <c r="H1959">
        <v>3.84</v>
      </c>
      <c r="I1959">
        <v>23.84</v>
      </c>
      <c r="J1959">
        <v>26</v>
      </c>
      <c r="K1959">
        <v>17</v>
      </c>
      <c r="L1959">
        <v>9</v>
      </c>
      <c r="M1959">
        <v>0</v>
      </c>
    </row>
    <row r="1960" spans="1:13" x14ac:dyDescent="0.25">
      <c r="A1960">
        <v>2016</v>
      </c>
      <c r="B1960" t="s">
        <v>47</v>
      </c>
      <c r="C1960">
        <v>2.2999999999999998</v>
      </c>
      <c r="D1960" t="s">
        <v>68</v>
      </c>
      <c r="E1960" t="s">
        <v>56</v>
      </c>
      <c r="F1960">
        <v>2</v>
      </c>
      <c r="G1960">
        <v>2</v>
      </c>
      <c r="H1960">
        <v>1.42</v>
      </c>
      <c r="I1960">
        <v>3.42</v>
      </c>
      <c r="J1960">
        <v>4</v>
      </c>
      <c r="K1960">
        <v>4</v>
      </c>
      <c r="L1960">
        <v>0</v>
      </c>
      <c r="M1960">
        <v>0</v>
      </c>
    </row>
    <row r="1961" spans="1:13" x14ac:dyDescent="0.25">
      <c r="A1961">
        <v>2017</v>
      </c>
      <c r="B1961" t="s">
        <v>17</v>
      </c>
      <c r="C1961">
        <v>2.04</v>
      </c>
      <c r="D1961" t="s">
        <v>68</v>
      </c>
      <c r="E1961" t="s">
        <v>54</v>
      </c>
      <c r="F1961">
        <v>33</v>
      </c>
      <c r="G1961">
        <v>12</v>
      </c>
      <c r="H1961">
        <v>6.48</v>
      </c>
      <c r="I1961">
        <v>39.479999999999997</v>
      </c>
      <c r="J1961">
        <v>45</v>
      </c>
      <c r="K1961">
        <v>38</v>
      </c>
      <c r="L1961">
        <v>7</v>
      </c>
      <c r="M1961">
        <v>0</v>
      </c>
    </row>
    <row r="1962" spans="1:13" x14ac:dyDescent="0.25">
      <c r="A1962">
        <v>2017</v>
      </c>
      <c r="B1962" t="s">
        <v>17</v>
      </c>
      <c r="C1962">
        <v>2.0499999999999998</v>
      </c>
      <c r="D1962" t="s">
        <v>69</v>
      </c>
      <c r="E1962" t="s">
        <v>54</v>
      </c>
      <c r="F1962">
        <v>67</v>
      </c>
      <c r="G1962">
        <v>18</v>
      </c>
      <c r="H1962">
        <v>9.0299999999999994</v>
      </c>
      <c r="I1962">
        <v>76.03</v>
      </c>
      <c r="J1962">
        <v>85</v>
      </c>
      <c r="K1962">
        <v>72</v>
      </c>
      <c r="L1962">
        <v>13</v>
      </c>
      <c r="M1962">
        <v>0</v>
      </c>
    </row>
    <row r="1963" spans="1:13" x14ac:dyDescent="0.25">
      <c r="A1963">
        <v>2017</v>
      </c>
      <c r="B1963" t="s">
        <v>17</v>
      </c>
      <c r="C1963">
        <v>2.13</v>
      </c>
      <c r="D1963" t="s">
        <v>68</v>
      </c>
      <c r="E1963" t="s">
        <v>55</v>
      </c>
      <c r="F1963">
        <v>23</v>
      </c>
      <c r="G1963">
        <v>2</v>
      </c>
      <c r="H1963">
        <v>1.41</v>
      </c>
      <c r="I1963">
        <v>24.41</v>
      </c>
      <c r="J1963">
        <v>25</v>
      </c>
      <c r="K1963">
        <v>20</v>
      </c>
      <c r="L1963">
        <v>5</v>
      </c>
      <c r="M1963">
        <v>0</v>
      </c>
    </row>
    <row r="1964" spans="1:13" x14ac:dyDescent="0.25">
      <c r="A1964">
        <v>2017</v>
      </c>
      <c r="B1964" t="s">
        <v>17</v>
      </c>
      <c r="C1964">
        <v>2.14</v>
      </c>
      <c r="D1964" t="s">
        <v>69</v>
      </c>
      <c r="E1964" t="s">
        <v>55</v>
      </c>
      <c r="F1964">
        <v>38</v>
      </c>
      <c r="G1964">
        <v>10</v>
      </c>
      <c r="H1964">
        <v>5.93</v>
      </c>
      <c r="I1964">
        <v>43.93</v>
      </c>
      <c r="J1964">
        <v>48</v>
      </c>
      <c r="K1964">
        <v>40</v>
      </c>
      <c r="L1964">
        <v>8</v>
      </c>
      <c r="M1964">
        <v>0</v>
      </c>
    </row>
    <row r="1965" spans="1:13" x14ac:dyDescent="0.25">
      <c r="A1965">
        <v>2017</v>
      </c>
      <c r="B1965" t="s">
        <v>17</v>
      </c>
      <c r="C1965">
        <v>2.2200000000000002</v>
      </c>
      <c r="D1965" t="s">
        <v>68</v>
      </c>
      <c r="E1965" t="s">
        <v>53</v>
      </c>
      <c r="F1965">
        <v>8</v>
      </c>
      <c r="G1965">
        <v>0</v>
      </c>
      <c r="H1965">
        <v>0</v>
      </c>
      <c r="I1965">
        <v>8</v>
      </c>
      <c r="J1965">
        <v>8</v>
      </c>
      <c r="K1965">
        <v>7</v>
      </c>
      <c r="L1965">
        <v>1</v>
      </c>
      <c r="M1965">
        <v>0</v>
      </c>
    </row>
    <row r="1966" spans="1:13" x14ac:dyDescent="0.25">
      <c r="A1966">
        <v>2017</v>
      </c>
      <c r="B1966" t="s">
        <v>17</v>
      </c>
      <c r="C1966">
        <v>2.23</v>
      </c>
      <c r="D1966" t="s">
        <v>69</v>
      </c>
      <c r="E1966" t="s">
        <v>53</v>
      </c>
      <c r="F1966">
        <v>28</v>
      </c>
      <c r="G1966">
        <v>7</v>
      </c>
      <c r="H1966">
        <v>5.0599999999999996</v>
      </c>
      <c r="I1966">
        <v>33.06</v>
      </c>
      <c r="J1966">
        <v>35</v>
      </c>
      <c r="K1966">
        <v>29</v>
      </c>
      <c r="L1966">
        <v>6</v>
      </c>
      <c r="M1966">
        <v>0</v>
      </c>
    </row>
    <row r="1967" spans="1:13" x14ac:dyDescent="0.25">
      <c r="A1967">
        <v>2017</v>
      </c>
      <c r="B1967" t="s">
        <v>17</v>
      </c>
      <c r="C1967">
        <v>2.2999999999999998</v>
      </c>
      <c r="D1967" t="s">
        <v>68</v>
      </c>
      <c r="E1967" t="s">
        <v>56</v>
      </c>
      <c r="F1967">
        <v>1</v>
      </c>
      <c r="G1967">
        <v>2</v>
      </c>
      <c r="H1967">
        <v>1.62</v>
      </c>
      <c r="I1967">
        <v>2.62</v>
      </c>
      <c r="J1967">
        <v>3</v>
      </c>
      <c r="K1967">
        <v>2</v>
      </c>
      <c r="L1967">
        <v>1</v>
      </c>
      <c r="M1967">
        <v>0</v>
      </c>
    </row>
    <row r="1968" spans="1:13" x14ac:dyDescent="0.25">
      <c r="A1968">
        <v>2017</v>
      </c>
      <c r="B1968" t="s">
        <v>17</v>
      </c>
      <c r="C1968">
        <v>2.31</v>
      </c>
      <c r="D1968" t="s">
        <v>69</v>
      </c>
      <c r="E1968" t="s">
        <v>56</v>
      </c>
      <c r="F1968">
        <v>0</v>
      </c>
      <c r="G1968">
        <v>14</v>
      </c>
      <c r="H1968">
        <v>3.89</v>
      </c>
      <c r="I1968">
        <v>3.89</v>
      </c>
      <c r="J1968">
        <v>14</v>
      </c>
      <c r="K1968">
        <v>8</v>
      </c>
      <c r="L1968">
        <v>6</v>
      </c>
      <c r="M1968">
        <v>0</v>
      </c>
    </row>
    <row r="1969" spans="1:13" x14ac:dyDescent="0.25">
      <c r="A1969">
        <v>2017</v>
      </c>
      <c r="B1969" t="s">
        <v>18</v>
      </c>
      <c r="C1969">
        <v>2.04</v>
      </c>
      <c r="D1969" t="s">
        <v>68</v>
      </c>
      <c r="E1969" t="s">
        <v>54</v>
      </c>
      <c r="F1969">
        <v>17</v>
      </c>
      <c r="G1969">
        <v>3</v>
      </c>
      <c r="H1969">
        <v>2.15</v>
      </c>
      <c r="I1969">
        <v>19.149999999999999</v>
      </c>
      <c r="J1969">
        <v>20</v>
      </c>
      <c r="K1969">
        <v>15</v>
      </c>
      <c r="L1969">
        <v>5</v>
      </c>
      <c r="M1969">
        <v>0</v>
      </c>
    </row>
    <row r="1970" spans="1:13" x14ac:dyDescent="0.25">
      <c r="A1970">
        <v>2017</v>
      </c>
      <c r="B1970" t="s">
        <v>18</v>
      </c>
      <c r="C1970">
        <v>2.0499999999999998</v>
      </c>
      <c r="D1970" t="s">
        <v>69</v>
      </c>
      <c r="E1970" t="s">
        <v>54</v>
      </c>
      <c r="F1970">
        <v>91</v>
      </c>
      <c r="G1970">
        <v>46</v>
      </c>
      <c r="H1970">
        <v>25.75</v>
      </c>
      <c r="I1970">
        <v>116.75</v>
      </c>
      <c r="J1970">
        <v>137</v>
      </c>
      <c r="K1970">
        <v>119</v>
      </c>
      <c r="L1970">
        <v>18</v>
      </c>
      <c r="M1970">
        <v>0</v>
      </c>
    </row>
    <row r="1971" spans="1:13" x14ac:dyDescent="0.25">
      <c r="A1971">
        <v>2017</v>
      </c>
      <c r="B1971" t="s">
        <v>18</v>
      </c>
      <c r="C1971">
        <v>2.13</v>
      </c>
      <c r="D1971" t="s">
        <v>68</v>
      </c>
      <c r="E1971" t="s">
        <v>55</v>
      </c>
      <c r="F1971">
        <v>10</v>
      </c>
      <c r="G1971">
        <v>4</v>
      </c>
      <c r="H1971">
        <v>2.86</v>
      </c>
      <c r="I1971">
        <v>12.86</v>
      </c>
      <c r="J1971">
        <v>14</v>
      </c>
      <c r="K1971">
        <v>11</v>
      </c>
      <c r="L1971">
        <v>3</v>
      </c>
      <c r="M1971">
        <v>0</v>
      </c>
    </row>
    <row r="1972" spans="1:13" x14ac:dyDescent="0.25">
      <c r="A1972">
        <v>2017</v>
      </c>
      <c r="B1972" t="s">
        <v>18</v>
      </c>
      <c r="C1972">
        <v>2.14</v>
      </c>
      <c r="D1972" t="s">
        <v>69</v>
      </c>
      <c r="E1972" t="s">
        <v>55</v>
      </c>
      <c r="F1972">
        <v>3</v>
      </c>
      <c r="G1972">
        <v>0</v>
      </c>
      <c r="H1972">
        <v>0</v>
      </c>
      <c r="I1972">
        <v>3</v>
      </c>
      <c r="J1972">
        <v>3</v>
      </c>
      <c r="K1972">
        <v>3</v>
      </c>
      <c r="L1972">
        <v>0</v>
      </c>
      <c r="M1972">
        <v>0</v>
      </c>
    </row>
    <row r="1973" spans="1:13" x14ac:dyDescent="0.25">
      <c r="A1973">
        <v>2017</v>
      </c>
      <c r="B1973" t="s">
        <v>18</v>
      </c>
      <c r="C1973">
        <v>2.2200000000000002</v>
      </c>
      <c r="D1973" t="s">
        <v>68</v>
      </c>
      <c r="E1973" t="s">
        <v>53</v>
      </c>
      <c r="F1973">
        <v>4</v>
      </c>
      <c r="G1973">
        <v>0</v>
      </c>
      <c r="H1973">
        <v>0</v>
      </c>
      <c r="I1973">
        <v>4</v>
      </c>
      <c r="J1973">
        <v>4</v>
      </c>
      <c r="K1973">
        <v>3</v>
      </c>
      <c r="L1973">
        <v>1</v>
      </c>
      <c r="M1973">
        <v>0</v>
      </c>
    </row>
    <row r="1974" spans="1:13" x14ac:dyDescent="0.25">
      <c r="A1974">
        <v>2017</v>
      </c>
      <c r="B1974" t="s">
        <v>18</v>
      </c>
      <c r="C1974">
        <v>2.23</v>
      </c>
      <c r="D1974" t="s">
        <v>69</v>
      </c>
      <c r="E1974" t="s">
        <v>53</v>
      </c>
      <c r="F1974">
        <v>24</v>
      </c>
      <c r="G1974">
        <v>8</v>
      </c>
      <c r="H1974">
        <v>4.92</v>
      </c>
      <c r="I1974">
        <v>28.92</v>
      </c>
      <c r="J1974">
        <v>32</v>
      </c>
      <c r="K1974">
        <v>29</v>
      </c>
      <c r="L1974">
        <v>3</v>
      </c>
      <c r="M1974">
        <v>0</v>
      </c>
    </row>
    <row r="1975" spans="1:13" x14ac:dyDescent="0.25">
      <c r="A1975">
        <v>2017</v>
      </c>
      <c r="B1975" t="s">
        <v>19</v>
      </c>
      <c r="C1975">
        <v>2.04</v>
      </c>
      <c r="D1975" t="s">
        <v>68</v>
      </c>
      <c r="E1975" t="s">
        <v>54</v>
      </c>
      <c r="F1975">
        <v>8</v>
      </c>
      <c r="G1975">
        <v>0</v>
      </c>
      <c r="H1975">
        <v>0</v>
      </c>
      <c r="I1975">
        <v>8</v>
      </c>
      <c r="J1975">
        <v>8</v>
      </c>
      <c r="K1975">
        <v>8</v>
      </c>
      <c r="L1975">
        <v>0</v>
      </c>
      <c r="M1975">
        <v>0</v>
      </c>
    </row>
    <row r="1976" spans="1:13" x14ac:dyDescent="0.25">
      <c r="A1976">
        <v>2017</v>
      </c>
      <c r="B1976" t="s">
        <v>19</v>
      </c>
      <c r="C1976">
        <v>2.0499999999999998</v>
      </c>
      <c r="D1976" t="s">
        <v>69</v>
      </c>
      <c r="E1976" t="s">
        <v>54</v>
      </c>
      <c r="F1976">
        <v>43</v>
      </c>
      <c r="G1976">
        <v>4</v>
      </c>
      <c r="H1976">
        <v>2.3199999999999998</v>
      </c>
      <c r="I1976">
        <v>45.32</v>
      </c>
      <c r="J1976">
        <v>47</v>
      </c>
      <c r="K1976">
        <v>45</v>
      </c>
      <c r="L1976">
        <v>2</v>
      </c>
      <c r="M1976">
        <v>0</v>
      </c>
    </row>
    <row r="1977" spans="1:13" x14ac:dyDescent="0.25">
      <c r="A1977">
        <v>2017</v>
      </c>
      <c r="B1977" t="s">
        <v>19</v>
      </c>
      <c r="C1977">
        <v>2.13</v>
      </c>
      <c r="D1977" t="s">
        <v>68</v>
      </c>
      <c r="E1977" t="s">
        <v>55</v>
      </c>
      <c r="F1977">
        <v>6</v>
      </c>
      <c r="G1977">
        <v>0</v>
      </c>
      <c r="H1977">
        <v>0</v>
      </c>
      <c r="I1977">
        <v>6</v>
      </c>
      <c r="J1977">
        <v>6</v>
      </c>
      <c r="K1977">
        <v>5</v>
      </c>
      <c r="L1977">
        <v>1</v>
      </c>
      <c r="M1977">
        <v>0</v>
      </c>
    </row>
    <row r="1978" spans="1:13" x14ac:dyDescent="0.25">
      <c r="A1978">
        <v>2017</v>
      </c>
      <c r="B1978" t="s">
        <v>19</v>
      </c>
      <c r="C1978">
        <v>2.14</v>
      </c>
      <c r="D1978" t="s">
        <v>69</v>
      </c>
      <c r="E1978" t="s">
        <v>55</v>
      </c>
      <c r="F1978">
        <v>6</v>
      </c>
      <c r="G1978">
        <v>2</v>
      </c>
      <c r="H1978">
        <v>1.65</v>
      </c>
      <c r="I1978">
        <v>7.65</v>
      </c>
      <c r="J1978">
        <v>8</v>
      </c>
      <c r="K1978">
        <v>7</v>
      </c>
      <c r="L1978">
        <v>1</v>
      </c>
      <c r="M1978">
        <v>0</v>
      </c>
    </row>
    <row r="1979" spans="1:13" x14ac:dyDescent="0.25">
      <c r="A1979">
        <v>2017</v>
      </c>
      <c r="B1979" t="s">
        <v>19</v>
      </c>
      <c r="C1979">
        <v>2.2200000000000002</v>
      </c>
      <c r="D1979" t="s">
        <v>68</v>
      </c>
      <c r="E1979" t="s">
        <v>53</v>
      </c>
      <c r="F1979">
        <v>2</v>
      </c>
      <c r="G1979">
        <v>0</v>
      </c>
      <c r="H1979">
        <v>0</v>
      </c>
      <c r="I1979">
        <v>2</v>
      </c>
      <c r="J1979">
        <v>2</v>
      </c>
      <c r="K1979">
        <v>2</v>
      </c>
      <c r="L1979">
        <v>0</v>
      </c>
      <c r="M1979">
        <v>0</v>
      </c>
    </row>
    <row r="1980" spans="1:13" x14ac:dyDescent="0.25">
      <c r="A1980">
        <v>2017</v>
      </c>
      <c r="B1980" t="s">
        <v>19</v>
      </c>
      <c r="C1980">
        <v>2.23</v>
      </c>
      <c r="D1980" t="s">
        <v>69</v>
      </c>
      <c r="E1980" t="s">
        <v>53</v>
      </c>
      <c r="F1980">
        <v>16</v>
      </c>
      <c r="G1980">
        <v>0</v>
      </c>
      <c r="H1980">
        <v>0</v>
      </c>
      <c r="I1980">
        <v>16</v>
      </c>
      <c r="J1980">
        <v>16</v>
      </c>
      <c r="K1980">
        <v>12</v>
      </c>
      <c r="L1980">
        <v>4</v>
      </c>
      <c r="M1980">
        <v>0</v>
      </c>
    </row>
    <row r="1981" spans="1:13" x14ac:dyDescent="0.25">
      <c r="A1981">
        <v>2017</v>
      </c>
      <c r="B1981" t="s">
        <v>20</v>
      </c>
      <c r="C1981">
        <v>2.04</v>
      </c>
      <c r="D1981" t="s">
        <v>68</v>
      </c>
      <c r="E1981" t="s">
        <v>54</v>
      </c>
      <c r="F1981">
        <v>4</v>
      </c>
      <c r="G1981">
        <v>0</v>
      </c>
      <c r="H1981">
        <v>0</v>
      </c>
      <c r="I1981">
        <v>4</v>
      </c>
      <c r="J1981">
        <v>4</v>
      </c>
      <c r="K1981">
        <v>3</v>
      </c>
      <c r="L1981">
        <v>1</v>
      </c>
      <c r="M1981">
        <v>0</v>
      </c>
    </row>
    <row r="1982" spans="1:13" x14ac:dyDescent="0.25">
      <c r="A1982">
        <v>2017</v>
      </c>
      <c r="B1982" t="s">
        <v>20</v>
      </c>
      <c r="C1982">
        <v>2.0499999999999998</v>
      </c>
      <c r="D1982" t="s">
        <v>69</v>
      </c>
      <c r="E1982" t="s">
        <v>54</v>
      </c>
      <c r="F1982">
        <v>40</v>
      </c>
      <c r="G1982">
        <v>13</v>
      </c>
      <c r="H1982">
        <v>7.1</v>
      </c>
      <c r="I1982">
        <v>47.1</v>
      </c>
      <c r="J1982">
        <v>53</v>
      </c>
      <c r="K1982">
        <v>44</v>
      </c>
      <c r="L1982">
        <v>9</v>
      </c>
      <c r="M1982">
        <v>0</v>
      </c>
    </row>
    <row r="1983" spans="1:13" x14ac:dyDescent="0.25">
      <c r="A1983">
        <v>2017</v>
      </c>
      <c r="B1983" t="s">
        <v>20</v>
      </c>
      <c r="C1983">
        <v>2.13</v>
      </c>
      <c r="D1983" t="s">
        <v>68</v>
      </c>
      <c r="E1983" t="s">
        <v>55</v>
      </c>
      <c r="F1983">
        <v>2</v>
      </c>
      <c r="G1983">
        <v>0</v>
      </c>
      <c r="H1983">
        <v>0</v>
      </c>
      <c r="I1983">
        <v>2</v>
      </c>
      <c r="J1983">
        <v>2</v>
      </c>
      <c r="K1983">
        <v>2</v>
      </c>
      <c r="L1983">
        <v>0</v>
      </c>
      <c r="M1983">
        <v>0</v>
      </c>
    </row>
    <row r="1984" spans="1:13" x14ac:dyDescent="0.25">
      <c r="A1984">
        <v>2017</v>
      </c>
      <c r="B1984" t="s">
        <v>20</v>
      </c>
      <c r="C1984">
        <v>2.14</v>
      </c>
      <c r="D1984" t="s">
        <v>69</v>
      </c>
      <c r="E1984" t="s">
        <v>55</v>
      </c>
      <c r="F1984">
        <v>23</v>
      </c>
      <c r="G1984">
        <v>9</v>
      </c>
      <c r="H1984">
        <v>5.0999999999999996</v>
      </c>
      <c r="I1984">
        <v>28.1</v>
      </c>
      <c r="J1984">
        <v>32</v>
      </c>
      <c r="K1984">
        <v>22</v>
      </c>
      <c r="L1984">
        <v>10</v>
      </c>
      <c r="M1984">
        <v>0</v>
      </c>
    </row>
    <row r="1985" spans="1:13" x14ac:dyDescent="0.25">
      <c r="A1985">
        <v>2017</v>
      </c>
      <c r="B1985" t="s">
        <v>20</v>
      </c>
      <c r="C1985">
        <v>2.23</v>
      </c>
      <c r="D1985" t="s">
        <v>69</v>
      </c>
      <c r="E1985" t="s">
        <v>53</v>
      </c>
      <c r="F1985">
        <v>4</v>
      </c>
      <c r="G1985">
        <v>0</v>
      </c>
      <c r="H1985">
        <v>0</v>
      </c>
      <c r="I1985">
        <v>4</v>
      </c>
      <c r="J1985">
        <v>4</v>
      </c>
      <c r="K1985">
        <v>2</v>
      </c>
      <c r="L1985">
        <v>2</v>
      </c>
      <c r="M1985">
        <v>0</v>
      </c>
    </row>
    <row r="1986" spans="1:13" x14ac:dyDescent="0.25">
      <c r="A1986">
        <v>2017</v>
      </c>
      <c r="B1986" t="s">
        <v>21</v>
      </c>
      <c r="C1986">
        <v>2.04</v>
      </c>
      <c r="D1986" t="s">
        <v>68</v>
      </c>
      <c r="E1986" t="s">
        <v>54</v>
      </c>
      <c r="F1986">
        <v>1</v>
      </c>
      <c r="G1986">
        <v>0</v>
      </c>
      <c r="H1986">
        <v>0</v>
      </c>
      <c r="I1986">
        <v>1</v>
      </c>
      <c r="J1986">
        <v>1</v>
      </c>
      <c r="K1986">
        <v>0</v>
      </c>
      <c r="L1986">
        <v>1</v>
      </c>
      <c r="M1986">
        <v>0</v>
      </c>
    </row>
    <row r="1987" spans="1:13" x14ac:dyDescent="0.25">
      <c r="A1987">
        <v>2017</v>
      </c>
      <c r="B1987" t="s">
        <v>21</v>
      </c>
      <c r="C1987">
        <v>2.0499999999999998</v>
      </c>
      <c r="D1987" t="s">
        <v>69</v>
      </c>
      <c r="E1987" t="s">
        <v>54</v>
      </c>
      <c r="F1987">
        <v>29</v>
      </c>
      <c r="G1987">
        <v>4</v>
      </c>
      <c r="H1987">
        <v>2.29</v>
      </c>
      <c r="I1987">
        <v>31.29</v>
      </c>
      <c r="J1987">
        <v>33</v>
      </c>
      <c r="K1987">
        <v>25</v>
      </c>
      <c r="L1987">
        <v>8</v>
      </c>
      <c r="M1987">
        <v>0</v>
      </c>
    </row>
    <row r="1988" spans="1:13" x14ac:dyDescent="0.25">
      <c r="A1988">
        <v>2017</v>
      </c>
      <c r="B1988" t="s">
        <v>21</v>
      </c>
      <c r="C1988">
        <v>2.14</v>
      </c>
      <c r="D1988" t="s">
        <v>69</v>
      </c>
      <c r="E1988" t="s">
        <v>55</v>
      </c>
      <c r="F1988">
        <v>7</v>
      </c>
      <c r="G1988">
        <v>4</v>
      </c>
      <c r="H1988">
        <v>3.41</v>
      </c>
      <c r="I1988">
        <v>10.41</v>
      </c>
      <c r="J1988">
        <v>11</v>
      </c>
      <c r="K1988">
        <v>9</v>
      </c>
      <c r="L1988">
        <v>2</v>
      </c>
      <c r="M1988">
        <v>0</v>
      </c>
    </row>
    <row r="1989" spans="1:13" x14ac:dyDescent="0.25">
      <c r="A1989">
        <v>2017</v>
      </c>
      <c r="B1989" t="s">
        <v>21</v>
      </c>
      <c r="C1989">
        <v>2.2200000000000002</v>
      </c>
      <c r="D1989" t="s">
        <v>68</v>
      </c>
      <c r="E1989" t="s">
        <v>53</v>
      </c>
      <c r="F1989">
        <v>2</v>
      </c>
      <c r="G1989">
        <v>0</v>
      </c>
      <c r="H1989">
        <v>0</v>
      </c>
      <c r="I1989">
        <v>2</v>
      </c>
      <c r="J1989">
        <v>2</v>
      </c>
      <c r="K1989">
        <v>2</v>
      </c>
      <c r="L1989">
        <v>0</v>
      </c>
      <c r="M1989">
        <v>0</v>
      </c>
    </row>
    <row r="1990" spans="1:13" x14ac:dyDescent="0.25">
      <c r="A1990">
        <v>2017</v>
      </c>
      <c r="B1990" t="s">
        <v>21</v>
      </c>
      <c r="C1990">
        <v>2.23</v>
      </c>
      <c r="D1990" t="s">
        <v>69</v>
      </c>
      <c r="E1990" t="s">
        <v>53</v>
      </c>
      <c r="F1990">
        <v>8</v>
      </c>
      <c r="G1990">
        <v>6</v>
      </c>
      <c r="H1990">
        <v>3.43</v>
      </c>
      <c r="I1990">
        <v>11.43</v>
      </c>
      <c r="J1990">
        <v>14</v>
      </c>
      <c r="K1990">
        <v>7</v>
      </c>
      <c r="L1990">
        <v>7</v>
      </c>
      <c r="M1990">
        <v>0</v>
      </c>
    </row>
    <row r="1991" spans="1:13" x14ac:dyDescent="0.25">
      <c r="A1991">
        <v>2017</v>
      </c>
      <c r="B1991" t="s">
        <v>22</v>
      </c>
      <c r="C1991">
        <v>2.04</v>
      </c>
      <c r="D1991" t="s">
        <v>68</v>
      </c>
      <c r="E1991" t="s">
        <v>54</v>
      </c>
      <c r="F1991">
        <v>15</v>
      </c>
      <c r="G1991">
        <v>1</v>
      </c>
      <c r="H1991">
        <v>0.78</v>
      </c>
      <c r="I1991">
        <v>15.78</v>
      </c>
      <c r="J1991">
        <v>16</v>
      </c>
      <c r="K1991">
        <v>14</v>
      </c>
      <c r="L1991">
        <v>2</v>
      </c>
      <c r="M1991">
        <v>0</v>
      </c>
    </row>
    <row r="1992" spans="1:13" x14ac:dyDescent="0.25">
      <c r="A1992">
        <v>2017</v>
      </c>
      <c r="B1992" t="s">
        <v>22</v>
      </c>
      <c r="C1992">
        <v>2.0499999999999998</v>
      </c>
      <c r="D1992" t="s">
        <v>69</v>
      </c>
      <c r="E1992" t="s">
        <v>54</v>
      </c>
      <c r="F1992">
        <v>38</v>
      </c>
      <c r="G1992">
        <v>9</v>
      </c>
      <c r="H1992">
        <v>6.58</v>
      </c>
      <c r="I1992">
        <v>44.58</v>
      </c>
      <c r="J1992">
        <v>47</v>
      </c>
      <c r="K1992">
        <v>41</v>
      </c>
      <c r="L1992">
        <v>6</v>
      </c>
      <c r="M1992">
        <v>0</v>
      </c>
    </row>
    <row r="1993" spans="1:13" x14ac:dyDescent="0.25">
      <c r="A1993">
        <v>2017</v>
      </c>
      <c r="B1993" t="s">
        <v>22</v>
      </c>
      <c r="C1993">
        <v>2.13</v>
      </c>
      <c r="D1993" t="s">
        <v>68</v>
      </c>
      <c r="E1993" t="s">
        <v>55</v>
      </c>
      <c r="F1993">
        <v>12</v>
      </c>
      <c r="G1993">
        <v>1</v>
      </c>
      <c r="H1993">
        <v>0.5</v>
      </c>
      <c r="I1993">
        <v>12.5</v>
      </c>
      <c r="J1993">
        <v>13</v>
      </c>
      <c r="K1993">
        <v>11</v>
      </c>
      <c r="L1993">
        <v>2</v>
      </c>
      <c r="M1993">
        <v>0</v>
      </c>
    </row>
    <row r="1994" spans="1:13" x14ac:dyDescent="0.25">
      <c r="A1994">
        <v>2017</v>
      </c>
      <c r="B1994" t="s">
        <v>22</v>
      </c>
      <c r="C1994">
        <v>2.14</v>
      </c>
      <c r="D1994" t="s">
        <v>69</v>
      </c>
      <c r="E1994" t="s">
        <v>55</v>
      </c>
      <c r="F1994">
        <v>39</v>
      </c>
      <c r="G1994">
        <v>13</v>
      </c>
      <c r="H1994">
        <v>8.8699999999999992</v>
      </c>
      <c r="I1994">
        <v>47.87</v>
      </c>
      <c r="J1994">
        <v>52</v>
      </c>
      <c r="K1994">
        <v>44</v>
      </c>
      <c r="L1994">
        <v>8</v>
      </c>
      <c r="M1994">
        <v>0</v>
      </c>
    </row>
    <row r="1995" spans="1:13" x14ac:dyDescent="0.25">
      <c r="A1995">
        <v>2017</v>
      </c>
      <c r="B1995" t="s">
        <v>22</v>
      </c>
      <c r="C1995">
        <v>2.2200000000000002</v>
      </c>
      <c r="D1995" t="s">
        <v>68</v>
      </c>
      <c r="E1995" t="s">
        <v>53</v>
      </c>
      <c r="F1995">
        <v>5</v>
      </c>
      <c r="G1995">
        <v>0</v>
      </c>
      <c r="H1995">
        <v>0</v>
      </c>
      <c r="I1995">
        <v>5</v>
      </c>
      <c r="J1995">
        <v>5</v>
      </c>
      <c r="K1995">
        <v>3</v>
      </c>
      <c r="L1995">
        <v>2</v>
      </c>
      <c r="M1995">
        <v>0</v>
      </c>
    </row>
    <row r="1996" spans="1:13" x14ac:dyDescent="0.25">
      <c r="A1996">
        <v>2017</v>
      </c>
      <c r="B1996" t="s">
        <v>22</v>
      </c>
      <c r="C1996">
        <v>2.23</v>
      </c>
      <c r="D1996" t="s">
        <v>69</v>
      </c>
      <c r="E1996" t="s">
        <v>53</v>
      </c>
      <c r="F1996">
        <v>13</v>
      </c>
      <c r="G1996">
        <v>7</v>
      </c>
      <c r="H1996">
        <v>4.75</v>
      </c>
      <c r="I1996">
        <v>17.75</v>
      </c>
      <c r="J1996">
        <v>20</v>
      </c>
      <c r="K1996">
        <v>15</v>
      </c>
      <c r="L1996">
        <v>5</v>
      </c>
      <c r="M1996">
        <v>0</v>
      </c>
    </row>
    <row r="1997" spans="1:13" x14ac:dyDescent="0.25">
      <c r="A1997">
        <v>2017</v>
      </c>
      <c r="B1997" t="s">
        <v>22</v>
      </c>
      <c r="C1997">
        <v>2.2999999999999998</v>
      </c>
      <c r="D1997" t="s">
        <v>68</v>
      </c>
      <c r="E1997" t="s">
        <v>56</v>
      </c>
      <c r="F1997">
        <v>2</v>
      </c>
      <c r="G1997">
        <v>0</v>
      </c>
      <c r="H1997">
        <v>0</v>
      </c>
      <c r="I1997">
        <v>2</v>
      </c>
      <c r="J1997">
        <v>2</v>
      </c>
      <c r="K1997">
        <v>2</v>
      </c>
      <c r="L1997">
        <v>0</v>
      </c>
      <c r="M1997">
        <v>0</v>
      </c>
    </row>
    <row r="1998" spans="1:13" x14ac:dyDescent="0.25">
      <c r="A1998">
        <v>2017</v>
      </c>
      <c r="B1998" t="s">
        <v>22</v>
      </c>
      <c r="C1998">
        <v>2.31</v>
      </c>
      <c r="D1998" t="s">
        <v>69</v>
      </c>
      <c r="E1998" t="s">
        <v>56</v>
      </c>
      <c r="F1998">
        <v>1</v>
      </c>
      <c r="G1998">
        <v>2</v>
      </c>
      <c r="H1998">
        <v>1.41</v>
      </c>
      <c r="I1998">
        <v>2.41</v>
      </c>
      <c r="J1998">
        <v>3</v>
      </c>
      <c r="K1998">
        <v>3</v>
      </c>
      <c r="L1998">
        <v>0</v>
      </c>
      <c r="M1998">
        <v>0</v>
      </c>
    </row>
    <row r="1999" spans="1:13" x14ac:dyDescent="0.25">
      <c r="A1999">
        <v>2017</v>
      </c>
      <c r="B1999" t="s">
        <v>23</v>
      </c>
      <c r="C1999">
        <v>2.04</v>
      </c>
      <c r="D1999" t="s">
        <v>68</v>
      </c>
      <c r="E1999" t="s">
        <v>54</v>
      </c>
      <c r="F1999">
        <v>18</v>
      </c>
      <c r="G1999">
        <v>1</v>
      </c>
      <c r="H1999">
        <v>0.95</v>
      </c>
      <c r="I1999">
        <v>18.95</v>
      </c>
      <c r="J1999">
        <v>19</v>
      </c>
      <c r="K1999">
        <v>15</v>
      </c>
      <c r="L1999">
        <v>4</v>
      </c>
      <c r="M1999">
        <v>0</v>
      </c>
    </row>
    <row r="2000" spans="1:13" x14ac:dyDescent="0.25">
      <c r="A2000">
        <v>2017</v>
      </c>
      <c r="B2000" t="s">
        <v>23</v>
      </c>
      <c r="C2000">
        <v>2.0499999999999998</v>
      </c>
      <c r="D2000" t="s">
        <v>69</v>
      </c>
      <c r="E2000" t="s">
        <v>54</v>
      </c>
      <c r="F2000">
        <v>81</v>
      </c>
      <c r="G2000">
        <v>18</v>
      </c>
      <c r="H2000">
        <v>12.04</v>
      </c>
      <c r="I2000">
        <v>93.04</v>
      </c>
      <c r="J2000">
        <v>99</v>
      </c>
      <c r="K2000">
        <v>84</v>
      </c>
      <c r="L2000">
        <v>15</v>
      </c>
      <c r="M2000">
        <v>0</v>
      </c>
    </row>
    <row r="2001" spans="1:13" x14ac:dyDescent="0.25">
      <c r="A2001">
        <v>2017</v>
      </c>
      <c r="B2001" t="s">
        <v>23</v>
      </c>
      <c r="C2001">
        <v>2.13</v>
      </c>
      <c r="D2001" t="s">
        <v>68</v>
      </c>
      <c r="E2001" t="s">
        <v>55</v>
      </c>
      <c r="F2001">
        <v>11</v>
      </c>
      <c r="G2001">
        <v>1</v>
      </c>
      <c r="H2001">
        <v>0.94</v>
      </c>
      <c r="I2001">
        <v>11.94</v>
      </c>
      <c r="J2001">
        <v>12</v>
      </c>
      <c r="K2001">
        <v>6</v>
      </c>
      <c r="L2001">
        <v>6</v>
      </c>
      <c r="M2001">
        <v>0</v>
      </c>
    </row>
    <row r="2002" spans="1:13" x14ac:dyDescent="0.25">
      <c r="A2002">
        <v>2017</v>
      </c>
      <c r="B2002" t="s">
        <v>23</v>
      </c>
      <c r="C2002">
        <v>2.14</v>
      </c>
      <c r="D2002" t="s">
        <v>69</v>
      </c>
      <c r="E2002" t="s">
        <v>55</v>
      </c>
      <c r="F2002">
        <v>28</v>
      </c>
      <c r="G2002">
        <v>5</v>
      </c>
      <c r="H2002">
        <v>3.26</v>
      </c>
      <c r="I2002">
        <v>31.26</v>
      </c>
      <c r="J2002">
        <v>33</v>
      </c>
      <c r="K2002">
        <v>26</v>
      </c>
      <c r="L2002">
        <v>7</v>
      </c>
      <c r="M2002">
        <v>0</v>
      </c>
    </row>
    <row r="2003" spans="1:13" x14ac:dyDescent="0.25">
      <c r="A2003">
        <v>2017</v>
      </c>
      <c r="B2003" t="s">
        <v>23</v>
      </c>
      <c r="C2003">
        <v>2.2200000000000002</v>
      </c>
      <c r="D2003" t="s">
        <v>68</v>
      </c>
      <c r="E2003" t="s">
        <v>53</v>
      </c>
      <c r="F2003">
        <v>6</v>
      </c>
      <c r="G2003">
        <v>0</v>
      </c>
      <c r="H2003">
        <v>0</v>
      </c>
      <c r="I2003">
        <v>6</v>
      </c>
      <c r="J2003">
        <v>6</v>
      </c>
      <c r="K2003">
        <v>4</v>
      </c>
      <c r="L2003">
        <v>2</v>
      </c>
      <c r="M2003">
        <v>0</v>
      </c>
    </row>
    <row r="2004" spans="1:13" x14ac:dyDescent="0.25">
      <c r="A2004">
        <v>2017</v>
      </c>
      <c r="B2004" t="s">
        <v>23</v>
      </c>
      <c r="C2004">
        <v>2.23</v>
      </c>
      <c r="D2004" t="s">
        <v>69</v>
      </c>
      <c r="E2004" t="s">
        <v>53</v>
      </c>
      <c r="F2004">
        <v>27</v>
      </c>
      <c r="G2004">
        <v>11</v>
      </c>
      <c r="H2004">
        <v>7.73</v>
      </c>
      <c r="I2004">
        <v>34.729999999999997</v>
      </c>
      <c r="J2004">
        <v>38</v>
      </c>
      <c r="K2004">
        <v>33</v>
      </c>
      <c r="L2004">
        <v>5</v>
      </c>
      <c r="M2004">
        <v>0</v>
      </c>
    </row>
    <row r="2005" spans="1:13" x14ac:dyDescent="0.25">
      <c r="A2005">
        <v>2017</v>
      </c>
      <c r="B2005" t="s">
        <v>23</v>
      </c>
      <c r="C2005">
        <v>2.2999999999999998</v>
      </c>
      <c r="D2005" t="s">
        <v>68</v>
      </c>
      <c r="E2005" t="s">
        <v>56</v>
      </c>
      <c r="F2005">
        <v>1</v>
      </c>
      <c r="G2005">
        <v>0</v>
      </c>
      <c r="H2005">
        <v>0</v>
      </c>
      <c r="I2005">
        <v>1</v>
      </c>
      <c r="J2005">
        <v>1</v>
      </c>
      <c r="K2005">
        <v>1</v>
      </c>
      <c r="L2005">
        <v>0</v>
      </c>
      <c r="M2005">
        <v>0</v>
      </c>
    </row>
    <row r="2006" spans="1:13" x14ac:dyDescent="0.25">
      <c r="A2006">
        <v>2017</v>
      </c>
      <c r="B2006" t="s">
        <v>23</v>
      </c>
      <c r="C2006">
        <v>2.31</v>
      </c>
      <c r="D2006" t="s">
        <v>69</v>
      </c>
      <c r="E2006" t="s">
        <v>56</v>
      </c>
      <c r="F2006">
        <v>0</v>
      </c>
      <c r="G2006">
        <v>5</v>
      </c>
      <c r="H2006">
        <v>4.4800000000000004</v>
      </c>
      <c r="I2006">
        <v>4.4800000000000004</v>
      </c>
      <c r="J2006">
        <v>5</v>
      </c>
      <c r="K2006">
        <v>3</v>
      </c>
      <c r="L2006">
        <v>2</v>
      </c>
      <c r="M2006">
        <v>0</v>
      </c>
    </row>
    <row r="2007" spans="1:13" x14ac:dyDescent="0.25">
      <c r="A2007">
        <v>2017</v>
      </c>
      <c r="B2007" t="s">
        <v>24</v>
      </c>
      <c r="C2007">
        <v>2.04</v>
      </c>
      <c r="D2007" t="s">
        <v>68</v>
      </c>
      <c r="E2007" t="s">
        <v>54</v>
      </c>
      <c r="F2007">
        <v>15</v>
      </c>
      <c r="G2007">
        <v>1</v>
      </c>
      <c r="H2007">
        <v>0.71</v>
      </c>
      <c r="I2007">
        <v>15.71</v>
      </c>
      <c r="J2007">
        <v>16</v>
      </c>
      <c r="K2007">
        <v>10</v>
      </c>
      <c r="L2007">
        <v>6</v>
      </c>
      <c r="M2007">
        <v>0</v>
      </c>
    </row>
    <row r="2008" spans="1:13" x14ac:dyDescent="0.25">
      <c r="A2008">
        <v>2017</v>
      </c>
      <c r="B2008" t="s">
        <v>24</v>
      </c>
      <c r="C2008">
        <v>2.0499999999999998</v>
      </c>
      <c r="D2008" t="s">
        <v>69</v>
      </c>
      <c r="E2008" t="s">
        <v>54</v>
      </c>
      <c r="F2008">
        <v>58</v>
      </c>
      <c r="G2008">
        <v>6</v>
      </c>
      <c r="H2008">
        <v>3.44</v>
      </c>
      <c r="I2008">
        <v>61.44</v>
      </c>
      <c r="J2008">
        <v>64</v>
      </c>
      <c r="K2008">
        <v>53</v>
      </c>
      <c r="L2008">
        <v>11</v>
      </c>
      <c r="M2008">
        <v>0</v>
      </c>
    </row>
    <row r="2009" spans="1:13" x14ac:dyDescent="0.25">
      <c r="A2009">
        <v>2017</v>
      </c>
      <c r="B2009" t="s">
        <v>24</v>
      </c>
      <c r="C2009">
        <v>2.13</v>
      </c>
      <c r="D2009" t="s">
        <v>68</v>
      </c>
      <c r="E2009" t="s">
        <v>55</v>
      </c>
      <c r="F2009">
        <v>25</v>
      </c>
      <c r="G2009">
        <v>1</v>
      </c>
      <c r="H2009">
        <v>0.5</v>
      </c>
      <c r="I2009">
        <v>25.5</v>
      </c>
      <c r="J2009">
        <v>26</v>
      </c>
      <c r="K2009">
        <v>21</v>
      </c>
      <c r="L2009">
        <v>5</v>
      </c>
      <c r="M2009">
        <v>0</v>
      </c>
    </row>
    <row r="2010" spans="1:13" x14ac:dyDescent="0.25">
      <c r="A2010">
        <v>2017</v>
      </c>
      <c r="B2010" t="s">
        <v>24</v>
      </c>
      <c r="C2010">
        <v>2.14</v>
      </c>
      <c r="D2010" t="s">
        <v>69</v>
      </c>
      <c r="E2010" t="s">
        <v>55</v>
      </c>
      <c r="F2010">
        <v>45</v>
      </c>
      <c r="G2010">
        <v>15</v>
      </c>
      <c r="H2010">
        <v>9.77</v>
      </c>
      <c r="I2010">
        <v>54.77</v>
      </c>
      <c r="J2010">
        <v>60</v>
      </c>
      <c r="K2010">
        <v>45</v>
      </c>
      <c r="L2010">
        <v>15</v>
      </c>
      <c r="M2010">
        <v>0</v>
      </c>
    </row>
    <row r="2011" spans="1:13" x14ac:dyDescent="0.25">
      <c r="A2011">
        <v>2017</v>
      </c>
      <c r="B2011" t="s">
        <v>24</v>
      </c>
      <c r="C2011">
        <v>2.2200000000000002</v>
      </c>
      <c r="D2011" t="s">
        <v>68</v>
      </c>
      <c r="E2011" t="s">
        <v>53</v>
      </c>
      <c r="F2011">
        <v>4</v>
      </c>
      <c r="G2011">
        <v>0</v>
      </c>
      <c r="H2011">
        <v>0</v>
      </c>
      <c r="I2011">
        <v>4</v>
      </c>
      <c r="J2011">
        <v>4</v>
      </c>
      <c r="K2011">
        <v>2</v>
      </c>
      <c r="L2011">
        <v>2</v>
      </c>
      <c r="M2011">
        <v>0</v>
      </c>
    </row>
    <row r="2012" spans="1:13" x14ac:dyDescent="0.25">
      <c r="A2012">
        <v>2017</v>
      </c>
      <c r="B2012" t="s">
        <v>24</v>
      </c>
      <c r="C2012">
        <v>2.23</v>
      </c>
      <c r="D2012" t="s">
        <v>69</v>
      </c>
      <c r="E2012" t="s">
        <v>53</v>
      </c>
      <c r="F2012">
        <v>17</v>
      </c>
      <c r="G2012">
        <v>1</v>
      </c>
      <c r="H2012">
        <v>0.49</v>
      </c>
      <c r="I2012">
        <v>17.489999999999998</v>
      </c>
      <c r="J2012">
        <v>18</v>
      </c>
      <c r="K2012">
        <v>10</v>
      </c>
      <c r="L2012">
        <v>8</v>
      </c>
      <c r="M2012">
        <v>0</v>
      </c>
    </row>
    <row r="2013" spans="1:13" x14ac:dyDescent="0.25">
      <c r="A2013">
        <v>2017</v>
      </c>
      <c r="B2013" t="s">
        <v>25</v>
      </c>
      <c r="C2013">
        <v>2.04</v>
      </c>
      <c r="D2013" t="s">
        <v>68</v>
      </c>
      <c r="E2013" t="s">
        <v>54</v>
      </c>
      <c r="F2013">
        <v>8</v>
      </c>
      <c r="G2013">
        <v>0</v>
      </c>
      <c r="H2013">
        <v>0</v>
      </c>
      <c r="I2013">
        <v>8</v>
      </c>
      <c r="J2013">
        <v>8</v>
      </c>
      <c r="K2013">
        <v>7</v>
      </c>
      <c r="L2013">
        <v>1</v>
      </c>
      <c r="M2013">
        <v>0</v>
      </c>
    </row>
    <row r="2014" spans="1:13" x14ac:dyDescent="0.25">
      <c r="A2014">
        <v>2017</v>
      </c>
      <c r="B2014" t="s">
        <v>25</v>
      </c>
      <c r="C2014">
        <v>2.0499999999999998</v>
      </c>
      <c r="D2014" t="s">
        <v>69</v>
      </c>
      <c r="E2014" t="s">
        <v>54</v>
      </c>
      <c r="F2014">
        <v>27</v>
      </c>
      <c r="G2014">
        <v>5</v>
      </c>
      <c r="H2014">
        <v>2.5</v>
      </c>
      <c r="I2014">
        <v>29.5</v>
      </c>
      <c r="J2014">
        <v>32</v>
      </c>
      <c r="K2014">
        <v>30</v>
      </c>
      <c r="L2014">
        <v>2</v>
      </c>
      <c r="M2014">
        <v>0</v>
      </c>
    </row>
    <row r="2015" spans="1:13" x14ac:dyDescent="0.25">
      <c r="A2015">
        <v>2017</v>
      </c>
      <c r="B2015" t="s">
        <v>25</v>
      </c>
      <c r="C2015">
        <v>2.13</v>
      </c>
      <c r="D2015" t="s">
        <v>68</v>
      </c>
      <c r="E2015" t="s">
        <v>55</v>
      </c>
      <c r="F2015">
        <v>5</v>
      </c>
      <c r="G2015">
        <v>0</v>
      </c>
      <c r="H2015">
        <v>0</v>
      </c>
      <c r="I2015">
        <v>5</v>
      </c>
      <c r="J2015">
        <v>5</v>
      </c>
      <c r="K2015">
        <v>4</v>
      </c>
      <c r="L2015">
        <v>1</v>
      </c>
      <c r="M2015">
        <v>0</v>
      </c>
    </row>
    <row r="2016" spans="1:13" x14ac:dyDescent="0.25">
      <c r="A2016">
        <v>2017</v>
      </c>
      <c r="B2016" t="s">
        <v>25</v>
      </c>
      <c r="C2016">
        <v>2.14</v>
      </c>
      <c r="D2016" t="s">
        <v>69</v>
      </c>
      <c r="E2016" t="s">
        <v>55</v>
      </c>
      <c r="F2016">
        <v>36</v>
      </c>
      <c r="G2016">
        <v>12</v>
      </c>
      <c r="H2016">
        <v>7.17</v>
      </c>
      <c r="I2016">
        <v>43.17</v>
      </c>
      <c r="J2016">
        <v>48</v>
      </c>
      <c r="K2016">
        <v>35</v>
      </c>
      <c r="L2016">
        <v>13</v>
      </c>
      <c r="M2016">
        <v>0</v>
      </c>
    </row>
    <row r="2017" spans="1:13" x14ac:dyDescent="0.25">
      <c r="A2017">
        <v>2017</v>
      </c>
      <c r="B2017" t="s">
        <v>25</v>
      </c>
      <c r="C2017">
        <v>2.2200000000000002</v>
      </c>
      <c r="D2017" t="s">
        <v>68</v>
      </c>
      <c r="E2017" t="s">
        <v>53</v>
      </c>
      <c r="F2017">
        <v>3</v>
      </c>
      <c r="G2017">
        <v>2</v>
      </c>
      <c r="H2017">
        <v>1.37</v>
      </c>
      <c r="I2017">
        <v>4.37</v>
      </c>
      <c r="J2017">
        <v>5</v>
      </c>
      <c r="K2017">
        <v>1</v>
      </c>
      <c r="L2017">
        <v>4</v>
      </c>
      <c r="M2017">
        <v>0</v>
      </c>
    </row>
    <row r="2018" spans="1:13" x14ac:dyDescent="0.25">
      <c r="A2018">
        <v>2017</v>
      </c>
      <c r="B2018" t="s">
        <v>25</v>
      </c>
      <c r="C2018">
        <v>2.23</v>
      </c>
      <c r="D2018" t="s">
        <v>69</v>
      </c>
      <c r="E2018" t="s">
        <v>53</v>
      </c>
      <c r="F2018">
        <v>2</v>
      </c>
      <c r="G2018">
        <v>1</v>
      </c>
      <c r="H2018">
        <v>0.6</v>
      </c>
      <c r="I2018">
        <v>2.6</v>
      </c>
      <c r="J2018">
        <v>3</v>
      </c>
      <c r="K2018">
        <v>3</v>
      </c>
      <c r="L2018">
        <v>0</v>
      </c>
      <c r="M2018">
        <v>0</v>
      </c>
    </row>
    <row r="2019" spans="1:13" x14ac:dyDescent="0.25">
      <c r="A2019">
        <v>2017</v>
      </c>
      <c r="B2019" t="s">
        <v>26</v>
      </c>
      <c r="C2019">
        <v>2.04</v>
      </c>
      <c r="D2019" t="s">
        <v>68</v>
      </c>
      <c r="E2019" t="s">
        <v>54</v>
      </c>
      <c r="F2019">
        <v>16</v>
      </c>
      <c r="G2019">
        <v>3</v>
      </c>
      <c r="H2019">
        <v>1.1499999999999999</v>
      </c>
      <c r="I2019">
        <v>17.149999999999999</v>
      </c>
      <c r="J2019">
        <v>19</v>
      </c>
      <c r="K2019">
        <v>10</v>
      </c>
      <c r="L2019">
        <v>9</v>
      </c>
      <c r="M2019">
        <v>0</v>
      </c>
    </row>
    <row r="2020" spans="1:13" x14ac:dyDescent="0.25">
      <c r="A2020">
        <v>2017</v>
      </c>
      <c r="B2020" t="s">
        <v>26</v>
      </c>
      <c r="C2020">
        <v>2.0499999999999998</v>
      </c>
      <c r="D2020" t="s">
        <v>69</v>
      </c>
      <c r="E2020" t="s">
        <v>54</v>
      </c>
      <c r="F2020">
        <v>21</v>
      </c>
      <c r="G2020">
        <v>15</v>
      </c>
      <c r="H2020">
        <v>7.18</v>
      </c>
      <c r="I2020">
        <v>28.18</v>
      </c>
      <c r="J2020">
        <v>36</v>
      </c>
      <c r="K2020">
        <v>33</v>
      </c>
      <c r="L2020">
        <v>3</v>
      </c>
      <c r="M2020">
        <v>0</v>
      </c>
    </row>
    <row r="2021" spans="1:13" x14ac:dyDescent="0.25">
      <c r="A2021">
        <v>2017</v>
      </c>
      <c r="B2021" t="s">
        <v>26</v>
      </c>
      <c r="C2021">
        <v>2.13</v>
      </c>
      <c r="D2021" t="s">
        <v>68</v>
      </c>
      <c r="E2021" t="s">
        <v>55</v>
      </c>
      <c r="F2021">
        <v>7</v>
      </c>
      <c r="G2021">
        <v>0</v>
      </c>
      <c r="H2021">
        <v>0</v>
      </c>
      <c r="I2021">
        <v>7</v>
      </c>
      <c r="J2021">
        <v>7</v>
      </c>
      <c r="K2021">
        <v>5</v>
      </c>
      <c r="L2021">
        <v>2</v>
      </c>
      <c r="M2021">
        <v>0</v>
      </c>
    </row>
    <row r="2022" spans="1:13" x14ac:dyDescent="0.25">
      <c r="A2022">
        <v>2017</v>
      </c>
      <c r="B2022" t="s">
        <v>26</v>
      </c>
      <c r="C2022">
        <v>2.14</v>
      </c>
      <c r="D2022" t="s">
        <v>69</v>
      </c>
      <c r="E2022" t="s">
        <v>55</v>
      </c>
      <c r="F2022">
        <v>27</v>
      </c>
      <c r="G2022">
        <v>15</v>
      </c>
      <c r="H2022">
        <v>7.85</v>
      </c>
      <c r="I2022">
        <v>34.85</v>
      </c>
      <c r="J2022">
        <v>42</v>
      </c>
      <c r="K2022">
        <v>35</v>
      </c>
      <c r="L2022">
        <v>7</v>
      </c>
      <c r="M2022">
        <v>0</v>
      </c>
    </row>
    <row r="2023" spans="1:13" x14ac:dyDescent="0.25">
      <c r="A2023">
        <v>2017</v>
      </c>
      <c r="B2023" t="s">
        <v>26</v>
      </c>
      <c r="C2023">
        <v>2.2200000000000002</v>
      </c>
      <c r="D2023" t="s">
        <v>68</v>
      </c>
      <c r="E2023" t="s">
        <v>53</v>
      </c>
      <c r="F2023">
        <v>3</v>
      </c>
      <c r="G2023">
        <v>1</v>
      </c>
      <c r="H2023">
        <v>0.91</v>
      </c>
      <c r="I2023">
        <v>3.91</v>
      </c>
      <c r="J2023">
        <v>4</v>
      </c>
      <c r="K2023">
        <v>2</v>
      </c>
      <c r="L2023">
        <v>2</v>
      </c>
      <c r="M2023">
        <v>0</v>
      </c>
    </row>
    <row r="2024" spans="1:13" x14ac:dyDescent="0.25">
      <c r="A2024">
        <v>2017</v>
      </c>
      <c r="B2024" t="s">
        <v>26</v>
      </c>
      <c r="C2024">
        <v>2.23</v>
      </c>
      <c r="D2024" t="s">
        <v>69</v>
      </c>
      <c r="E2024" t="s">
        <v>53</v>
      </c>
      <c r="F2024">
        <v>4</v>
      </c>
      <c r="G2024">
        <v>1</v>
      </c>
      <c r="H2024">
        <v>0.5</v>
      </c>
      <c r="I2024">
        <v>4.5</v>
      </c>
      <c r="J2024">
        <v>5</v>
      </c>
      <c r="K2024">
        <v>4</v>
      </c>
      <c r="L2024">
        <v>1</v>
      </c>
      <c r="M2024">
        <v>0</v>
      </c>
    </row>
    <row r="2025" spans="1:13" x14ac:dyDescent="0.25">
      <c r="A2025">
        <v>2017</v>
      </c>
      <c r="B2025" t="s">
        <v>27</v>
      </c>
      <c r="C2025">
        <v>2.0499999999999998</v>
      </c>
      <c r="D2025" t="s">
        <v>69</v>
      </c>
      <c r="E2025" t="s">
        <v>54</v>
      </c>
      <c r="F2025">
        <v>30</v>
      </c>
      <c r="G2025">
        <v>6</v>
      </c>
      <c r="H2025">
        <v>3.29</v>
      </c>
      <c r="I2025">
        <v>33.29</v>
      </c>
      <c r="J2025">
        <v>36</v>
      </c>
      <c r="K2025">
        <v>27</v>
      </c>
      <c r="L2025">
        <v>9</v>
      </c>
      <c r="M2025">
        <v>0</v>
      </c>
    </row>
    <row r="2026" spans="1:13" x14ac:dyDescent="0.25">
      <c r="A2026">
        <v>2017</v>
      </c>
      <c r="B2026" t="s">
        <v>27</v>
      </c>
      <c r="C2026">
        <v>2.14</v>
      </c>
      <c r="D2026" t="s">
        <v>69</v>
      </c>
      <c r="E2026" t="s">
        <v>55</v>
      </c>
      <c r="F2026">
        <v>31</v>
      </c>
      <c r="G2026">
        <v>11</v>
      </c>
      <c r="H2026">
        <v>7.24</v>
      </c>
      <c r="I2026">
        <v>38.24</v>
      </c>
      <c r="J2026">
        <v>42</v>
      </c>
      <c r="K2026">
        <v>32</v>
      </c>
      <c r="L2026">
        <v>10</v>
      </c>
      <c r="M2026">
        <v>0</v>
      </c>
    </row>
    <row r="2027" spans="1:13" x14ac:dyDescent="0.25">
      <c r="A2027">
        <v>2017</v>
      </c>
      <c r="B2027" t="s">
        <v>27</v>
      </c>
      <c r="C2027">
        <v>2.23</v>
      </c>
      <c r="D2027" t="s">
        <v>69</v>
      </c>
      <c r="E2027" t="s">
        <v>53</v>
      </c>
      <c r="F2027">
        <v>4</v>
      </c>
      <c r="G2027">
        <v>0</v>
      </c>
      <c r="H2027">
        <v>0</v>
      </c>
      <c r="I2027">
        <v>4</v>
      </c>
      <c r="J2027">
        <v>4</v>
      </c>
      <c r="K2027">
        <v>3</v>
      </c>
      <c r="L2027">
        <v>1</v>
      </c>
      <c r="M2027">
        <v>0</v>
      </c>
    </row>
    <row r="2028" spans="1:13" x14ac:dyDescent="0.25">
      <c r="A2028">
        <v>2017</v>
      </c>
      <c r="B2028" t="s">
        <v>27</v>
      </c>
      <c r="C2028">
        <v>2.31</v>
      </c>
      <c r="D2028" t="s">
        <v>69</v>
      </c>
      <c r="E2028" t="s">
        <v>56</v>
      </c>
      <c r="F2028">
        <v>1</v>
      </c>
      <c r="G2028">
        <v>0</v>
      </c>
      <c r="H2028">
        <v>0</v>
      </c>
      <c r="I2028">
        <v>1</v>
      </c>
      <c r="J2028">
        <v>1</v>
      </c>
      <c r="K2028">
        <v>0</v>
      </c>
      <c r="L2028">
        <v>1</v>
      </c>
      <c r="M2028">
        <v>0</v>
      </c>
    </row>
    <row r="2029" spans="1:13" x14ac:dyDescent="0.25">
      <c r="A2029">
        <v>2017</v>
      </c>
      <c r="B2029" t="s">
        <v>28</v>
      </c>
      <c r="C2029">
        <v>2.04</v>
      </c>
      <c r="D2029" t="s">
        <v>68</v>
      </c>
      <c r="E2029" t="s">
        <v>54</v>
      </c>
      <c r="F2029">
        <v>28</v>
      </c>
      <c r="G2029">
        <v>16</v>
      </c>
      <c r="H2029">
        <v>11.36</v>
      </c>
      <c r="I2029">
        <v>39.36</v>
      </c>
      <c r="J2029">
        <v>44</v>
      </c>
      <c r="K2029">
        <v>37</v>
      </c>
      <c r="L2029">
        <v>7</v>
      </c>
      <c r="M2029">
        <v>0</v>
      </c>
    </row>
    <row r="2030" spans="1:13" x14ac:dyDescent="0.25">
      <c r="A2030">
        <v>2017</v>
      </c>
      <c r="B2030" t="s">
        <v>28</v>
      </c>
      <c r="C2030">
        <v>2.0499999999999998</v>
      </c>
      <c r="D2030" t="s">
        <v>69</v>
      </c>
      <c r="E2030" t="s">
        <v>54</v>
      </c>
      <c r="F2030">
        <v>132</v>
      </c>
      <c r="G2030">
        <v>60</v>
      </c>
      <c r="H2030">
        <v>38.869999999999997</v>
      </c>
      <c r="I2030">
        <v>170.87</v>
      </c>
      <c r="J2030">
        <v>192</v>
      </c>
      <c r="K2030">
        <v>160</v>
      </c>
      <c r="L2030">
        <v>32</v>
      </c>
      <c r="M2030">
        <v>0</v>
      </c>
    </row>
    <row r="2031" spans="1:13" x14ac:dyDescent="0.25">
      <c r="A2031">
        <v>2017</v>
      </c>
      <c r="B2031" t="s">
        <v>28</v>
      </c>
      <c r="C2031">
        <v>2.13</v>
      </c>
      <c r="D2031" t="s">
        <v>68</v>
      </c>
      <c r="E2031" t="s">
        <v>55</v>
      </c>
      <c r="F2031">
        <v>21</v>
      </c>
      <c r="G2031">
        <v>7</v>
      </c>
      <c r="H2031">
        <v>4.87</v>
      </c>
      <c r="I2031">
        <v>25.87</v>
      </c>
      <c r="J2031">
        <v>28</v>
      </c>
      <c r="K2031">
        <v>19</v>
      </c>
      <c r="L2031">
        <v>9</v>
      </c>
      <c r="M2031">
        <v>0</v>
      </c>
    </row>
    <row r="2032" spans="1:13" x14ac:dyDescent="0.25">
      <c r="A2032">
        <v>2017</v>
      </c>
      <c r="B2032" t="s">
        <v>28</v>
      </c>
      <c r="C2032">
        <v>2.14</v>
      </c>
      <c r="D2032" t="s">
        <v>69</v>
      </c>
      <c r="E2032" t="s">
        <v>55</v>
      </c>
      <c r="F2032">
        <v>103</v>
      </c>
      <c r="G2032">
        <v>53</v>
      </c>
      <c r="H2032">
        <v>22.51</v>
      </c>
      <c r="I2032">
        <v>125.51</v>
      </c>
      <c r="J2032">
        <v>156</v>
      </c>
      <c r="K2032">
        <v>108</v>
      </c>
      <c r="L2032">
        <v>48</v>
      </c>
      <c r="M2032">
        <v>0</v>
      </c>
    </row>
    <row r="2033" spans="1:13" x14ac:dyDescent="0.25">
      <c r="A2033">
        <v>2017</v>
      </c>
      <c r="B2033" t="s">
        <v>28</v>
      </c>
      <c r="C2033">
        <v>2.2200000000000002</v>
      </c>
      <c r="D2033" t="s">
        <v>68</v>
      </c>
      <c r="E2033" t="s">
        <v>53</v>
      </c>
      <c r="F2033">
        <v>22</v>
      </c>
      <c r="G2033">
        <v>2</v>
      </c>
      <c r="H2033">
        <v>1.63</v>
      </c>
      <c r="I2033">
        <v>23.63</v>
      </c>
      <c r="J2033">
        <v>24</v>
      </c>
      <c r="K2033">
        <v>16</v>
      </c>
      <c r="L2033">
        <v>8</v>
      </c>
      <c r="M2033">
        <v>0</v>
      </c>
    </row>
    <row r="2034" spans="1:13" x14ac:dyDescent="0.25">
      <c r="A2034">
        <v>2017</v>
      </c>
      <c r="B2034" t="s">
        <v>28</v>
      </c>
      <c r="C2034">
        <v>2.23</v>
      </c>
      <c r="D2034" t="s">
        <v>69</v>
      </c>
      <c r="E2034" t="s">
        <v>53</v>
      </c>
      <c r="F2034">
        <v>55</v>
      </c>
      <c r="G2034">
        <v>27</v>
      </c>
      <c r="H2034">
        <v>17.170000000000002</v>
      </c>
      <c r="I2034">
        <v>72.17</v>
      </c>
      <c r="J2034">
        <v>82</v>
      </c>
      <c r="K2034">
        <v>59</v>
      </c>
      <c r="L2034">
        <v>23</v>
      </c>
      <c r="M2034">
        <v>0</v>
      </c>
    </row>
    <row r="2035" spans="1:13" x14ac:dyDescent="0.25">
      <c r="A2035">
        <v>2017</v>
      </c>
      <c r="B2035" t="s">
        <v>28</v>
      </c>
      <c r="C2035">
        <v>2.2999999999999998</v>
      </c>
      <c r="D2035" t="s">
        <v>68</v>
      </c>
      <c r="E2035" t="s">
        <v>56</v>
      </c>
      <c r="F2035">
        <v>25</v>
      </c>
      <c r="G2035">
        <v>76</v>
      </c>
      <c r="H2035">
        <v>7.13</v>
      </c>
      <c r="I2035">
        <v>32.130000000000003</v>
      </c>
      <c r="J2035">
        <v>101</v>
      </c>
      <c r="K2035">
        <v>66</v>
      </c>
      <c r="L2035">
        <v>35</v>
      </c>
      <c r="M2035">
        <v>0</v>
      </c>
    </row>
    <row r="2036" spans="1:13" x14ac:dyDescent="0.25">
      <c r="A2036">
        <v>2017</v>
      </c>
      <c r="B2036" t="s">
        <v>28</v>
      </c>
      <c r="C2036">
        <v>2.31</v>
      </c>
      <c r="D2036" t="s">
        <v>69</v>
      </c>
      <c r="E2036" t="s">
        <v>56</v>
      </c>
      <c r="F2036">
        <v>1</v>
      </c>
      <c r="G2036">
        <v>0</v>
      </c>
      <c r="H2036">
        <v>0</v>
      </c>
      <c r="I2036">
        <v>1</v>
      </c>
      <c r="J2036">
        <v>1</v>
      </c>
      <c r="K2036">
        <v>0</v>
      </c>
      <c r="L2036">
        <v>1</v>
      </c>
      <c r="M2036">
        <v>0</v>
      </c>
    </row>
    <row r="2037" spans="1:13" x14ac:dyDescent="0.25">
      <c r="A2037">
        <v>2017</v>
      </c>
      <c r="B2037" t="s">
        <v>29</v>
      </c>
      <c r="C2037">
        <v>2.04</v>
      </c>
      <c r="D2037" t="s">
        <v>68</v>
      </c>
      <c r="E2037" t="s">
        <v>54</v>
      </c>
      <c r="F2037">
        <v>6</v>
      </c>
      <c r="G2037">
        <v>0</v>
      </c>
      <c r="H2037">
        <v>0</v>
      </c>
      <c r="I2037">
        <v>6</v>
      </c>
      <c r="J2037">
        <v>6</v>
      </c>
      <c r="K2037">
        <v>3</v>
      </c>
      <c r="L2037">
        <v>3</v>
      </c>
      <c r="M2037">
        <v>0</v>
      </c>
    </row>
    <row r="2038" spans="1:13" x14ac:dyDescent="0.25">
      <c r="A2038">
        <v>2017</v>
      </c>
      <c r="B2038" t="s">
        <v>29</v>
      </c>
      <c r="C2038">
        <v>2.0499999999999998</v>
      </c>
      <c r="D2038" t="s">
        <v>69</v>
      </c>
      <c r="E2038" t="s">
        <v>54</v>
      </c>
      <c r="F2038">
        <v>44</v>
      </c>
      <c r="G2038">
        <v>13</v>
      </c>
      <c r="H2038">
        <v>7.09</v>
      </c>
      <c r="I2038">
        <v>51.09</v>
      </c>
      <c r="J2038">
        <v>57</v>
      </c>
      <c r="K2038">
        <v>51</v>
      </c>
      <c r="L2038">
        <v>6</v>
      </c>
      <c r="M2038">
        <v>0</v>
      </c>
    </row>
    <row r="2039" spans="1:13" x14ac:dyDescent="0.25">
      <c r="A2039">
        <v>2017</v>
      </c>
      <c r="B2039" t="s">
        <v>29</v>
      </c>
      <c r="C2039">
        <v>2.13</v>
      </c>
      <c r="D2039" t="s">
        <v>68</v>
      </c>
      <c r="E2039" t="s">
        <v>55</v>
      </c>
      <c r="F2039">
        <v>8</v>
      </c>
      <c r="G2039">
        <v>8</v>
      </c>
      <c r="H2039">
        <v>4.28</v>
      </c>
      <c r="I2039">
        <v>12.28</v>
      </c>
      <c r="J2039">
        <v>16</v>
      </c>
      <c r="K2039">
        <v>12</v>
      </c>
      <c r="L2039">
        <v>4</v>
      </c>
      <c r="M2039">
        <v>0</v>
      </c>
    </row>
    <row r="2040" spans="1:13" x14ac:dyDescent="0.25">
      <c r="A2040">
        <v>2017</v>
      </c>
      <c r="B2040" t="s">
        <v>29</v>
      </c>
      <c r="C2040">
        <v>2.14</v>
      </c>
      <c r="D2040" t="s">
        <v>69</v>
      </c>
      <c r="E2040" t="s">
        <v>55</v>
      </c>
      <c r="F2040">
        <v>31</v>
      </c>
      <c r="G2040">
        <v>11</v>
      </c>
      <c r="H2040">
        <v>6.58</v>
      </c>
      <c r="I2040">
        <v>37.58</v>
      </c>
      <c r="J2040">
        <v>42</v>
      </c>
      <c r="K2040">
        <v>34</v>
      </c>
      <c r="L2040">
        <v>8</v>
      </c>
      <c r="M2040">
        <v>0</v>
      </c>
    </row>
    <row r="2041" spans="1:13" x14ac:dyDescent="0.25">
      <c r="A2041">
        <v>2017</v>
      </c>
      <c r="B2041" t="s">
        <v>29</v>
      </c>
      <c r="C2041">
        <v>2.2200000000000002</v>
      </c>
      <c r="D2041" t="s">
        <v>68</v>
      </c>
      <c r="E2041" t="s">
        <v>53</v>
      </c>
      <c r="F2041">
        <v>5</v>
      </c>
      <c r="G2041">
        <v>1</v>
      </c>
      <c r="H2041">
        <v>0.81</v>
      </c>
      <c r="I2041">
        <v>5.81</v>
      </c>
      <c r="J2041">
        <v>6</v>
      </c>
      <c r="K2041">
        <v>4</v>
      </c>
      <c r="L2041">
        <v>2</v>
      </c>
      <c r="M2041">
        <v>0</v>
      </c>
    </row>
    <row r="2042" spans="1:13" x14ac:dyDescent="0.25">
      <c r="A2042">
        <v>2017</v>
      </c>
      <c r="B2042" t="s">
        <v>29</v>
      </c>
      <c r="C2042">
        <v>2.23</v>
      </c>
      <c r="D2042" t="s">
        <v>69</v>
      </c>
      <c r="E2042" t="s">
        <v>53</v>
      </c>
      <c r="F2042">
        <v>17</v>
      </c>
      <c r="G2042">
        <v>11</v>
      </c>
      <c r="H2042">
        <v>6.91</v>
      </c>
      <c r="I2042">
        <v>23.91</v>
      </c>
      <c r="J2042">
        <v>28</v>
      </c>
      <c r="K2042">
        <v>21</v>
      </c>
      <c r="L2042">
        <v>7</v>
      </c>
      <c r="M2042">
        <v>0</v>
      </c>
    </row>
    <row r="2043" spans="1:13" x14ac:dyDescent="0.25">
      <c r="A2043">
        <v>2017</v>
      </c>
      <c r="B2043" t="s">
        <v>30</v>
      </c>
      <c r="C2043">
        <v>2.04</v>
      </c>
      <c r="D2043" t="s">
        <v>68</v>
      </c>
      <c r="E2043" t="s">
        <v>54</v>
      </c>
      <c r="F2043">
        <v>45</v>
      </c>
      <c r="G2043">
        <v>7</v>
      </c>
      <c r="H2043">
        <v>4.33</v>
      </c>
      <c r="I2043">
        <v>49.33</v>
      </c>
      <c r="J2043">
        <v>52</v>
      </c>
      <c r="K2043">
        <v>46</v>
      </c>
      <c r="L2043">
        <v>6</v>
      </c>
      <c r="M2043">
        <v>0</v>
      </c>
    </row>
    <row r="2044" spans="1:13" x14ac:dyDescent="0.25">
      <c r="A2044">
        <v>2017</v>
      </c>
      <c r="B2044" t="s">
        <v>30</v>
      </c>
      <c r="C2044">
        <v>2.0499999999999998</v>
      </c>
      <c r="D2044" t="s">
        <v>69</v>
      </c>
      <c r="E2044" t="s">
        <v>54</v>
      </c>
      <c r="F2044">
        <v>106</v>
      </c>
      <c r="G2044">
        <v>13</v>
      </c>
      <c r="H2044">
        <v>8.08</v>
      </c>
      <c r="I2044">
        <v>114.08</v>
      </c>
      <c r="J2044">
        <v>119</v>
      </c>
      <c r="K2044">
        <v>104</v>
      </c>
      <c r="L2044">
        <v>15</v>
      </c>
      <c r="M2044">
        <v>0</v>
      </c>
    </row>
    <row r="2045" spans="1:13" x14ac:dyDescent="0.25">
      <c r="A2045">
        <v>2017</v>
      </c>
      <c r="B2045" t="s">
        <v>30</v>
      </c>
      <c r="C2045">
        <v>2.13</v>
      </c>
      <c r="D2045" t="s">
        <v>68</v>
      </c>
      <c r="E2045" t="s">
        <v>55</v>
      </c>
      <c r="F2045">
        <v>34</v>
      </c>
      <c r="G2045">
        <v>4</v>
      </c>
      <c r="H2045">
        <v>3.08</v>
      </c>
      <c r="I2045">
        <v>37.08</v>
      </c>
      <c r="J2045">
        <v>38</v>
      </c>
      <c r="K2045">
        <v>24</v>
      </c>
      <c r="L2045">
        <v>14</v>
      </c>
      <c r="M2045">
        <v>0</v>
      </c>
    </row>
    <row r="2046" spans="1:13" x14ac:dyDescent="0.25">
      <c r="A2046">
        <v>2017</v>
      </c>
      <c r="B2046" t="s">
        <v>30</v>
      </c>
      <c r="C2046">
        <v>2.14</v>
      </c>
      <c r="D2046" t="s">
        <v>69</v>
      </c>
      <c r="E2046" t="s">
        <v>55</v>
      </c>
      <c r="F2046">
        <v>86</v>
      </c>
      <c r="G2046">
        <v>9</v>
      </c>
      <c r="H2046">
        <v>6.37</v>
      </c>
      <c r="I2046">
        <v>92.37</v>
      </c>
      <c r="J2046">
        <v>95</v>
      </c>
      <c r="K2046">
        <v>75</v>
      </c>
      <c r="L2046">
        <v>20</v>
      </c>
      <c r="M2046">
        <v>0</v>
      </c>
    </row>
    <row r="2047" spans="1:13" x14ac:dyDescent="0.25">
      <c r="A2047">
        <v>2017</v>
      </c>
      <c r="B2047" t="s">
        <v>30</v>
      </c>
      <c r="C2047">
        <v>2.2200000000000002</v>
      </c>
      <c r="D2047" t="s">
        <v>68</v>
      </c>
      <c r="E2047" t="s">
        <v>53</v>
      </c>
      <c r="F2047">
        <v>13</v>
      </c>
      <c r="G2047">
        <v>4</v>
      </c>
      <c r="H2047">
        <v>2</v>
      </c>
      <c r="I2047">
        <v>15</v>
      </c>
      <c r="J2047">
        <v>17</v>
      </c>
      <c r="K2047">
        <v>11</v>
      </c>
      <c r="L2047">
        <v>6</v>
      </c>
      <c r="M2047">
        <v>0</v>
      </c>
    </row>
    <row r="2048" spans="1:13" x14ac:dyDescent="0.25">
      <c r="A2048">
        <v>2017</v>
      </c>
      <c r="B2048" t="s">
        <v>30</v>
      </c>
      <c r="C2048">
        <v>2.23</v>
      </c>
      <c r="D2048" t="s">
        <v>69</v>
      </c>
      <c r="E2048" t="s">
        <v>53</v>
      </c>
      <c r="F2048">
        <v>36</v>
      </c>
      <c r="G2048">
        <v>21</v>
      </c>
      <c r="H2048">
        <v>12.47</v>
      </c>
      <c r="I2048">
        <v>48.47</v>
      </c>
      <c r="J2048">
        <v>57</v>
      </c>
      <c r="K2048">
        <v>46</v>
      </c>
      <c r="L2048">
        <v>11</v>
      </c>
      <c r="M2048">
        <v>0</v>
      </c>
    </row>
    <row r="2049" spans="1:13" x14ac:dyDescent="0.25">
      <c r="A2049">
        <v>2017</v>
      </c>
      <c r="B2049" t="s">
        <v>30</v>
      </c>
      <c r="C2049">
        <v>2.2999999999999998</v>
      </c>
      <c r="D2049" t="s">
        <v>68</v>
      </c>
      <c r="E2049" t="s">
        <v>56</v>
      </c>
      <c r="F2049">
        <v>4</v>
      </c>
      <c r="G2049">
        <v>1</v>
      </c>
      <c r="H2049">
        <v>0.67</v>
      </c>
      <c r="I2049">
        <v>4.67</v>
      </c>
      <c r="J2049">
        <v>5</v>
      </c>
      <c r="K2049">
        <v>3</v>
      </c>
      <c r="L2049">
        <v>2</v>
      </c>
      <c r="M2049">
        <v>0</v>
      </c>
    </row>
    <row r="2050" spans="1:13" x14ac:dyDescent="0.25">
      <c r="A2050">
        <v>2017</v>
      </c>
      <c r="B2050" t="s">
        <v>30</v>
      </c>
      <c r="C2050">
        <v>2.31</v>
      </c>
      <c r="D2050" t="s">
        <v>69</v>
      </c>
      <c r="E2050" t="s">
        <v>56</v>
      </c>
      <c r="F2050">
        <v>9</v>
      </c>
      <c r="G2050">
        <v>5</v>
      </c>
      <c r="H2050">
        <v>3.21</v>
      </c>
      <c r="I2050">
        <v>12.21</v>
      </c>
      <c r="J2050">
        <v>14</v>
      </c>
      <c r="K2050">
        <v>11</v>
      </c>
      <c r="L2050">
        <v>3</v>
      </c>
      <c r="M2050">
        <v>0</v>
      </c>
    </row>
    <row r="2051" spans="1:13" x14ac:dyDescent="0.25">
      <c r="A2051">
        <v>2017</v>
      </c>
      <c r="B2051" t="s">
        <v>31</v>
      </c>
      <c r="C2051">
        <v>2.04</v>
      </c>
      <c r="D2051" t="s">
        <v>68</v>
      </c>
      <c r="E2051" t="s">
        <v>54</v>
      </c>
      <c r="F2051">
        <v>57</v>
      </c>
      <c r="G2051">
        <v>5</v>
      </c>
      <c r="H2051">
        <v>2.71</v>
      </c>
      <c r="I2051">
        <v>59.71</v>
      </c>
      <c r="J2051">
        <v>62</v>
      </c>
      <c r="K2051">
        <v>44</v>
      </c>
      <c r="L2051">
        <v>18</v>
      </c>
      <c r="M2051">
        <v>0</v>
      </c>
    </row>
    <row r="2052" spans="1:13" x14ac:dyDescent="0.25">
      <c r="A2052">
        <v>2017</v>
      </c>
      <c r="B2052" t="s">
        <v>31</v>
      </c>
      <c r="C2052">
        <v>2.0499999999999998</v>
      </c>
      <c r="D2052" t="s">
        <v>69</v>
      </c>
      <c r="E2052" t="s">
        <v>54</v>
      </c>
      <c r="F2052">
        <v>229</v>
      </c>
      <c r="G2052">
        <v>45</v>
      </c>
      <c r="H2052">
        <v>29.58</v>
      </c>
      <c r="I2052">
        <v>258.58</v>
      </c>
      <c r="J2052">
        <v>274</v>
      </c>
      <c r="K2052">
        <v>213</v>
      </c>
      <c r="L2052">
        <v>61</v>
      </c>
      <c r="M2052">
        <v>0</v>
      </c>
    </row>
    <row r="2053" spans="1:13" x14ac:dyDescent="0.25">
      <c r="A2053">
        <v>2017</v>
      </c>
      <c r="B2053" t="s">
        <v>31</v>
      </c>
      <c r="C2053">
        <v>2.13</v>
      </c>
      <c r="D2053" t="s">
        <v>68</v>
      </c>
      <c r="E2053" t="s">
        <v>55</v>
      </c>
      <c r="F2053">
        <v>40</v>
      </c>
      <c r="G2053">
        <v>3</v>
      </c>
      <c r="H2053">
        <v>2.3199999999999998</v>
      </c>
      <c r="I2053">
        <v>42.32</v>
      </c>
      <c r="J2053">
        <v>43</v>
      </c>
      <c r="K2053">
        <v>30</v>
      </c>
      <c r="L2053">
        <v>13</v>
      </c>
      <c r="M2053">
        <v>0</v>
      </c>
    </row>
    <row r="2054" spans="1:13" x14ac:dyDescent="0.25">
      <c r="A2054">
        <v>2017</v>
      </c>
      <c r="B2054" t="s">
        <v>31</v>
      </c>
      <c r="C2054">
        <v>2.14</v>
      </c>
      <c r="D2054" t="s">
        <v>69</v>
      </c>
      <c r="E2054" t="s">
        <v>55</v>
      </c>
      <c r="F2054">
        <v>182</v>
      </c>
      <c r="G2054">
        <v>35</v>
      </c>
      <c r="H2054">
        <v>23.68</v>
      </c>
      <c r="I2054">
        <v>205.68</v>
      </c>
      <c r="J2054">
        <v>217</v>
      </c>
      <c r="K2054">
        <v>167</v>
      </c>
      <c r="L2054">
        <v>50</v>
      </c>
      <c r="M2054">
        <v>0</v>
      </c>
    </row>
    <row r="2055" spans="1:13" x14ac:dyDescent="0.25">
      <c r="A2055">
        <v>2017</v>
      </c>
      <c r="B2055" t="s">
        <v>31</v>
      </c>
      <c r="C2055">
        <v>2.2200000000000002</v>
      </c>
      <c r="D2055" t="s">
        <v>68</v>
      </c>
      <c r="E2055" t="s">
        <v>53</v>
      </c>
      <c r="F2055">
        <v>22</v>
      </c>
      <c r="G2055">
        <v>2</v>
      </c>
      <c r="H2055">
        <v>1.55</v>
      </c>
      <c r="I2055">
        <v>23.55</v>
      </c>
      <c r="J2055">
        <v>24</v>
      </c>
      <c r="K2055">
        <v>16</v>
      </c>
      <c r="L2055">
        <v>8</v>
      </c>
      <c r="M2055">
        <v>0</v>
      </c>
    </row>
    <row r="2056" spans="1:13" x14ac:dyDescent="0.25">
      <c r="A2056">
        <v>2017</v>
      </c>
      <c r="B2056" t="s">
        <v>31</v>
      </c>
      <c r="C2056">
        <v>2.23</v>
      </c>
      <c r="D2056" t="s">
        <v>69</v>
      </c>
      <c r="E2056" t="s">
        <v>53</v>
      </c>
      <c r="F2056">
        <v>106</v>
      </c>
      <c r="G2056">
        <v>11</v>
      </c>
      <c r="H2056">
        <v>7.27</v>
      </c>
      <c r="I2056">
        <v>113.27</v>
      </c>
      <c r="J2056">
        <v>117</v>
      </c>
      <c r="K2056">
        <v>79</v>
      </c>
      <c r="L2056">
        <v>38</v>
      </c>
      <c r="M2056">
        <v>0</v>
      </c>
    </row>
    <row r="2057" spans="1:13" x14ac:dyDescent="0.25">
      <c r="A2057">
        <v>2017</v>
      </c>
      <c r="B2057" t="s">
        <v>31</v>
      </c>
      <c r="C2057">
        <v>2.31</v>
      </c>
      <c r="D2057" t="s">
        <v>69</v>
      </c>
      <c r="E2057" t="s">
        <v>56</v>
      </c>
      <c r="F2057">
        <v>15</v>
      </c>
      <c r="G2057">
        <v>11</v>
      </c>
      <c r="H2057">
        <v>6.55</v>
      </c>
      <c r="I2057">
        <v>21.55</v>
      </c>
      <c r="J2057">
        <v>26</v>
      </c>
      <c r="K2057">
        <v>23</v>
      </c>
      <c r="L2057">
        <v>3</v>
      </c>
      <c r="M2057">
        <v>0</v>
      </c>
    </row>
    <row r="2058" spans="1:13" x14ac:dyDescent="0.25">
      <c r="A2058">
        <v>2017</v>
      </c>
      <c r="B2058" t="s">
        <v>32</v>
      </c>
      <c r="C2058">
        <v>2.04</v>
      </c>
      <c r="D2058" t="s">
        <v>68</v>
      </c>
      <c r="E2058" t="s">
        <v>54</v>
      </c>
      <c r="F2058">
        <v>2</v>
      </c>
      <c r="G2058">
        <v>1</v>
      </c>
      <c r="H2058">
        <v>0.5</v>
      </c>
      <c r="I2058">
        <v>2.5</v>
      </c>
      <c r="J2058">
        <v>3</v>
      </c>
      <c r="K2058">
        <v>2</v>
      </c>
      <c r="L2058">
        <v>1</v>
      </c>
      <c r="M2058">
        <v>0</v>
      </c>
    </row>
    <row r="2059" spans="1:13" x14ac:dyDescent="0.25">
      <c r="A2059">
        <v>2017</v>
      </c>
      <c r="B2059" t="s">
        <v>32</v>
      </c>
      <c r="C2059">
        <v>2.0499999999999998</v>
      </c>
      <c r="D2059" t="s">
        <v>69</v>
      </c>
      <c r="E2059" t="s">
        <v>54</v>
      </c>
      <c r="F2059">
        <v>52</v>
      </c>
      <c r="G2059">
        <v>13</v>
      </c>
      <c r="H2059">
        <v>6.62</v>
      </c>
      <c r="I2059">
        <v>58.62</v>
      </c>
      <c r="J2059">
        <v>65</v>
      </c>
      <c r="K2059">
        <v>56</v>
      </c>
      <c r="L2059">
        <v>9</v>
      </c>
      <c r="M2059">
        <v>0</v>
      </c>
    </row>
    <row r="2060" spans="1:13" x14ac:dyDescent="0.25">
      <c r="A2060">
        <v>2017</v>
      </c>
      <c r="B2060" t="s">
        <v>32</v>
      </c>
      <c r="C2060">
        <v>2.23</v>
      </c>
      <c r="D2060" t="s">
        <v>69</v>
      </c>
      <c r="E2060" t="s">
        <v>53</v>
      </c>
      <c r="F2060">
        <v>16</v>
      </c>
      <c r="G2060">
        <v>11</v>
      </c>
      <c r="H2060">
        <v>6.1</v>
      </c>
      <c r="I2060">
        <v>22.1</v>
      </c>
      <c r="J2060">
        <v>27</v>
      </c>
      <c r="K2060">
        <v>19</v>
      </c>
      <c r="L2060">
        <v>8</v>
      </c>
      <c r="M2060">
        <v>0</v>
      </c>
    </row>
    <row r="2061" spans="1:13" x14ac:dyDescent="0.25">
      <c r="A2061">
        <v>2017</v>
      </c>
      <c r="B2061" t="s">
        <v>32</v>
      </c>
      <c r="C2061">
        <v>2.31</v>
      </c>
      <c r="D2061" t="s">
        <v>69</v>
      </c>
      <c r="E2061" t="s">
        <v>56</v>
      </c>
      <c r="F2061">
        <v>16</v>
      </c>
      <c r="G2061">
        <v>6</v>
      </c>
      <c r="H2061">
        <v>2.6</v>
      </c>
      <c r="I2061">
        <v>18.600000000000001</v>
      </c>
      <c r="J2061">
        <v>22</v>
      </c>
      <c r="K2061">
        <v>15</v>
      </c>
      <c r="L2061">
        <v>7</v>
      </c>
      <c r="M2061">
        <v>0</v>
      </c>
    </row>
    <row r="2062" spans="1:13" x14ac:dyDescent="0.25">
      <c r="A2062">
        <v>2017</v>
      </c>
      <c r="B2062" t="s">
        <v>33</v>
      </c>
      <c r="C2062">
        <v>2.04</v>
      </c>
      <c r="D2062" t="s">
        <v>68</v>
      </c>
      <c r="E2062" t="s">
        <v>54</v>
      </c>
      <c r="F2062">
        <v>7</v>
      </c>
      <c r="G2062">
        <v>0</v>
      </c>
      <c r="H2062">
        <v>0</v>
      </c>
      <c r="I2062">
        <v>7</v>
      </c>
      <c r="J2062">
        <v>7</v>
      </c>
      <c r="K2062">
        <v>4</v>
      </c>
      <c r="L2062">
        <v>3</v>
      </c>
      <c r="M2062">
        <v>0</v>
      </c>
    </row>
    <row r="2063" spans="1:13" x14ac:dyDescent="0.25">
      <c r="A2063">
        <v>2017</v>
      </c>
      <c r="B2063" t="s">
        <v>33</v>
      </c>
      <c r="C2063">
        <v>2.0499999999999998</v>
      </c>
      <c r="D2063" t="s">
        <v>69</v>
      </c>
      <c r="E2063" t="s">
        <v>54</v>
      </c>
      <c r="F2063">
        <v>39</v>
      </c>
      <c r="G2063">
        <v>2</v>
      </c>
      <c r="H2063">
        <v>1</v>
      </c>
      <c r="I2063">
        <v>40</v>
      </c>
      <c r="J2063">
        <v>41</v>
      </c>
      <c r="K2063">
        <v>32</v>
      </c>
      <c r="L2063">
        <v>9</v>
      </c>
      <c r="M2063">
        <v>0</v>
      </c>
    </row>
    <row r="2064" spans="1:13" x14ac:dyDescent="0.25">
      <c r="A2064">
        <v>2017</v>
      </c>
      <c r="B2064" t="s">
        <v>33</v>
      </c>
      <c r="C2064">
        <v>2.13</v>
      </c>
      <c r="D2064" t="s">
        <v>68</v>
      </c>
      <c r="E2064" t="s">
        <v>55</v>
      </c>
      <c r="F2064">
        <v>7</v>
      </c>
      <c r="G2064">
        <v>0</v>
      </c>
      <c r="H2064">
        <v>0</v>
      </c>
      <c r="I2064">
        <v>7</v>
      </c>
      <c r="J2064">
        <v>7</v>
      </c>
      <c r="K2064">
        <v>6</v>
      </c>
      <c r="L2064">
        <v>1</v>
      </c>
      <c r="M2064">
        <v>0</v>
      </c>
    </row>
    <row r="2065" spans="1:13" x14ac:dyDescent="0.25">
      <c r="A2065">
        <v>2017</v>
      </c>
      <c r="B2065" t="s">
        <v>33</v>
      </c>
      <c r="C2065">
        <v>2.14</v>
      </c>
      <c r="D2065" t="s">
        <v>69</v>
      </c>
      <c r="E2065" t="s">
        <v>55</v>
      </c>
      <c r="F2065">
        <v>29</v>
      </c>
      <c r="G2065">
        <v>11</v>
      </c>
      <c r="H2065">
        <v>5.03</v>
      </c>
      <c r="I2065">
        <v>34.03</v>
      </c>
      <c r="J2065">
        <v>40</v>
      </c>
      <c r="K2065">
        <v>33</v>
      </c>
      <c r="L2065">
        <v>7</v>
      </c>
      <c r="M2065">
        <v>0</v>
      </c>
    </row>
    <row r="2066" spans="1:13" x14ac:dyDescent="0.25">
      <c r="A2066">
        <v>2017</v>
      </c>
      <c r="B2066" t="s">
        <v>33</v>
      </c>
      <c r="C2066">
        <v>2.2200000000000002</v>
      </c>
      <c r="D2066" t="s">
        <v>68</v>
      </c>
      <c r="E2066" t="s">
        <v>53</v>
      </c>
      <c r="F2066">
        <v>4</v>
      </c>
      <c r="G2066">
        <v>0</v>
      </c>
      <c r="H2066">
        <v>0</v>
      </c>
      <c r="I2066">
        <v>4</v>
      </c>
      <c r="J2066">
        <v>4</v>
      </c>
      <c r="K2066">
        <v>2</v>
      </c>
      <c r="L2066">
        <v>2</v>
      </c>
      <c r="M2066">
        <v>0</v>
      </c>
    </row>
    <row r="2067" spans="1:13" x14ac:dyDescent="0.25">
      <c r="A2067">
        <v>2017</v>
      </c>
      <c r="B2067" t="s">
        <v>33</v>
      </c>
      <c r="C2067">
        <v>2.23</v>
      </c>
      <c r="D2067" t="s">
        <v>69</v>
      </c>
      <c r="E2067" t="s">
        <v>53</v>
      </c>
      <c r="F2067">
        <v>13</v>
      </c>
      <c r="G2067">
        <v>4</v>
      </c>
      <c r="H2067">
        <v>1.53</v>
      </c>
      <c r="I2067">
        <v>14.53</v>
      </c>
      <c r="J2067">
        <v>17</v>
      </c>
      <c r="K2067">
        <v>15</v>
      </c>
      <c r="L2067">
        <v>2</v>
      </c>
      <c r="M2067">
        <v>0</v>
      </c>
    </row>
    <row r="2068" spans="1:13" x14ac:dyDescent="0.25">
      <c r="A2068">
        <v>2017</v>
      </c>
      <c r="B2068" t="s">
        <v>34</v>
      </c>
      <c r="C2068">
        <v>2.04</v>
      </c>
      <c r="D2068" t="s">
        <v>68</v>
      </c>
      <c r="E2068" t="s">
        <v>54</v>
      </c>
      <c r="F2068">
        <v>1</v>
      </c>
      <c r="G2068">
        <v>0</v>
      </c>
      <c r="H2068">
        <v>0</v>
      </c>
      <c r="I2068">
        <v>1</v>
      </c>
      <c r="J2068">
        <v>1</v>
      </c>
      <c r="K2068">
        <v>1</v>
      </c>
      <c r="L2068">
        <v>0</v>
      </c>
      <c r="M2068">
        <v>0</v>
      </c>
    </row>
    <row r="2069" spans="1:13" x14ac:dyDescent="0.25">
      <c r="A2069">
        <v>2017</v>
      </c>
      <c r="B2069" t="s">
        <v>34</v>
      </c>
      <c r="C2069">
        <v>2.0499999999999998</v>
      </c>
      <c r="D2069" t="s">
        <v>69</v>
      </c>
      <c r="E2069" t="s">
        <v>54</v>
      </c>
      <c r="F2069">
        <v>24</v>
      </c>
      <c r="G2069">
        <v>9</v>
      </c>
      <c r="H2069">
        <v>5.87</v>
      </c>
      <c r="I2069">
        <v>29.87</v>
      </c>
      <c r="J2069">
        <v>33</v>
      </c>
      <c r="K2069">
        <v>32</v>
      </c>
      <c r="L2069">
        <v>1</v>
      </c>
      <c r="M2069">
        <v>0</v>
      </c>
    </row>
    <row r="2070" spans="1:13" x14ac:dyDescent="0.25">
      <c r="A2070">
        <v>2017</v>
      </c>
      <c r="B2070" t="s">
        <v>34</v>
      </c>
      <c r="C2070">
        <v>2.13</v>
      </c>
      <c r="D2070" t="s">
        <v>68</v>
      </c>
      <c r="E2070" t="s">
        <v>55</v>
      </c>
      <c r="F2070">
        <v>2</v>
      </c>
      <c r="G2070">
        <v>0</v>
      </c>
      <c r="H2070">
        <v>0</v>
      </c>
      <c r="I2070">
        <v>2</v>
      </c>
      <c r="J2070">
        <v>2</v>
      </c>
      <c r="K2070">
        <v>2</v>
      </c>
      <c r="L2070">
        <v>0</v>
      </c>
      <c r="M2070">
        <v>0</v>
      </c>
    </row>
    <row r="2071" spans="1:13" x14ac:dyDescent="0.25">
      <c r="A2071">
        <v>2017</v>
      </c>
      <c r="B2071" t="s">
        <v>34</v>
      </c>
      <c r="C2071">
        <v>2.14</v>
      </c>
      <c r="D2071" t="s">
        <v>69</v>
      </c>
      <c r="E2071" t="s">
        <v>55</v>
      </c>
      <c r="F2071">
        <v>28</v>
      </c>
      <c r="G2071">
        <v>11</v>
      </c>
      <c r="H2071">
        <v>7.48</v>
      </c>
      <c r="I2071">
        <v>35.479999999999997</v>
      </c>
      <c r="J2071">
        <v>39</v>
      </c>
      <c r="K2071">
        <v>23</v>
      </c>
      <c r="L2071">
        <v>16</v>
      </c>
      <c r="M2071">
        <v>0</v>
      </c>
    </row>
    <row r="2072" spans="1:13" x14ac:dyDescent="0.25">
      <c r="A2072">
        <v>2017</v>
      </c>
      <c r="B2072" t="s">
        <v>34</v>
      </c>
      <c r="C2072">
        <v>2.2200000000000002</v>
      </c>
      <c r="D2072" t="s">
        <v>68</v>
      </c>
      <c r="E2072" t="s">
        <v>53</v>
      </c>
      <c r="F2072">
        <v>5</v>
      </c>
      <c r="G2072">
        <v>2</v>
      </c>
      <c r="H2072">
        <v>1</v>
      </c>
      <c r="I2072">
        <v>6</v>
      </c>
      <c r="J2072">
        <v>7</v>
      </c>
      <c r="K2072">
        <v>6</v>
      </c>
      <c r="L2072">
        <v>1</v>
      </c>
      <c r="M2072">
        <v>0</v>
      </c>
    </row>
    <row r="2073" spans="1:13" x14ac:dyDescent="0.25">
      <c r="A2073">
        <v>2017</v>
      </c>
      <c r="B2073" t="s">
        <v>34</v>
      </c>
      <c r="C2073">
        <v>2.23</v>
      </c>
      <c r="D2073" t="s">
        <v>69</v>
      </c>
      <c r="E2073" t="s">
        <v>53</v>
      </c>
      <c r="F2073">
        <v>9</v>
      </c>
      <c r="G2073">
        <v>2</v>
      </c>
      <c r="H2073">
        <v>0</v>
      </c>
      <c r="I2073">
        <v>9</v>
      </c>
      <c r="J2073">
        <v>11</v>
      </c>
      <c r="K2073">
        <v>8</v>
      </c>
      <c r="L2073">
        <v>3</v>
      </c>
      <c r="M2073">
        <v>0</v>
      </c>
    </row>
    <row r="2074" spans="1:13" x14ac:dyDescent="0.25">
      <c r="A2074">
        <v>2017</v>
      </c>
      <c r="B2074" t="s">
        <v>35</v>
      </c>
      <c r="C2074">
        <v>2.04</v>
      </c>
      <c r="D2074" t="s">
        <v>68</v>
      </c>
      <c r="E2074" t="s">
        <v>54</v>
      </c>
      <c r="F2074">
        <v>11</v>
      </c>
      <c r="G2074">
        <v>3</v>
      </c>
      <c r="H2074">
        <v>1.95</v>
      </c>
      <c r="I2074">
        <v>12.95</v>
      </c>
      <c r="J2074">
        <v>14</v>
      </c>
      <c r="K2074">
        <v>12</v>
      </c>
      <c r="L2074">
        <v>2</v>
      </c>
      <c r="M2074">
        <v>0</v>
      </c>
    </row>
    <row r="2075" spans="1:13" x14ac:dyDescent="0.25">
      <c r="A2075">
        <v>2017</v>
      </c>
      <c r="B2075" t="s">
        <v>35</v>
      </c>
      <c r="C2075">
        <v>2.0499999999999998</v>
      </c>
      <c r="D2075" t="s">
        <v>69</v>
      </c>
      <c r="E2075" t="s">
        <v>54</v>
      </c>
      <c r="F2075">
        <v>43</v>
      </c>
      <c r="G2075">
        <v>17</v>
      </c>
      <c r="H2075">
        <v>9.59</v>
      </c>
      <c r="I2075">
        <v>52.59</v>
      </c>
      <c r="J2075">
        <v>60</v>
      </c>
      <c r="K2075">
        <v>50</v>
      </c>
      <c r="L2075">
        <v>10</v>
      </c>
      <c r="M2075">
        <v>0</v>
      </c>
    </row>
    <row r="2076" spans="1:13" x14ac:dyDescent="0.25">
      <c r="A2076">
        <v>2017</v>
      </c>
      <c r="B2076" t="s">
        <v>35</v>
      </c>
      <c r="C2076">
        <v>2.13</v>
      </c>
      <c r="D2076" t="s">
        <v>68</v>
      </c>
      <c r="E2076" t="s">
        <v>55</v>
      </c>
      <c r="F2076">
        <v>5</v>
      </c>
      <c r="G2076">
        <v>2</v>
      </c>
      <c r="H2076">
        <v>1.61</v>
      </c>
      <c r="I2076">
        <v>6.61</v>
      </c>
      <c r="J2076">
        <v>7</v>
      </c>
      <c r="K2076">
        <v>7</v>
      </c>
      <c r="L2076">
        <v>0</v>
      </c>
      <c r="M2076">
        <v>0</v>
      </c>
    </row>
    <row r="2077" spans="1:13" x14ac:dyDescent="0.25">
      <c r="A2077">
        <v>2017</v>
      </c>
      <c r="B2077" t="s">
        <v>35</v>
      </c>
      <c r="C2077">
        <v>2.14</v>
      </c>
      <c r="D2077" t="s">
        <v>69</v>
      </c>
      <c r="E2077" t="s">
        <v>55</v>
      </c>
      <c r="F2077">
        <v>31</v>
      </c>
      <c r="G2077">
        <v>9</v>
      </c>
      <c r="H2077">
        <v>5.2</v>
      </c>
      <c r="I2077">
        <v>36.200000000000003</v>
      </c>
      <c r="J2077">
        <v>40</v>
      </c>
      <c r="K2077">
        <v>32</v>
      </c>
      <c r="L2077">
        <v>8</v>
      </c>
      <c r="M2077">
        <v>0</v>
      </c>
    </row>
    <row r="2078" spans="1:13" x14ac:dyDescent="0.25">
      <c r="A2078">
        <v>2017</v>
      </c>
      <c r="B2078" t="s">
        <v>35</v>
      </c>
      <c r="C2078">
        <v>2.2200000000000002</v>
      </c>
      <c r="D2078" t="s">
        <v>68</v>
      </c>
      <c r="E2078" t="s">
        <v>53</v>
      </c>
      <c r="F2078">
        <v>1</v>
      </c>
      <c r="G2078">
        <v>0</v>
      </c>
      <c r="H2078">
        <v>0</v>
      </c>
      <c r="I2078">
        <v>1</v>
      </c>
      <c r="J2078">
        <v>1</v>
      </c>
      <c r="K2078">
        <v>1</v>
      </c>
      <c r="L2078">
        <v>0</v>
      </c>
      <c r="M2078">
        <v>0</v>
      </c>
    </row>
    <row r="2079" spans="1:13" x14ac:dyDescent="0.25">
      <c r="A2079">
        <v>2017</v>
      </c>
      <c r="B2079" t="s">
        <v>35</v>
      </c>
      <c r="C2079">
        <v>2.23</v>
      </c>
      <c r="D2079" t="s">
        <v>69</v>
      </c>
      <c r="E2079" t="s">
        <v>53</v>
      </c>
      <c r="F2079">
        <v>8</v>
      </c>
      <c r="G2079">
        <v>1</v>
      </c>
      <c r="H2079">
        <v>0.5</v>
      </c>
      <c r="I2079">
        <v>8.5</v>
      </c>
      <c r="J2079">
        <v>9</v>
      </c>
      <c r="K2079">
        <v>8</v>
      </c>
      <c r="L2079">
        <v>1</v>
      </c>
      <c r="M2079">
        <v>0</v>
      </c>
    </row>
    <row r="2080" spans="1:13" x14ac:dyDescent="0.25">
      <c r="A2080">
        <v>2017</v>
      </c>
      <c r="B2080" t="s">
        <v>35</v>
      </c>
      <c r="C2080">
        <v>2.31</v>
      </c>
      <c r="D2080" t="s">
        <v>69</v>
      </c>
      <c r="E2080" t="s">
        <v>56</v>
      </c>
      <c r="F2080">
        <v>4</v>
      </c>
      <c r="G2080">
        <v>2</v>
      </c>
      <c r="H2080">
        <v>1.27</v>
      </c>
      <c r="I2080">
        <v>5.27</v>
      </c>
      <c r="J2080">
        <v>6</v>
      </c>
      <c r="K2080">
        <v>4</v>
      </c>
      <c r="L2080">
        <v>2</v>
      </c>
      <c r="M2080">
        <v>0</v>
      </c>
    </row>
    <row r="2081" spans="1:13" x14ac:dyDescent="0.25">
      <c r="A2081">
        <v>2017</v>
      </c>
      <c r="B2081" t="s">
        <v>49</v>
      </c>
      <c r="C2081">
        <v>2.0499999999999998</v>
      </c>
      <c r="D2081" t="s">
        <v>69</v>
      </c>
      <c r="E2081" t="s">
        <v>54</v>
      </c>
      <c r="F2081">
        <v>5</v>
      </c>
      <c r="G2081">
        <v>0</v>
      </c>
      <c r="H2081">
        <v>0</v>
      </c>
      <c r="I2081">
        <v>5</v>
      </c>
      <c r="J2081">
        <v>5</v>
      </c>
      <c r="K2081">
        <v>4</v>
      </c>
      <c r="L2081">
        <v>1</v>
      </c>
      <c r="M2081">
        <v>0</v>
      </c>
    </row>
    <row r="2082" spans="1:13" x14ac:dyDescent="0.25">
      <c r="A2082">
        <v>2017</v>
      </c>
      <c r="B2082" t="s">
        <v>49</v>
      </c>
      <c r="C2082">
        <v>2.13</v>
      </c>
      <c r="D2082" t="s">
        <v>68</v>
      </c>
      <c r="E2082" t="s">
        <v>55</v>
      </c>
      <c r="F2082">
        <v>2</v>
      </c>
      <c r="G2082">
        <v>0</v>
      </c>
      <c r="H2082">
        <v>0</v>
      </c>
      <c r="I2082">
        <v>2</v>
      </c>
      <c r="J2082">
        <v>2</v>
      </c>
      <c r="K2082">
        <v>1</v>
      </c>
      <c r="L2082">
        <v>1</v>
      </c>
      <c r="M2082">
        <v>0</v>
      </c>
    </row>
    <row r="2083" spans="1:13" x14ac:dyDescent="0.25">
      <c r="A2083">
        <v>2017</v>
      </c>
      <c r="B2083" t="s">
        <v>49</v>
      </c>
      <c r="C2083">
        <v>2.14</v>
      </c>
      <c r="D2083" t="s">
        <v>69</v>
      </c>
      <c r="E2083" t="s">
        <v>55</v>
      </c>
      <c r="F2083">
        <v>5</v>
      </c>
      <c r="G2083">
        <v>0</v>
      </c>
      <c r="H2083">
        <v>0</v>
      </c>
      <c r="I2083">
        <v>5</v>
      </c>
      <c r="J2083">
        <v>5</v>
      </c>
      <c r="K2083">
        <v>5</v>
      </c>
      <c r="L2083">
        <v>0</v>
      </c>
      <c r="M2083">
        <v>0</v>
      </c>
    </row>
    <row r="2084" spans="1:13" x14ac:dyDescent="0.25">
      <c r="A2084">
        <v>2017</v>
      </c>
      <c r="B2084" t="s">
        <v>49</v>
      </c>
      <c r="C2084">
        <v>2.23</v>
      </c>
      <c r="D2084" t="s">
        <v>69</v>
      </c>
      <c r="E2084" t="s">
        <v>53</v>
      </c>
      <c r="F2084">
        <v>2</v>
      </c>
      <c r="G2084">
        <v>3</v>
      </c>
      <c r="H2084">
        <v>1.51</v>
      </c>
      <c r="I2084">
        <v>3.51</v>
      </c>
      <c r="J2084">
        <v>5</v>
      </c>
      <c r="K2084">
        <v>2</v>
      </c>
      <c r="L2084">
        <v>3</v>
      </c>
      <c r="M2084">
        <v>0</v>
      </c>
    </row>
    <row r="2085" spans="1:13" x14ac:dyDescent="0.25">
      <c r="A2085">
        <v>2017</v>
      </c>
      <c r="B2085" t="s">
        <v>36</v>
      </c>
      <c r="C2085">
        <v>2.04</v>
      </c>
      <c r="D2085" t="s">
        <v>68</v>
      </c>
      <c r="E2085" t="s">
        <v>54</v>
      </c>
      <c r="F2085">
        <v>8</v>
      </c>
      <c r="G2085">
        <v>3</v>
      </c>
      <c r="H2085">
        <v>1.5</v>
      </c>
      <c r="I2085">
        <v>9.5</v>
      </c>
      <c r="J2085">
        <v>11</v>
      </c>
      <c r="K2085">
        <v>8</v>
      </c>
      <c r="L2085">
        <v>3</v>
      </c>
      <c r="M2085">
        <v>0</v>
      </c>
    </row>
    <row r="2086" spans="1:13" x14ac:dyDescent="0.25">
      <c r="A2086">
        <v>2017</v>
      </c>
      <c r="B2086" t="s">
        <v>36</v>
      </c>
      <c r="C2086">
        <v>2.0499999999999998</v>
      </c>
      <c r="D2086" t="s">
        <v>69</v>
      </c>
      <c r="E2086" t="s">
        <v>54</v>
      </c>
      <c r="F2086">
        <v>65</v>
      </c>
      <c r="G2086">
        <v>10</v>
      </c>
      <c r="H2086">
        <v>5.9</v>
      </c>
      <c r="I2086">
        <v>70.900000000000006</v>
      </c>
      <c r="J2086">
        <v>75</v>
      </c>
      <c r="K2086">
        <v>58</v>
      </c>
      <c r="L2086">
        <v>17</v>
      </c>
      <c r="M2086">
        <v>0</v>
      </c>
    </row>
    <row r="2087" spans="1:13" x14ac:dyDescent="0.25">
      <c r="A2087">
        <v>2017</v>
      </c>
      <c r="B2087" t="s">
        <v>36</v>
      </c>
      <c r="C2087">
        <v>2.13</v>
      </c>
      <c r="D2087" t="s">
        <v>68</v>
      </c>
      <c r="E2087" t="s">
        <v>55</v>
      </c>
      <c r="F2087">
        <v>11</v>
      </c>
      <c r="G2087">
        <v>1</v>
      </c>
      <c r="H2087">
        <v>0.5</v>
      </c>
      <c r="I2087">
        <v>11.5</v>
      </c>
      <c r="J2087">
        <v>12</v>
      </c>
      <c r="K2087">
        <v>6</v>
      </c>
      <c r="L2087">
        <v>6</v>
      </c>
      <c r="M2087">
        <v>0</v>
      </c>
    </row>
    <row r="2088" spans="1:13" x14ac:dyDescent="0.25">
      <c r="A2088">
        <v>2017</v>
      </c>
      <c r="B2088" t="s">
        <v>36</v>
      </c>
      <c r="C2088">
        <v>2.14</v>
      </c>
      <c r="D2088" t="s">
        <v>69</v>
      </c>
      <c r="E2088" t="s">
        <v>55</v>
      </c>
      <c r="F2088">
        <v>40</v>
      </c>
      <c r="G2088">
        <v>6</v>
      </c>
      <c r="H2088">
        <v>2.4</v>
      </c>
      <c r="I2088">
        <v>42.4</v>
      </c>
      <c r="J2088">
        <v>46</v>
      </c>
      <c r="K2088">
        <v>39</v>
      </c>
      <c r="L2088">
        <v>7</v>
      </c>
      <c r="M2088">
        <v>0</v>
      </c>
    </row>
    <row r="2089" spans="1:13" x14ac:dyDescent="0.25">
      <c r="A2089">
        <v>2017</v>
      </c>
      <c r="B2089" t="s">
        <v>36</v>
      </c>
      <c r="C2089">
        <v>2.2200000000000002</v>
      </c>
      <c r="D2089" t="s">
        <v>68</v>
      </c>
      <c r="E2089" t="s">
        <v>53</v>
      </c>
      <c r="F2089">
        <v>4</v>
      </c>
      <c r="G2089">
        <v>1</v>
      </c>
      <c r="H2089">
        <v>0.6</v>
      </c>
      <c r="I2089">
        <v>4.5999999999999996</v>
      </c>
      <c r="J2089">
        <v>5</v>
      </c>
      <c r="K2089">
        <v>3</v>
      </c>
      <c r="L2089">
        <v>2</v>
      </c>
      <c r="M2089">
        <v>0</v>
      </c>
    </row>
    <row r="2090" spans="1:13" x14ac:dyDescent="0.25">
      <c r="A2090">
        <v>2017</v>
      </c>
      <c r="B2090" t="s">
        <v>36</v>
      </c>
      <c r="C2090">
        <v>2.23</v>
      </c>
      <c r="D2090" t="s">
        <v>69</v>
      </c>
      <c r="E2090" t="s">
        <v>53</v>
      </c>
      <c r="F2090">
        <v>16</v>
      </c>
      <c r="G2090">
        <v>3</v>
      </c>
      <c r="H2090">
        <v>1.5</v>
      </c>
      <c r="I2090">
        <v>17.5</v>
      </c>
      <c r="J2090">
        <v>19</v>
      </c>
      <c r="K2090">
        <v>15</v>
      </c>
      <c r="L2090">
        <v>4</v>
      </c>
      <c r="M2090">
        <v>0</v>
      </c>
    </row>
    <row r="2091" spans="1:13" x14ac:dyDescent="0.25">
      <c r="A2091">
        <v>2017</v>
      </c>
      <c r="B2091" t="s">
        <v>36</v>
      </c>
      <c r="C2091">
        <v>2.2999999999999998</v>
      </c>
      <c r="D2091" t="s">
        <v>68</v>
      </c>
      <c r="E2091" t="s">
        <v>56</v>
      </c>
      <c r="F2091">
        <v>3</v>
      </c>
      <c r="G2091">
        <v>0</v>
      </c>
      <c r="H2091">
        <v>0</v>
      </c>
      <c r="I2091">
        <v>3</v>
      </c>
      <c r="J2091">
        <v>3</v>
      </c>
      <c r="K2091">
        <v>2</v>
      </c>
      <c r="L2091">
        <v>1</v>
      </c>
      <c r="M2091">
        <v>0</v>
      </c>
    </row>
    <row r="2092" spans="1:13" x14ac:dyDescent="0.25">
      <c r="A2092">
        <v>2017</v>
      </c>
      <c r="B2092" t="s">
        <v>36</v>
      </c>
      <c r="C2092">
        <v>2.31</v>
      </c>
      <c r="D2092" t="s">
        <v>69</v>
      </c>
      <c r="E2092" t="s">
        <v>56</v>
      </c>
      <c r="F2092">
        <v>9</v>
      </c>
      <c r="G2092">
        <v>1</v>
      </c>
      <c r="H2092">
        <v>0.64</v>
      </c>
      <c r="I2092">
        <v>9.64</v>
      </c>
      <c r="J2092">
        <v>10</v>
      </c>
      <c r="K2092">
        <v>10</v>
      </c>
      <c r="L2092">
        <v>0</v>
      </c>
      <c r="M2092">
        <v>0</v>
      </c>
    </row>
    <row r="2093" spans="1:13" x14ac:dyDescent="0.25">
      <c r="A2093">
        <v>2017</v>
      </c>
      <c r="B2093" t="s">
        <v>37</v>
      </c>
      <c r="C2093">
        <v>2.04</v>
      </c>
      <c r="D2093" t="s">
        <v>68</v>
      </c>
      <c r="E2093" t="s">
        <v>54</v>
      </c>
      <c r="F2093">
        <v>22</v>
      </c>
      <c r="G2093">
        <v>6</v>
      </c>
      <c r="H2093">
        <v>4.6500000000000004</v>
      </c>
      <c r="I2093">
        <v>26.65</v>
      </c>
      <c r="J2093">
        <v>28</v>
      </c>
      <c r="K2093">
        <v>24</v>
      </c>
      <c r="L2093">
        <v>4</v>
      </c>
      <c r="M2093">
        <v>0</v>
      </c>
    </row>
    <row r="2094" spans="1:13" x14ac:dyDescent="0.25">
      <c r="A2094">
        <v>2017</v>
      </c>
      <c r="B2094" t="s">
        <v>37</v>
      </c>
      <c r="C2094">
        <v>2.0499999999999998</v>
      </c>
      <c r="D2094" t="s">
        <v>69</v>
      </c>
      <c r="E2094" t="s">
        <v>54</v>
      </c>
      <c r="F2094">
        <v>94</v>
      </c>
      <c r="G2094">
        <v>13</v>
      </c>
      <c r="H2094">
        <v>7.26</v>
      </c>
      <c r="I2094">
        <v>101.26</v>
      </c>
      <c r="J2094">
        <v>107</v>
      </c>
      <c r="K2094">
        <v>86</v>
      </c>
      <c r="L2094">
        <v>21</v>
      </c>
      <c r="M2094">
        <v>0</v>
      </c>
    </row>
    <row r="2095" spans="1:13" x14ac:dyDescent="0.25">
      <c r="A2095">
        <v>2017</v>
      </c>
      <c r="B2095" t="s">
        <v>37</v>
      </c>
      <c r="C2095">
        <v>2.13</v>
      </c>
      <c r="D2095" t="s">
        <v>68</v>
      </c>
      <c r="E2095" t="s">
        <v>55</v>
      </c>
      <c r="F2095">
        <v>17</v>
      </c>
      <c r="G2095">
        <v>0</v>
      </c>
      <c r="H2095">
        <v>0</v>
      </c>
      <c r="I2095">
        <v>17</v>
      </c>
      <c r="J2095">
        <v>17</v>
      </c>
      <c r="K2095">
        <v>15</v>
      </c>
      <c r="L2095">
        <v>2</v>
      </c>
      <c r="M2095">
        <v>0</v>
      </c>
    </row>
    <row r="2096" spans="1:13" x14ac:dyDescent="0.25">
      <c r="A2096">
        <v>2017</v>
      </c>
      <c r="B2096" t="s">
        <v>37</v>
      </c>
      <c r="C2096">
        <v>2.14</v>
      </c>
      <c r="D2096" t="s">
        <v>69</v>
      </c>
      <c r="E2096" t="s">
        <v>55</v>
      </c>
      <c r="F2096">
        <v>88</v>
      </c>
      <c r="G2096">
        <v>12</v>
      </c>
      <c r="H2096">
        <v>6.23</v>
      </c>
      <c r="I2096">
        <v>94.23</v>
      </c>
      <c r="J2096">
        <v>100</v>
      </c>
      <c r="K2096">
        <v>86</v>
      </c>
      <c r="L2096">
        <v>14</v>
      </c>
      <c r="M2096">
        <v>0</v>
      </c>
    </row>
    <row r="2097" spans="1:13" x14ac:dyDescent="0.25">
      <c r="A2097">
        <v>2017</v>
      </c>
      <c r="B2097" t="s">
        <v>37</v>
      </c>
      <c r="C2097">
        <v>2.2200000000000002</v>
      </c>
      <c r="D2097" t="s">
        <v>68</v>
      </c>
      <c r="E2097" t="s">
        <v>53</v>
      </c>
      <c r="F2097">
        <v>12</v>
      </c>
      <c r="G2097">
        <v>1</v>
      </c>
      <c r="H2097">
        <v>0.91</v>
      </c>
      <c r="I2097">
        <v>12.91</v>
      </c>
      <c r="J2097">
        <v>13</v>
      </c>
      <c r="K2097">
        <v>11</v>
      </c>
      <c r="L2097">
        <v>2</v>
      </c>
      <c r="M2097">
        <v>0</v>
      </c>
    </row>
    <row r="2098" spans="1:13" x14ac:dyDescent="0.25">
      <c r="A2098">
        <v>2017</v>
      </c>
      <c r="B2098" t="s">
        <v>37</v>
      </c>
      <c r="C2098">
        <v>2.23</v>
      </c>
      <c r="D2098" t="s">
        <v>69</v>
      </c>
      <c r="E2098" t="s">
        <v>53</v>
      </c>
      <c r="F2098">
        <v>41</v>
      </c>
      <c r="G2098">
        <v>10</v>
      </c>
      <c r="H2098">
        <v>5.93</v>
      </c>
      <c r="I2098">
        <v>46.93</v>
      </c>
      <c r="J2098">
        <v>51</v>
      </c>
      <c r="K2098">
        <v>39</v>
      </c>
      <c r="L2098">
        <v>12</v>
      </c>
      <c r="M2098">
        <v>0</v>
      </c>
    </row>
    <row r="2099" spans="1:13" x14ac:dyDescent="0.25">
      <c r="A2099">
        <v>2017</v>
      </c>
      <c r="B2099" t="s">
        <v>37</v>
      </c>
      <c r="C2099">
        <v>2.2999999999999998</v>
      </c>
      <c r="D2099" t="s">
        <v>68</v>
      </c>
      <c r="E2099" t="s">
        <v>56</v>
      </c>
      <c r="F2099">
        <v>7</v>
      </c>
      <c r="G2099">
        <v>0</v>
      </c>
      <c r="H2099">
        <v>0</v>
      </c>
      <c r="I2099">
        <v>7</v>
      </c>
      <c r="J2099">
        <v>7</v>
      </c>
      <c r="K2099">
        <v>6</v>
      </c>
      <c r="L2099">
        <v>1</v>
      </c>
      <c r="M2099">
        <v>0</v>
      </c>
    </row>
    <row r="2100" spans="1:13" x14ac:dyDescent="0.25">
      <c r="A2100">
        <v>2017</v>
      </c>
      <c r="B2100" t="s">
        <v>37</v>
      </c>
      <c r="C2100">
        <v>2.31</v>
      </c>
      <c r="D2100" t="s">
        <v>69</v>
      </c>
      <c r="E2100" t="s">
        <v>56</v>
      </c>
      <c r="F2100">
        <v>17</v>
      </c>
      <c r="G2100">
        <v>0</v>
      </c>
      <c r="H2100">
        <v>0</v>
      </c>
      <c r="I2100">
        <v>17</v>
      </c>
      <c r="J2100">
        <v>17</v>
      </c>
      <c r="K2100">
        <v>12</v>
      </c>
      <c r="L2100">
        <v>5</v>
      </c>
      <c r="M2100">
        <v>0</v>
      </c>
    </row>
    <row r="2101" spans="1:13" x14ac:dyDescent="0.25">
      <c r="A2101">
        <v>2017</v>
      </c>
      <c r="B2101" t="s">
        <v>38</v>
      </c>
      <c r="C2101">
        <v>2.04</v>
      </c>
      <c r="D2101" t="s">
        <v>68</v>
      </c>
      <c r="E2101" t="s">
        <v>54</v>
      </c>
      <c r="F2101">
        <v>1</v>
      </c>
      <c r="G2101">
        <v>0</v>
      </c>
      <c r="H2101">
        <v>0</v>
      </c>
      <c r="I2101">
        <v>1</v>
      </c>
      <c r="J2101">
        <v>1</v>
      </c>
      <c r="K2101">
        <v>0</v>
      </c>
      <c r="L2101">
        <v>1</v>
      </c>
      <c r="M2101">
        <v>0</v>
      </c>
    </row>
    <row r="2102" spans="1:13" x14ac:dyDescent="0.25">
      <c r="A2102">
        <v>2017</v>
      </c>
      <c r="B2102" t="s">
        <v>38</v>
      </c>
      <c r="C2102">
        <v>2.0499999999999998</v>
      </c>
      <c r="D2102" t="s">
        <v>69</v>
      </c>
      <c r="E2102" t="s">
        <v>54</v>
      </c>
      <c r="F2102">
        <v>10</v>
      </c>
      <c r="G2102">
        <v>0</v>
      </c>
      <c r="H2102">
        <v>0</v>
      </c>
      <c r="I2102">
        <v>10</v>
      </c>
      <c r="J2102">
        <v>10</v>
      </c>
      <c r="K2102">
        <v>10</v>
      </c>
      <c r="L2102">
        <v>0</v>
      </c>
      <c r="M2102">
        <v>0</v>
      </c>
    </row>
    <row r="2103" spans="1:13" x14ac:dyDescent="0.25">
      <c r="A2103">
        <v>2017</v>
      </c>
      <c r="B2103" t="s">
        <v>38</v>
      </c>
      <c r="C2103">
        <v>2.13</v>
      </c>
      <c r="D2103" t="s">
        <v>68</v>
      </c>
      <c r="E2103" t="s">
        <v>55</v>
      </c>
      <c r="F2103">
        <v>1</v>
      </c>
      <c r="G2103">
        <v>0</v>
      </c>
      <c r="H2103">
        <v>0</v>
      </c>
      <c r="I2103">
        <v>1</v>
      </c>
      <c r="J2103">
        <v>1</v>
      </c>
      <c r="K2103">
        <v>1</v>
      </c>
      <c r="L2103">
        <v>0</v>
      </c>
      <c r="M2103">
        <v>0</v>
      </c>
    </row>
    <row r="2104" spans="1:13" x14ac:dyDescent="0.25">
      <c r="A2104">
        <v>2017</v>
      </c>
      <c r="B2104" t="s">
        <v>38</v>
      </c>
      <c r="C2104">
        <v>2.14</v>
      </c>
      <c r="D2104" t="s">
        <v>69</v>
      </c>
      <c r="E2104" t="s">
        <v>55</v>
      </c>
      <c r="F2104">
        <v>5</v>
      </c>
      <c r="G2104">
        <v>3</v>
      </c>
      <c r="H2104">
        <v>1.8</v>
      </c>
      <c r="I2104">
        <v>6.8</v>
      </c>
      <c r="J2104">
        <v>8</v>
      </c>
      <c r="K2104">
        <v>6</v>
      </c>
      <c r="L2104">
        <v>2</v>
      </c>
      <c r="M2104">
        <v>0</v>
      </c>
    </row>
    <row r="2105" spans="1:13" x14ac:dyDescent="0.25">
      <c r="A2105">
        <v>2017</v>
      </c>
      <c r="B2105" t="s">
        <v>38</v>
      </c>
      <c r="C2105">
        <v>2.23</v>
      </c>
      <c r="D2105" t="s">
        <v>69</v>
      </c>
      <c r="E2105" t="s">
        <v>53</v>
      </c>
      <c r="F2105">
        <v>2</v>
      </c>
      <c r="G2105">
        <v>1</v>
      </c>
      <c r="H2105">
        <v>0.2</v>
      </c>
      <c r="I2105">
        <v>2.2000000000000002</v>
      </c>
      <c r="J2105">
        <v>3</v>
      </c>
      <c r="K2105">
        <v>2</v>
      </c>
      <c r="L2105">
        <v>1</v>
      </c>
      <c r="M2105">
        <v>0</v>
      </c>
    </row>
    <row r="2106" spans="1:13" x14ac:dyDescent="0.25">
      <c r="A2106">
        <v>2017</v>
      </c>
      <c r="B2106" t="s">
        <v>38</v>
      </c>
      <c r="C2106">
        <v>2.31</v>
      </c>
      <c r="D2106" t="s">
        <v>69</v>
      </c>
      <c r="E2106" t="s">
        <v>56</v>
      </c>
      <c r="F2106">
        <v>3</v>
      </c>
      <c r="G2106">
        <v>0</v>
      </c>
      <c r="H2106">
        <v>0</v>
      </c>
      <c r="I2106">
        <v>3</v>
      </c>
      <c r="J2106">
        <v>3</v>
      </c>
      <c r="K2106">
        <v>3</v>
      </c>
      <c r="L2106">
        <v>0</v>
      </c>
      <c r="M2106">
        <v>0</v>
      </c>
    </row>
    <row r="2107" spans="1:13" x14ac:dyDescent="0.25">
      <c r="A2107">
        <v>2017</v>
      </c>
      <c r="B2107" t="s">
        <v>39</v>
      </c>
      <c r="C2107">
        <v>2.04</v>
      </c>
      <c r="D2107" t="s">
        <v>68</v>
      </c>
      <c r="E2107" t="s">
        <v>54</v>
      </c>
      <c r="F2107">
        <v>10</v>
      </c>
      <c r="G2107">
        <v>3</v>
      </c>
      <c r="H2107">
        <v>2.2000000000000002</v>
      </c>
      <c r="I2107">
        <v>12.2</v>
      </c>
      <c r="J2107">
        <v>13</v>
      </c>
      <c r="K2107">
        <v>9</v>
      </c>
      <c r="L2107">
        <v>4</v>
      </c>
      <c r="M2107">
        <v>0</v>
      </c>
    </row>
    <row r="2108" spans="1:13" x14ac:dyDescent="0.25">
      <c r="A2108">
        <v>2017</v>
      </c>
      <c r="B2108" t="s">
        <v>39</v>
      </c>
      <c r="C2108">
        <v>2.0499999999999998</v>
      </c>
      <c r="D2108" t="s">
        <v>69</v>
      </c>
      <c r="E2108" t="s">
        <v>54</v>
      </c>
      <c r="F2108">
        <v>24</v>
      </c>
      <c r="G2108">
        <v>23</v>
      </c>
      <c r="H2108">
        <v>17.07</v>
      </c>
      <c r="I2108">
        <v>41.07</v>
      </c>
      <c r="J2108">
        <v>47</v>
      </c>
      <c r="K2108">
        <v>40</v>
      </c>
      <c r="L2108">
        <v>7</v>
      </c>
      <c r="M2108">
        <v>0</v>
      </c>
    </row>
    <row r="2109" spans="1:13" x14ac:dyDescent="0.25">
      <c r="A2109">
        <v>2017</v>
      </c>
      <c r="B2109" t="s">
        <v>39</v>
      </c>
      <c r="C2109">
        <v>2.13</v>
      </c>
      <c r="D2109" t="s">
        <v>68</v>
      </c>
      <c r="E2109" t="s">
        <v>55</v>
      </c>
      <c r="F2109">
        <v>7</v>
      </c>
      <c r="G2109">
        <v>1</v>
      </c>
      <c r="H2109">
        <v>0.4</v>
      </c>
      <c r="I2109">
        <v>7.4</v>
      </c>
      <c r="J2109">
        <v>8</v>
      </c>
      <c r="K2109">
        <v>6</v>
      </c>
      <c r="L2109">
        <v>2</v>
      </c>
      <c r="M2109">
        <v>0</v>
      </c>
    </row>
    <row r="2110" spans="1:13" x14ac:dyDescent="0.25">
      <c r="A2110">
        <v>2017</v>
      </c>
      <c r="B2110" t="s">
        <v>39</v>
      </c>
      <c r="C2110">
        <v>2.14</v>
      </c>
      <c r="D2110" t="s">
        <v>69</v>
      </c>
      <c r="E2110" t="s">
        <v>55</v>
      </c>
      <c r="F2110">
        <v>26</v>
      </c>
      <c r="G2110">
        <v>5</v>
      </c>
      <c r="H2110">
        <v>3.6</v>
      </c>
      <c r="I2110">
        <v>29.6</v>
      </c>
      <c r="J2110">
        <v>31</v>
      </c>
      <c r="K2110">
        <v>24</v>
      </c>
      <c r="L2110">
        <v>7</v>
      </c>
      <c r="M2110">
        <v>0</v>
      </c>
    </row>
    <row r="2111" spans="1:13" x14ac:dyDescent="0.25">
      <c r="A2111">
        <v>2017</v>
      </c>
      <c r="B2111" t="s">
        <v>39</v>
      </c>
      <c r="C2111">
        <v>2.23</v>
      </c>
      <c r="D2111" t="s">
        <v>69</v>
      </c>
      <c r="E2111" t="s">
        <v>53</v>
      </c>
      <c r="F2111">
        <v>20</v>
      </c>
      <c r="G2111">
        <v>6</v>
      </c>
      <c r="H2111">
        <v>3.4</v>
      </c>
      <c r="I2111">
        <v>23.4</v>
      </c>
      <c r="J2111">
        <v>26</v>
      </c>
      <c r="K2111">
        <v>19</v>
      </c>
      <c r="L2111">
        <v>7</v>
      </c>
      <c r="M2111">
        <v>0</v>
      </c>
    </row>
    <row r="2112" spans="1:13" x14ac:dyDescent="0.25">
      <c r="A2112">
        <v>2017</v>
      </c>
      <c r="B2112" t="s">
        <v>40</v>
      </c>
      <c r="C2112">
        <v>2.04</v>
      </c>
      <c r="D2112" t="s">
        <v>68</v>
      </c>
      <c r="E2112" t="s">
        <v>54</v>
      </c>
      <c r="F2112">
        <v>24</v>
      </c>
      <c r="G2112">
        <v>3</v>
      </c>
      <c r="H2112">
        <v>1.69</v>
      </c>
      <c r="I2112">
        <v>25.69</v>
      </c>
      <c r="J2112">
        <v>27</v>
      </c>
      <c r="K2112">
        <v>22</v>
      </c>
      <c r="L2112">
        <v>4</v>
      </c>
      <c r="M2112">
        <v>1</v>
      </c>
    </row>
    <row r="2113" spans="1:13" x14ac:dyDescent="0.25">
      <c r="A2113">
        <v>2017</v>
      </c>
      <c r="B2113" t="s">
        <v>40</v>
      </c>
      <c r="C2113">
        <v>2.0499999999999998</v>
      </c>
      <c r="D2113" t="s">
        <v>69</v>
      </c>
      <c r="E2113" t="s">
        <v>54</v>
      </c>
      <c r="F2113">
        <v>87</v>
      </c>
      <c r="G2113">
        <v>16</v>
      </c>
      <c r="H2113">
        <v>10.29</v>
      </c>
      <c r="I2113">
        <v>97.29</v>
      </c>
      <c r="J2113">
        <v>103</v>
      </c>
      <c r="K2113">
        <v>85</v>
      </c>
      <c r="L2113">
        <v>15</v>
      </c>
      <c r="M2113">
        <v>3</v>
      </c>
    </row>
    <row r="2114" spans="1:13" x14ac:dyDescent="0.25">
      <c r="A2114">
        <v>2017</v>
      </c>
      <c r="B2114" t="s">
        <v>40</v>
      </c>
      <c r="C2114">
        <v>2.13</v>
      </c>
      <c r="D2114" t="s">
        <v>68</v>
      </c>
      <c r="E2114" t="s">
        <v>55</v>
      </c>
      <c r="F2114">
        <v>12</v>
      </c>
      <c r="G2114">
        <v>0</v>
      </c>
      <c r="H2114">
        <v>0</v>
      </c>
      <c r="I2114">
        <v>12</v>
      </c>
      <c r="J2114">
        <v>12</v>
      </c>
      <c r="K2114">
        <v>9</v>
      </c>
      <c r="L2114">
        <v>2</v>
      </c>
      <c r="M2114">
        <v>1</v>
      </c>
    </row>
    <row r="2115" spans="1:13" x14ac:dyDescent="0.25">
      <c r="A2115">
        <v>2017</v>
      </c>
      <c r="B2115" t="s">
        <v>40</v>
      </c>
      <c r="C2115">
        <v>2.14</v>
      </c>
      <c r="D2115" t="s">
        <v>69</v>
      </c>
      <c r="E2115" t="s">
        <v>55</v>
      </c>
      <c r="F2115">
        <v>39</v>
      </c>
      <c r="G2115">
        <v>17</v>
      </c>
      <c r="H2115">
        <v>11.92</v>
      </c>
      <c r="I2115">
        <v>50.92</v>
      </c>
      <c r="J2115">
        <v>56</v>
      </c>
      <c r="K2115">
        <v>45</v>
      </c>
      <c r="L2115">
        <v>10</v>
      </c>
      <c r="M2115">
        <v>1</v>
      </c>
    </row>
    <row r="2116" spans="1:13" x14ac:dyDescent="0.25">
      <c r="A2116">
        <v>2017</v>
      </c>
      <c r="B2116" t="s">
        <v>40</v>
      </c>
      <c r="C2116">
        <v>2.2200000000000002</v>
      </c>
      <c r="D2116" t="s">
        <v>68</v>
      </c>
      <c r="E2116" t="s">
        <v>53</v>
      </c>
      <c r="F2116">
        <v>4</v>
      </c>
      <c r="G2116">
        <v>0</v>
      </c>
      <c r="H2116">
        <v>0</v>
      </c>
      <c r="I2116">
        <v>4</v>
      </c>
      <c r="J2116">
        <v>4</v>
      </c>
      <c r="K2116">
        <v>3</v>
      </c>
      <c r="L2116">
        <v>1</v>
      </c>
      <c r="M2116">
        <v>0</v>
      </c>
    </row>
    <row r="2117" spans="1:13" x14ac:dyDescent="0.25">
      <c r="A2117">
        <v>2017</v>
      </c>
      <c r="B2117" t="s">
        <v>40</v>
      </c>
      <c r="C2117">
        <v>2.23</v>
      </c>
      <c r="D2117" t="s">
        <v>69</v>
      </c>
      <c r="E2117" t="s">
        <v>53</v>
      </c>
      <c r="F2117">
        <v>31</v>
      </c>
      <c r="G2117">
        <v>7</v>
      </c>
      <c r="H2117">
        <v>4.1100000000000003</v>
      </c>
      <c r="I2117">
        <v>35.11</v>
      </c>
      <c r="J2117">
        <v>38</v>
      </c>
      <c r="K2117">
        <v>27</v>
      </c>
      <c r="L2117">
        <v>10</v>
      </c>
      <c r="M2117">
        <v>1</v>
      </c>
    </row>
    <row r="2118" spans="1:13" x14ac:dyDescent="0.25">
      <c r="A2118">
        <v>2017</v>
      </c>
      <c r="B2118" t="s">
        <v>40</v>
      </c>
      <c r="C2118">
        <v>2.31</v>
      </c>
      <c r="D2118" t="s">
        <v>69</v>
      </c>
      <c r="E2118" t="s">
        <v>56</v>
      </c>
      <c r="F2118">
        <v>12</v>
      </c>
      <c r="G2118">
        <v>3</v>
      </c>
      <c r="H2118">
        <v>1.7</v>
      </c>
      <c r="I2118">
        <v>13.7</v>
      </c>
      <c r="J2118">
        <v>15</v>
      </c>
      <c r="K2118">
        <v>9</v>
      </c>
      <c r="L2118">
        <v>6</v>
      </c>
      <c r="M2118">
        <v>0</v>
      </c>
    </row>
    <row r="2119" spans="1:13" x14ac:dyDescent="0.25">
      <c r="A2119">
        <v>2017</v>
      </c>
      <c r="B2119" t="s">
        <v>41</v>
      </c>
      <c r="C2119">
        <v>2.04</v>
      </c>
      <c r="D2119" t="s">
        <v>68</v>
      </c>
      <c r="E2119" t="s">
        <v>54</v>
      </c>
      <c r="F2119">
        <v>8</v>
      </c>
      <c r="G2119">
        <v>3</v>
      </c>
      <c r="H2119">
        <v>1.5</v>
      </c>
      <c r="I2119">
        <v>9.5</v>
      </c>
      <c r="J2119">
        <v>11</v>
      </c>
      <c r="K2119">
        <v>7</v>
      </c>
      <c r="L2119">
        <v>4</v>
      </c>
      <c r="M2119">
        <v>0</v>
      </c>
    </row>
    <row r="2120" spans="1:13" x14ac:dyDescent="0.25">
      <c r="A2120">
        <v>2017</v>
      </c>
      <c r="B2120" t="s">
        <v>41</v>
      </c>
      <c r="C2120">
        <v>2.0499999999999998</v>
      </c>
      <c r="D2120" t="s">
        <v>69</v>
      </c>
      <c r="E2120" t="s">
        <v>54</v>
      </c>
      <c r="F2120">
        <v>27</v>
      </c>
      <c r="G2120">
        <v>18</v>
      </c>
      <c r="H2120">
        <v>9.6199999999999992</v>
      </c>
      <c r="I2120">
        <v>36.619999999999997</v>
      </c>
      <c r="J2120">
        <v>45</v>
      </c>
      <c r="K2120">
        <v>39</v>
      </c>
      <c r="L2120">
        <v>6</v>
      </c>
      <c r="M2120">
        <v>0</v>
      </c>
    </row>
    <row r="2121" spans="1:13" x14ac:dyDescent="0.25">
      <c r="A2121">
        <v>2017</v>
      </c>
      <c r="B2121" t="s">
        <v>41</v>
      </c>
      <c r="C2121">
        <v>2.13</v>
      </c>
      <c r="D2121" t="s">
        <v>68</v>
      </c>
      <c r="E2121" t="s">
        <v>55</v>
      </c>
      <c r="F2121">
        <v>2</v>
      </c>
      <c r="G2121">
        <v>0</v>
      </c>
      <c r="H2121">
        <v>0</v>
      </c>
      <c r="I2121">
        <v>2</v>
      </c>
      <c r="J2121">
        <v>2</v>
      </c>
      <c r="K2121">
        <v>1</v>
      </c>
      <c r="L2121">
        <v>1</v>
      </c>
      <c r="M2121">
        <v>0</v>
      </c>
    </row>
    <row r="2122" spans="1:13" x14ac:dyDescent="0.25">
      <c r="A2122">
        <v>2017</v>
      </c>
      <c r="B2122" t="s">
        <v>41</v>
      </c>
      <c r="C2122">
        <v>2.14</v>
      </c>
      <c r="D2122" t="s">
        <v>69</v>
      </c>
      <c r="E2122" t="s">
        <v>55</v>
      </c>
      <c r="F2122">
        <v>31</v>
      </c>
      <c r="G2122">
        <v>23</v>
      </c>
      <c r="H2122">
        <v>11.14</v>
      </c>
      <c r="I2122">
        <v>42.14</v>
      </c>
      <c r="J2122">
        <v>54</v>
      </c>
      <c r="K2122">
        <v>38</v>
      </c>
      <c r="L2122">
        <v>16</v>
      </c>
      <c r="M2122">
        <v>0</v>
      </c>
    </row>
    <row r="2123" spans="1:13" x14ac:dyDescent="0.25">
      <c r="A2123">
        <v>2017</v>
      </c>
      <c r="B2123" t="s">
        <v>41</v>
      </c>
      <c r="C2123">
        <v>2.23</v>
      </c>
      <c r="D2123" t="s">
        <v>69</v>
      </c>
      <c r="E2123" t="s">
        <v>53</v>
      </c>
      <c r="F2123">
        <v>0</v>
      </c>
      <c r="G2123">
        <v>1</v>
      </c>
      <c r="H2123">
        <v>0</v>
      </c>
      <c r="I2123">
        <v>0</v>
      </c>
      <c r="J2123">
        <v>1</v>
      </c>
      <c r="K2123">
        <v>1</v>
      </c>
      <c r="L2123">
        <v>0</v>
      </c>
      <c r="M2123">
        <v>0</v>
      </c>
    </row>
    <row r="2124" spans="1:13" x14ac:dyDescent="0.25">
      <c r="A2124">
        <v>2017</v>
      </c>
      <c r="B2124" t="s">
        <v>41</v>
      </c>
      <c r="C2124">
        <v>2.2999999999999998</v>
      </c>
      <c r="D2124" t="s">
        <v>68</v>
      </c>
      <c r="E2124" t="s">
        <v>56</v>
      </c>
      <c r="F2124">
        <v>6</v>
      </c>
      <c r="G2124">
        <v>3</v>
      </c>
      <c r="H2124">
        <v>1.5</v>
      </c>
      <c r="I2124">
        <v>7.5</v>
      </c>
      <c r="J2124">
        <v>9</v>
      </c>
      <c r="K2124">
        <v>6</v>
      </c>
      <c r="L2124">
        <v>3</v>
      </c>
      <c r="M2124">
        <v>0</v>
      </c>
    </row>
    <row r="2125" spans="1:13" x14ac:dyDescent="0.25">
      <c r="A2125">
        <v>2017</v>
      </c>
      <c r="B2125" t="s">
        <v>41</v>
      </c>
      <c r="C2125">
        <v>2.31</v>
      </c>
      <c r="D2125" t="s">
        <v>69</v>
      </c>
      <c r="E2125" t="s">
        <v>56</v>
      </c>
      <c r="F2125">
        <v>11</v>
      </c>
      <c r="G2125">
        <v>2</v>
      </c>
      <c r="H2125">
        <v>0.89</v>
      </c>
      <c r="I2125">
        <v>11.89</v>
      </c>
      <c r="J2125">
        <v>13</v>
      </c>
      <c r="K2125">
        <v>6</v>
      </c>
      <c r="L2125">
        <v>7</v>
      </c>
      <c r="M2125">
        <v>0</v>
      </c>
    </row>
    <row r="2126" spans="1:13" x14ac:dyDescent="0.25">
      <c r="A2126">
        <v>2017</v>
      </c>
      <c r="B2126" t="s">
        <v>42</v>
      </c>
      <c r="C2126">
        <v>2.04</v>
      </c>
      <c r="D2126" t="s">
        <v>68</v>
      </c>
      <c r="E2126" t="s">
        <v>54</v>
      </c>
      <c r="F2126">
        <v>2</v>
      </c>
      <c r="G2126">
        <v>0</v>
      </c>
      <c r="H2126">
        <v>0</v>
      </c>
      <c r="I2126">
        <v>2</v>
      </c>
      <c r="J2126">
        <v>2</v>
      </c>
      <c r="K2126">
        <v>2</v>
      </c>
      <c r="L2126">
        <v>0</v>
      </c>
      <c r="M2126">
        <v>0</v>
      </c>
    </row>
    <row r="2127" spans="1:13" x14ac:dyDescent="0.25">
      <c r="A2127">
        <v>2017</v>
      </c>
      <c r="B2127" t="s">
        <v>42</v>
      </c>
      <c r="C2127">
        <v>2.0499999999999998</v>
      </c>
      <c r="D2127" t="s">
        <v>69</v>
      </c>
      <c r="E2127" t="s">
        <v>54</v>
      </c>
      <c r="F2127">
        <v>6</v>
      </c>
      <c r="G2127">
        <v>0</v>
      </c>
      <c r="H2127">
        <v>0</v>
      </c>
      <c r="I2127">
        <v>6</v>
      </c>
      <c r="J2127">
        <v>6</v>
      </c>
      <c r="K2127">
        <v>6</v>
      </c>
      <c r="L2127">
        <v>0</v>
      </c>
      <c r="M2127">
        <v>0</v>
      </c>
    </row>
    <row r="2128" spans="1:13" x14ac:dyDescent="0.25">
      <c r="A2128">
        <v>2017</v>
      </c>
      <c r="B2128" t="s">
        <v>42</v>
      </c>
      <c r="C2128">
        <v>2.14</v>
      </c>
      <c r="D2128" t="s">
        <v>69</v>
      </c>
      <c r="E2128" t="s">
        <v>55</v>
      </c>
      <c r="F2128">
        <v>2</v>
      </c>
      <c r="G2128">
        <v>0</v>
      </c>
      <c r="H2128">
        <v>0</v>
      </c>
      <c r="I2128">
        <v>2</v>
      </c>
      <c r="J2128">
        <v>2</v>
      </c>
      <c r="K2128">
        <v>1</v>
      </c>
      <c r="L2128">
        <v>1</v>
      </c>
      <c r="M2128">
        <v>0</v>
      </c>
    </row>
    <row r="2129" spans="1:13" x14ac:dyDescent="0.25">
      <c r="A2129">
        <v>2017</v>
      </c>
      <c r="B2129" t="s">
        <v>42</v>
      </c>
      <c r="C2129">
        <v>2.2999999999999998</v>
      </c>
      <c r="D2129" t="s">
        <v>68</v>
      </c>
      <c r="E2129" t="s">
        <v>56</v>
      </c>
      <c r="F2129">
        <v>4</v>
      </c>
      <c r="G2129">
        <v>1</v>
      </c>
      <c r="H2129">
        <v>0.6</v>
      </c>
      <c r="I2129">
        <v>4.5999999999999996</v>
      </c>
      <c r="J2129">
        <v>5</v>
      </c>
      <c r="K2129">
        <v>5</v>
      </c>
      <c r="L2129">
        <v>0</v>
      </c>
      <c r="M2129">
        <v>0</v>
      </c>
    </row>
    <row r="2130" spans="1:13" x14ac:dyDescent="0.25">
      <c r="A2130">
        <v>2017</v>
      </c>
      <c r="B2130" t="s">
        <v>42</v>
      </c>
      <c r="C2130">
        <v>2.31</v>
      </c>
      <c r="D2130" t="s">
        <v>69</v>
      </c>
      <c r="E2130" t="s">
        <v>56</v>
      </c>
      <c r="F2130">
        <v>9</v>
      </c>
      <c r="G2130">
        <v>7</v>
      </c>
      <c r="H2130">
        <v>2.72</v>
      </c>
      <c r="I2130">
        <v>11.72</v>
      </c>
      <c r="J2130">
        <v>16</v>
      </c>
      <c r="K2130">
        <v>15</v>
      </c>
      <c r="L2130">
        <v>1</v>
      </c>
      <c r="M2130">
        <v>0</v>
      </c>
    </row>
    <row r="2131" spans="1:13" x14ac:dyDescent="0.25">
      <c r="A2131">
        <v>2017</v>
      </c>
      <c r="B2131" t="s">
        <v>43</v>
      </c>
      <c r="C2131">
        <v>2.04</v>
      </c>
      <c r="D2131" t="s">
        <v>68</v>
      </c>
      <c r="E2131" t="s">
        <v>54</v>
      </c>
      <c r="F2131">
        <v>1</v>
      </c>
      <c r="G2131">
        <v>0</v>
      </c>
      <c r="H2131">
        <v>0</v>
      </c>
      <c r="I2131">
        <v>1</v>
      </c>
      <c r="J2131">
        <v>1</v>
      </c>
      <c r="K2131">
        <v>1</v>
      </c>
      <c r="L2131">
        <v>0</v>
      </c>
      <c r="M2131">
        <v>0</v>
      </c>
    </row>
    <row r="2132" spans="1:13" x14ac:dyDescent="0.25">
      <c r="A2132">
        <v>2017</v>
      </c>
      <c r="B2132" t="s">
        <v>43</v>
      </c>
      <c r="C2132">
        <v>2.0499999999999998</v>
      </c>
      <c r="D2132" t="s">
        <v>69</v>
      </c>
      <c r="E2132" t="s">
        <v>54</v>
      </c>
      <c r="F2132">
        <v>48</v>
      </c>
      <c r="G2132">
        <v>5</v>
      </c>
      <c r="H2132">
        <v>3.38</v>
      </c>
      <c r="I2132">
        <v>51.38</v>
      </c>
      <c r="J2132">
        <v>53</v>
      </c>
      <c r="K2132">
        <v>44</v>
      </c>
      <c r="L2132">
        <v>9</v>
      </c>
      <c r="M2132">
        <v>0</v>
      </c>
    </row>
    <row r="2133" spans="1:13" x14ac:dyDescent="0.25">
      <c r="A2133">
        <v>2017</v>
      </c>
      <c r="B2133" t="s">
        <v>43</v>
      </c>
      <c r="C2133">
        <v>2.13</v>
      </c>
      <c r="D2133" t="s">
        <v>68</v>
      </c>
      <c r="E2133" t="s">
        <v>55</v>
      </c>
      <c r="F2133">
        <v>1</v>
      </c>
      <c r="G2133">
        <v>0</v>
      </c>
      <c r="H2133">
        <v>0</v>
      </c>
      <c r="I2133">
        <v>1</v>
      </c>
      <c r="J2133">
        <v>1</v>
      </c>
      <c r="K2133">
        <v>0</v>
      </c>
      <c r="L2133">
        <v>1</v>
      </c>
      <c r="M2133">
        <v>0</v>
      </c>
    </row>
    <row r="2134" spans="1:13" x14ac:dyDescent="0.25">
      <c r="A2134">
        <v>2017</v>
      </c>
      <c r="B2134" t="s">
        <v>43</v>
      </c>
      <c r="C2134">
        <v>2.14</v>
      </c>
      <c r="D2134" t="s">
        <v>69</v>
      </c>
      <c r="E2134" t="s">
        <v>55</v>
      </c>
      <c r="F2134">
        <v>42</v>
      </c>
      <c r="G2134">
        <v>9</v>
      </c>
      <c r="H2134">
        <v>5.49</v>
      </c>
      <c r="I2134">
        <v>47.49</v>
      </c>
      <c r="J2134">
        <v>51</v>
      </c>
      <c r="K2134">
        <v>38</v>
      </c>
      <c r="L2134">
        <v>13</v>
      </c>
      <c r="M2134">
        <v>0</v>
      </c>
    </row>
    <row r="2135" spans="1:13" x14ac:dyDescent="0.25">
      <c r="A2135">
        <v>2017</v>
      </c>
      <c r="B2135" t="s">
        <v>43</v>
      </c>
      <c r="C2135">
        <v>2.23</v>
      </c>
      <c r="D2135" t="s">
        <v>69</v>
      </c>
      <c r="E2135" t="s">
        <v>53</v>
      </c>
      <c r="F2135">
        <v>10</v>
      </c>
      <c r="G2135">
        <v>0</v>
      </c>
      <c r="H2135">
        <v>0</v>
      </c>
      <c r="I2135">
        <v>10</v>
      </c>
      <c r="J2135">
        <v>10</v>
      </c>
      <c r="K2135">
        <v>6</v>
      </c>
      <c r="L2135">
        <v>4</v>
      </c>
      <c r="M2135">
        <v>0</v>
      </c>
    </row>
    <row r="2136" spans="1:13" x14ac:dyDescent="0.25">
      <c r="A2136">
        <v>2017</v>
      </c>
      <c r="B2136" t="s">
        <v>44</v>
      </c>
      <c r="C2136">
        <v>2.0499999999999998</v>
      </c>
      <c r="D2136" t="s">
        <v>69</v>
      </c>
      <c r="E2136" t="s">
        <v>54</v>
      </c>
      <c r="F2136">
        <v>115</v>
      </c>
      <c r="G2136">
        <v>31</v>
      </c>
      <c r="H2136">
        <v>17.14</v>
      </c>
      <c r="I2136">
        <v>132.13999999999999</v>
      </c>
      <c r="J2136">
        <v>146</v>
      </c>
      <c r="K2136">
        <v>127</v>
      </c>
      <c r="L2136">
        <v>19</v>
      </c>
      <c r="M2136">
        <v>0</v>
      </c>
    </row>
    <row r="2137" spans="1:13" x14ac:dyDescent="0.25">
      <c r="A2137">
        <v>2017</v>
      </c>
      <c r="B2137" t="s">
        <v>44</v>
      </c>
      <c r="C2137">
        <v>2.14</v>
      </c>
      <c r="D2137" t="s">
        <v>69</v>
      </c>
      <c r="E2137" t="s">
        <v>55</v>
      </c>
      <c r="F2137">
        <v>100</v>
      </c>
      <c r="G2137">
        <v>32</v>
      </c>
      <c r="H2137">
        <v>18.36</v>
      </c>
      <c r="I2137">
        <v>118.36</v>
      </c>
      <c r="J2137">
        <v>132</v>
      </c>
      <c r="K2137">
        <v>102</v>
      </c>
      <c r="L2137">
        <v>30</v>
      </c>
      <c r="M2137">
        <v>0</v>
      </c>
    </row>
    <row r="2138" spans="1:13" x14ac:dyDescent="0.25">
      <c r="A2138">
        <v>2017</v>
      </c>
      <c r="B2138" t="s">
        <v>44</v>
      </c>
      <c r="C2138">
        <v>2.23</v>
      </c>
      <c r="D2138" t="s">
        <v>69</v>
      </c>
      <c r="E2138" t="s">
        <v>53</v>
      </c>
      <c r="F2138">
        <v>32</v>
      </c>
      <c r="G2138">
        <v>8</v>
      </c>
      <c r="H2138">
        <v>4.6100000000000003</v>
      </c>
      <c r="I2138">
        <v>36.61</v>
      </c>
      <c r="J2138">
        <v>40</v>
      </c>
      <c r="K2138">
        <v>23</v>
      </c>
      <c r="L2138">
        <v>17</v>
      </c>
      <c r="M2138">
        <v>0</v>
      </c>
    </row>
    <row r="2139" spans="1:13" x14ac:dyDescent="0.25">
      <c r="A2139">
        <v>2017</v>
      </c>
      <c r="B2139" t="s">
        <v>44</v>
      </c>
      <c r="C2139">
        <v>2.31</v>
      </c>
      <c r="D2139" t="s">
        <v>69</v>
      </c>
      <c r="E2139" t="s">
        <v>56</v>
      </c>
      <c r="F2139">
        <v>1</v>
      </c>
      <c r="G2139">
        <v>2</v>
      </c>
      <c r="H2139">
        <v>1</v>
      </c>
      <c r="I2139">
        <v>2</v>
      </c>
      <c r="J2139">
        <v>3</v>
      </c>
      <c r="K2139">
        <v>3</v>
      </c>
      <c r="L2139">
        <v>0</v>
      </c>
      <c r="M2139">
        <v>0</v>
      </c>
    </row>
    <row r="2140" spans="1:13" x14ac:dyDescent="0.25">
      <c r="A2140">
        <v>2017</v>
      </c>
      <c r="B2140" t="s">
        <v>45</v>
      </c>
      <c r="C2140">
        <v>2.04</v>
      </c>
      <c r="D2140" t="s">
        <v>68</v>
      </c>
      <c r="E2140" t="s">
        <v>54</v>
      </c>
      <c r="F2140">
        <v>2</v>
      </c>
      <c r="G2140">
        <v>6</v>
      </c>
      <c r="H2140">
        <v>2.2000000000000002</v>
      </c>
      <c r="I2140">
        <v>4.2</v>
      </c>
      <c r="J2140">
        <v>8</v>
      </c>
      <c r="K2140">
        <v>7</v>
      </c>
      <c r="L2140">
        <v>1</v>
      </c>
      <c r="M2140">
        <v>0</v>
      </c>
    </row>
    <row r="2141" spans="1:13" x14ac:dyDescent="0.25">
      <c r="A2141">
        <v>2017</v>
      </c>
      <c r="B2141" t="s">
        <v>45</v>
      </c>
      <c r="C2141">
        <v>2.0499999999999998</v>
      </c>
      <c r="D2141" t="s">
        <v>69</v>
      </c>
      <c r="E2141" t="s">
        <v>54</v>
      </c>
      <c r="F2141">
        <v>34</v>
      </c>
      <c r="G2141">
        <v>3</v>
      </c>
      <c r="H2141">
        <v>1.77</v>
      </c>
      <c r="I2141">
        <v>35.770000000000003</v>
      </c>
      <c r="J2141">
        <v>37</v>
      </c>
      <c r="K2141">
        <v>31</v>
      </c>
      <c r="L2141">
        <v>6</v>
      </c>
      <c r="M2141">
        <v>0</v>
      </c>
    </row>
    <row r="2142" spans="1:13" x14ac:dyDescent="0.25">
      <c r="A2142">
        <v>2017</v>
      </c>
      <c r="B2142" t="s">
        <v>45</v>
      </c>
      <c r="C2142">
        <v>2.13</v>
      </c>
      <c r="D2142" t="s">
        <v>68</v>
      </c>
      <c r="E2142" t="s">
        <v>55</v>
      </c>
      <c r="F2142">
        <v>5</v>
      </c>
      <c r="G2142">
        <v>2</v>
      </c>
      <c r="H2142">
        <v>1.35</v>
      </c>
      <c r="I2142">
        <v>6.35</v>
      </c>
      <c r="J2142">
        <v>7</v>
      </c>
      <c r="K2142">
        <v>7</v>
      </c>
      <c r="L2142">
        <v>0</v>
      </c>
      <c r="M2142">
        <v>0</v>
      </c>
    </row>
    <row r="2143" spans="1:13" x14ac:dyDescent="0.25">
      <c r="A2143">
        <v>2017</v>
      </c>
      <c r="B2143" t="s">
        <v>45</v>
      </c>
      <c r="C2143">
        <v>2.14</v>
      </c>
      <c r="D2143" t="s">
        <v>69</v>
      </c>
      <c r="E2143" t="s">
        <v>55</v>
      </c>
      <c r="F2143">
        <v>3</v>
      </c>
      <c r="G2143">
        <v>7</v>
      </c>
      <c r="H2143">
        <v>4.8099999999999996</v>
      </c>
      <c r="I2143">
        <v>7.81</v>
      </c>
      <c r="J2143">
        <v>10</v>
      </c>
      <c r="K2143">
        <v>9</v>
      </c>
      <c r="L2143">
        <v>1</v>
      </c>
      <c r="M2143">
        <v>0</v>
      </c>
    </row>
    <row r="2144" spans="1:13" x14ac:dyDescent="0.25">
      <c r="A2144">
        <v>2017</v>
      </c>
      <c r="B2144" t="s">
        <v>45</v>
      </c>
      <c r="C2144">
        <v>2.2200000000000002</v>
      </c>
      <c r="D2144" t="s">
        <v>68</v>
      </c>
      <c r="E2144" t="s">
        <v>53</v>
      </c>
      <c r="F2144">
        <v>3</v>
      </c>
      <c r="G2144">
        <v>0</v>
      </c>
      <c r="H2144">
        <v>0</v>
      </c>
      <c r="I2144">
        <v>3</v>
      </c>
      <c r="J2144">
        <v>3</v>
      </c>
      <c r="K2144">
        <v>1</v>
      </c>
      <c r="L2144">
        <v>2</v>
      </c>
      <c r="M2144">
        <v>0</v>
      </c>
    </row>
    <row r="2145" spans="1:13" x14ac:dyDescent="0.25">
      <c r="A2145">
        <v>2017</v>
      </c>
      <c r="B2145" t="s">
        <v>45</v>
      </c>
      <c r="C2145">
        <v>2.23</v>
      </c>
      <c r="D2145" t="s">
        <v>69</v>
      </c>
      <c r="E2145" t="s">
        <v>53</v>
      </c>
      <c r="F2145">
        <v>7</v>
      </c>
      <c r="G2145">
        <v>3</v>
      </c>
      <c r="H2145">
        <v>1.9</v>
      </c>
      <c r="I2145">
        <v>8.9</v>
      </c>
      <c r="J2145">
        <v>10</v>
      </c>
      <c r="K2145">
        <v>10</v>
      </c>
      <c r="L2145">
        <v>0</v>
      </c>
      <c r="M2145">
        <v>0</v>
      </c>
    </row>
    <row r="2146" spans="1:13" x14ac:dyDescent="0.25">
      <c r="A2146">
        <v>2017</v>
      </c>
      <c r="B2146" t="s">
        <v>46</v>
      </c>
      <c r="C2146">
        <v>2.04</v>
      </c>
      <c r="D2146" t="s">
        <v>68</v>
      </c>
      <c r="E2146" t="s">
        <v>54</v>
      </c>
      <c r="F2146">
        <v>13</v>
      </c>
      <c r="G2146">
        <v>1</v>
      </c>
      <c r="H2146">
        <v>0.5</v>
      </c>
      <c r="I2146">
        <v>13.5</v>
      </c>
      <c r="J2146">
        <v>14</v>
      </c>
      <c r="K2146">
        <v>8</v>
      </c>
      <c r="L2146">
        <v>6</v>
      </c>
      <c r="M2146">
        <v>0</v>
      </c>
    </row>
    <row r="2147" spans="1:13" x14ac:dyDescent="0.25">
      <c r="A2147">
        <v>2017</v>
      </c>
      <c r="B2147" t="s">
        <v>46</v>
      </c>
      <c r="C2147">
        <v>2.0499999999999998</v>
      </c>
      <c r="D2147" t="s">
        <v>69</v>
      </c>
      <c r="E2147" t="s">
        <v>54</v>
      </c>
      <c r="F2147">
        <v>38</v>
      </c>
      <c r="G2147">
        <v>7</v>
      </c>
      <c r="H2147">
        <v>4</v>
      </c>
      <c r="I2147">
        <v>42</v>
      </c>
      <c r="J2147">
        <v>45</v>
      </c>
      <c r="K2147">
        <v>40</v>
      </c>
      <c r="L2147">
        <v>5</v>
      </c>
      <c r="M2147">
        <v>0</v>
      </c>
    </row>
    <row r="2148" spans="1:13" x14ac:dyDescent="0.25">
      <c r="A2148">
        <v>2017</v>
      </c>
      <c r="B2148" t="s">
        <v>46</v>
      </c>
      <c r="C2148">
        <v>2.13</v>
      </c>
      <c r="D2148" t="s">
        <v>68</v>
      </c>
      <c r="E2148" t="s">
        <v>55</v>
      </c>
      <c r="F2148">
        <v>5</v>
      </c>
      <c r="G2148">
        <v>0</v>
      </c>
      <c r="H2148">
        <v>0</v>
      </c>
      <c r="I2148">
        <v>5</v>
      </c>
      <c r="J2148">
        <v>5</v>
      </c>
      <c r="K2148">
        <v>4</v>
      </c>
      <c r="L2148">
        <v>1</v>
      </c>
      <c r="M2148">
        <v>0</v>
      </c>
    </row>
    <row r="2149" spans="1:13" x14ac:dyDescent="0.25">
      <c r="A2149">
        <v>2017</v>
      </c>
      <c r="B2149" t="s">
        <v>46</v>
      </c>
      <c r="C2149">
        <v>2.14</v>
      </c>
      <c r="D2149" t="s">
        <v>69</v>
      </c>
      <c r="E2149" t="s">
        <v>55</v>
      </c>
      <c r="F2149">
        <v>20</v>
      </c>
      <c r="G2149">
        <v>10</v>
      </c>
      <c r="H2149">
        <v>7.13</v>
      </c>
      <c r="I2149">
        <v>27.13</v>
      </c>
      <c r="J2149">
        <v>30</v>
      </c>
      <c r="K2149">
        <v>24</v>
      </c>
      <c r="L2149">
        <v>6</v>
      </c>
      <c r="M2149">
        <v>0</v>
      </c>
    </row>
    <row r="2150" spans="1:13" x14ac:dyDescent="0.25">
      <c r="A2150">
        <v>2017</v>
      </c>
      <c r="B2150" t="s">
        <v>46</v>
      </c>
      <c r="C2150">
        <v>2.2200000000000002</v>
      </c>
      <c r="D2150" t="s">
        <v>68</v>
      </c>
      <c r="E2150" t="s">
        <v>53</v>
      </c>
      <c r="F2150">
        <v>2</v>
      </c>
      <c r="G2150">
        <v>0</v>
      </c>
      <c r="H2150">
        <v>0</v>
      </c>
      <c r="I2150">
        <v>2</v>
      </c>
      <c r="J2150">
        <v>2</v>
      </c>
      <c r="K2150">
        <v>2</v>
      </c>
      <c r="L2150">
        <v>0</v>
      </c>
      <c r="M2150">
        <v>0</v>
      </c>
    </row>
    <row r="2151" spans="1:13" x14ac:dyDescent="0.25">
      <c r="A2151">
        <v>2017</v>
      </c>
      <c r="B2151" t="s">
        <v>46</v>
      </c>
      <c r="C2151">
        <v>2.23</v>
      </c>
      <c r="D2151" t="s">
        <v>69</v>
      </c>
      <c r="E2151" t="s">
        <v>53</v>
      </c>
      <c r="F2151">
        <v>12</v>
      </c>
      <c r="G2151">
        <v>2</v>
      </c>
      <c r="H2151">
        <v>1.56</v>
      </c>
      <c r="I2151">
        <v>13.56</v>
      </c>
      <c r="J2151">
        <v>14</v>
      </c>
      <c r="K2151">
        <v>10</v>
      </c>
      <c r="L2151">
        <v>4</v>
      </c>
      <c r="M2151">
        <v>0</v>
      </c>
    </row>
    <row r="2152" spans="1:13" x14ac:dyDescent="0.25">
      <c r="A2152">
        <v>2017</v>
      </c>
      <c r="B2152" t="s">
        <v>46</v>
      </c>
      <c r="C2152">
        <v>2.2999999999999998</v>
      </c>
      <c r="D2152" t="s">
        <v>68</v>
      </c>
      <c r="E2152" t="s">
        <v>56</v>
      </c>
      <c r="F2152">
        <v>5</v>
      </c>
      <c r="G2152">
        <v>0</v>
      </c>
      <c r="H2152">
        <v>0</v>
      </c>
      <c r="I2152">
        <v>5</v>
      </c>
      <c r="J2152">
        <v>5</v>
      </c>
      <c r="K2152">
        <v>3</v>
      </c>
      <c r="L2152">
        <v>2</v>
      </c>
      <c r="M2152">
        <v>0</v>
      </c>
    </row>
    <row r="2153" spans="1:13" x14ac:dyDescent="0.25">
      <c r="A2153">
        <v>2017</v>
      </c>
      <c r="B2153" t="s">
        <v>46</v>
      </c>
      <c r="C2153">
        <v>2.31</v>
      </c>
      <c r="D2153" t="s">
        <v>69</v>
      </c>
      <c r="E2153" t="s">
        <v>56</v>
      </c>
      <c r="F2153">
        <v>11</v>
      </c>
      <c r="G2153">
        <v>3</v>
      </c>
      <c r="H2153">
        <v>1.64</v>
      </c>
      <c r="I2153">
        <v>12.64</v>
      </c>
      <c r="J2153">
        <v>14</v>
      </c>
      <c r="K2153">
        <v>8</v>
      </c>
      <c r="L2153">
        <v>6</v>
      </c>
      <c r="M2153">
        <v>0</v>
      </c>
    </row>
    <row r="2154" spans="1:13" x14ac:dyDescent="0.25">
      <c r="A2154">
        <v>2017</v>
      </c>
      <c r="B2154" t="s">
        <v>47</v>
      </c>
      <c r="C2154">
        <v>2.04</v>
      </c>
      <c r="D2154" t="s">
        <v>68</v>
      </c>
      <c r="E2154" t="s">
        <v>54</v>
      </c>
      <c r="F2154">
        <v>18</v>
      </c>
      <c r="G2154">
        <v>3</v>
      </c>
      <c r="H2154">
        <v>1.57</v>
      </c>
      <c r="I2154">
        <v>19.57</v>
      </c>
      <c r="J2154">
        <v>21</v>
      </c>
      <c r="K2154">
        <v>19</v>
      </c>
      <c r="L2154">
        <v>2</v>
      </c>
      <c r="M2154">
        <v>0</v>
      </c>
    </row>
    <row r="2155" spans="1:13" x14ac:dyDescent="0.25">
      <c r="A2155">
        <v>2017</v>
      </c>
      <c r="B2155" t="s">
        <v>47</v>
      </c>
      <c r="C2155">
        <v>2.0499999999999998</v>
      </c>
      <c r="D2155" t="s">
        <v>69</v>
      </c>
      <c r="E2155" t="s">
        <v>54</v>
      </c>
      <c r="F2155">
        <v>47</v>
      </c>
      <c r="G2155">
        <v>9</v>
      </c>
      <c r="H2155">
        <v>6.44</v>
      </c>
      <c r="I2155">
        <v>53.44</v>
      </c>
      <c r="J2155">
        <v>56</v>
      </c>
      <c r="K2155">
        <v>48</v>
      </c>
      <c r="L2155">
        <v>8</v>
      </c>
      <c r="M2155">
        <v>0</v>
      </c>
    </row>
    <row r="2156" spans="1:13" x14ac:dyDescent="0.25">
      <c r="A2156">
        <v>2017</v>
      </c>
      <c r="B2156" t="s">
        <v>47</v>
      </c>
      <c r="C2156">
        <v>2.13</v>
      </c>
      <c r="D2156" t="s">
        <v>68</v>
      </c>
      <c r="E2156" t="s">
        <v>55</v>
      </c>
      <c r="F2156">
        <v>11</v>
      </c>
      <c r="G2156">
        <v>7</v>
      </c>
      <c r="H2156">
        <v>5</v>
      </c>
      <c r="I2156">
        <v>16</v>
      </c>
      <c r="J2156">
        <v>18</v>
      </c>
      <c r="K2156">
        <v>9</v>
      </c>
      <c r="L2156">
        <v>9</v>
      </c>
      <c r="M2156">
        <v>0</v>
      </c>
    </row>
    <row r="2157" spans="1:13" x14ac:dyDescent="0.25">
      <c r="A2157">
        <v>2017</v>
      </c>
      <c r="B2157" t="s">
        <v>47</v>
      </c>
      <c r="C2157">
        <v>2.14</v>
      </c>
      <c r="D2157" t="s">
        <v>69</v>
      </c>
      <c r="E2157" t="s">
        <v>55</v>
      </c>
      <c r="F2157">
        <v>26</v>
      </c>
      <c r="G2157">
        <v>16</v>
      </c>
      <c r="H2157">
        <v>10.72</v>
      </c>
      <c r="I2157">
        <v>36.72</v>
      </c>
      <c r="J2157">
        <v>42</v>
      </c>
      <c r="K2157">
        <v>37</v>
      </c>
      <c r="L2157">
        <v>5</v>
      </c>
      <c r="M2157">
        <v>0</v>
      </c>
    </row>
    <row r="2158" spans="1:13" x14ac:dyDescent="0.25">
      <c r="A2158">
        <v>2017</v>
      </c>
      <c r="B2158" t="s">
        <v>47</v>
      </c>
      <c r="C2158">
        <v>2.2200000000000002</v>
      </c>
      <c r="D2158" t="s">
        <v>68</v>
      </c>
      <c r="E2158" t="s">
        <v>53</v>
      </c>
      <c r="F2158">
        <v>8</v>
      </c>
      <c r="G2158">
        <v>1</v>
      </c>
      <c r="H2158">
        <v>0.39</v>
      </c>
      <c r="I2158">
        <v>8.39</v>
      </c>
      <c r="J2158">
        <v>9</v>
      </c>
      <c r="K2158">
        <v>4</v>
      </c>
      <c r="L2158">
        <v>5</v>
      </c>
      <c r="M2158">
        <v>0</v>
      </c>
    </row>
    <row r="2159" spans="1:13" x14ac:dyDescent="0.25">
      <c r="A2159">
        <v>2017</v>
      </c>
      <c r="B2159" t="s">
        <v>47</v>
      </c>
      <c r="C2159">
        <v>2.23</v>
      </c>
      <c r="D2159" t="s">
        <v>69</v>
      </c>
      <c r="E2159" t="s">
        <v>53</v>
      </c>
      <c r="F2159">
        <v>21</v>
      </c>
      <c r="G2159">
        <v>4</v>
      </c>
      <c r="H2159">
        <v>2.27</v>
      </c>
      <c r="I2159">
        <v>23.27</v>
      </c>
      <c r="J2159">
        <v>25</v>
      </c>
      <c r="K2159">
        <v>18</v>
      </c>
      <c r="L2159">
        <v>7</v>
      </c>
      <c r="M2159">
        <v>0</v>
      </c>
    </row>
    <row r="2160" spans="1:13" x14ac:dyDescent="0.25">
      <c r="A2160">
        <v>2017</v>
      </c>
      <c r="B2160" t="s">
        <v>47</v>
      </c>
      <c r="C2160">
        <v>2.2999999999999998</v>
      </c>
      <c r="D2160" t="s">
        <v>68</v>
      </c>
      <c r="E2160" t="s">
        <v>56</v>
      </c>
      <c r="F2160">
        <v>3</v>
      </c>
      <c r="G2160">
        <v>2</v>
      </c>
      <c r="H2160">
        <v>1.5</v>
      </c>
      <c r="I2160">
        <v>4.5</v>
      </c>
      <c r="J2160">
        <v>5</v>
      </c>
      <c r="K2160">
        <v>5</v>
      </c>
      <c r="L2160">
        <v>0</v>
      </c>
      <c r="M2160">
        <v>0</v>
      </c>
    </row>
  </sheetData>
  <sortState ref="A2:M1764">
    <sortCondition ref="A2:A1764"/>
    <sortCondition ref="B2:B1764"/>
    <sortCondition ref="C2:C176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Contents</vt:lpstr>
      <vt:lpstr>How to use this tool</vt:lpstr>
      <vt:lpstr>Background notes</vt:lpstr>
      <vt:lpstr>Headcount of Social Workers</vt:lpstr>
      <vt:lpstr>Number of SW's per 100k pop</vt:lpstr>
      <vt:lpstr>WTE of Social Workers</vt:lpstr>
      <vt:lpstr>SW WTE Rates per 100k pop</vt:lpstr>
      <vt:lpstr>Detailed Year View</vt:lpstr>
      <vt:lpstr>SW Data</vt:lpstr>
      <vt:lpstr>Population MYE</vt:lpstr>
      <vt:lpstr>Validation Lists</vt:lpstr>
      <vt:lpstr>Genders</vt:lpstr>
      <vt:lpstr>Modes_of_working</vt:lpstr>
      <vt:lpstr>Postnames</vt:lpstr>
      <vt:lpstr>'Detailed Year View'!Print_Area</vt:lpstr>
      <vt:lpstr>'Headcount of Social Workers'!Print_Area</vt:lpstr>
      <vt:lpstr>'Number of SW''s per 100k pop'!Print_Area</vt:lpstr>
      <vt:lpstr>'SW WTE Rates per 100k pop'!Print_Area</vt:lpstr>
      <vt:lpstr>'WTE of Social Workers'!Print_Area</vt:lpstr>
      <vt:lpstr>Subsectors</vt:lpstr>
      <vt:lpstr>Years</vt:lpstr>
    </vt:vector>
  </TitlesOfParts>
  <Company>Social Care and Social Work Improvement Scotland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kynochc</dc:creator>
  <cp:lastModifiedBy>James Arnold</cp:lastModifiedBy>
  <cp:lastPrinted>2017-02-08T12:16:12Z</cp:lastPrinted>
  <dcterms:created xsi:type="dcterms:W3CDTF">2016-06-15T12:20:05Z</dcterms:created>
  <dcterms:modified xsi:type="dcterms:W3CDTF">2018-10-26T11:06:11Z</dcterms:modified>
</cp:coreProperties>
</file>